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_rels/sheet2.xml.rels" ContentType="application/vnd.openxmlformats-package.relationships+xml"/>
  <Override PartName="/xl/worksheets/_rels/sheet3.xml.rels" ContentType="application/vnd.openxmlformats-package.relationships+xml"/>
  <Override PartName="/xl/tables/table3.xml" ContentType="application/vnd.openxmlformats-officedocument.spreadsheetml.table+xml"/>
  <Override PartName="/xl/tables/table1.xml" ContentType="application/vnd.openxmlformats-officedocument.spreadsheetml.table+xml"/>
  <Override PartName="/xl/tables/table2.xml" ContentType="application/vnd.openxmlformats-officedocument.spreadsheetml.table+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Données" sheetId="1" state="visible" r:id="rId2"/>
    <sheet name="Descente télé" sheetId="2" state="visible" r:id="rId3"/>
    <sheet name="Base données" sheetId="3" state="visible" r:id="rId4"/>
  </sheets>
  <definedNames>
    <definedName function="false" hidden="false" localSheetId="1" name="frsvtrm094_sqlexpress_PCC4_DS_Act_Flow_1" vbProcedure="false">'Descente télé'!$A$3:$M$1300</definedName>
    <definedName function="false" hidden="false" localSheetId="2" name="frsvtrm094_sqlexpress_PCC4_DS_Act_Flow" vbProcedure="false">'Base données'!$A$3:$O$1870</definedName>
    <definedName function="false" hidden="false" localSheetId="2" name="frsvtrm094_sqlexpress_PCC4_DS_Act_Flow_1" vbProcedure="false">'Base données'!$W$3:$AD$727</definedName>
    <definedName function="false" hidden="false" localSheetId="2" name="frsvtrm094_sqlexpress_PCC4_DS_Act_Flow_2" vbProcedure="false">'base données'!#ref!</definedName>
    <definedName function="false" hidden="false" localSheetId="2" name="frsvtrm094_sqlexpress_PCC4_DS_Act_Flow_3" vbProcedure="false">'base données'!#ref!</definedName>
  </definedNames>
  <calcPr iterateCount="100" refMode="A1" iterate="tru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<sst xmlns="http://schemas.openxmlformats.org/spreadsheetml/2006/main" count="14993" uniqueCount="2486">
  <si>
    <t xml:space="preserve">Qualité Silos Trimouns</t>
  </si>
  <si>
    <t xml:space="preserve">T01</t>
  </si>
  <si>
    <t xml:space="preserve">T02</t>
  </si>
  <si>
    <t xml:space="preserve">T03</t>
  </si>
  <si>
    <t xml:space="preserve">T04</t>
  </si>
  <si>
    <t xml:space="preserve">T05</t>
  </si>
  <si>
    <t xml:space="preserve">T06</t>
  </si>
  <si>
    <t xml:space="preserve">T07</t>
  </si>
  <si>
    <t xml:space="preserve">T08</t>
  </si>
  <si>
    <t xml:space="preserve">T09</t>
  </si>
  <si>
    <t xml:space="preserve">T10</t>
  </si>
  <si>
    <t xml:space="preserve">T11</t>
  </si>
  <si>
    <t xml:space="preserve">T12</t>
  </si>
  <si>
    <t xml:space="preserve">Tonnage de départ Silo</t>
  </si>
  <si>
    <t xml:space="preserve">Entrée</t>
  </si>
  <si>
    <t xml:space="preserve">Sortie</t>
  </si>
  <si>
    <t xml:space="preserve">T13</t>
  </si>
  <si>
    <t xml:space="preserve">T14</t>
  </si>
  <si>
    <t xml:space="preserve">T15</t>
  </si>
  <si>
    <t xml:space="preserve">T16</t>
  </si>
  <si>
    <t xml:space="preserve">T19</t>
  </si>
  <si>
    <t xml:space="preserve">T20</t>
  </si>
  <si>
    <t xml:space="preserve">T21</t>
  </si>
  <si>
    <t xml:space="preserve">T26</t>
  </si>
  <si>
    <t xml:space="preserve">T27</t>
  </si>
  <si>
    <t xml:space="preserve">T29</t>
  </si>
  <si>
    <t xml:space="preserve">T36</t>
  </si>
  <si>
    <t xml:space="preserve">Total</t>
  </si>
  <si>
    <t xml:space="preserve">Nb de dernière valeurs prise en compte</t>
  </si>
  <si>
    <t xml:space="preserve">Minerai</t>
  </si>
  <si>
    <t xml:space="preserve">2EME TO</t>
  </si>
  <si>
    <t xml:space="preserve">Moyenne Tonnage Pile entrante</t>
  </si>
  <si>
    <t xml:space="preserve">Moyenne pondérée Y Pile entrante</t>
  </si>
  <si>
    <t xml:space="preserve">Moyenne pondérée Y sortie</t>
  </si>
  <si>
    <t xml:space="preserve">Tonnage des 10 dernière valeurs</t>
  </si>
  <si>
    <t xml:space="preserve">Moyenne pondéré des dernières valeurs</t>
  </si>
  <si>
    <t xml:space="preserve">Tonnage actuel Silo</t>
  </si>
  <si>
    <t xml:space="preserve">Pondéré actuel silo</t>
  </si>
  <si>
    <t xml:space="preserve">Moyenne Y Pile entrante</t>
  </si>
  <si>
    <t xml:space="preserve">Analyses descentes télé</t>
  </si>
  <si>
    <t xml:space="preserve">tons</t>
  </si>
  <si>
    <t xml:space="preserve">X</t>
  </si>
  <si>
    <t xml:space="preserve">Y</t>
  </si>
  <si>
    <t xml:space="preserve">Z</t>
  </si>
  <si>
    <t xml:space="preserve">Al2O3</t>
  </si>
  <si>
    <t xml:space="preserve">Fe2O3</t>
  </si>
  <si>
    <t xml:space="preserve">MgO</t>
  </si>
  <si>
    <t xml:space="preserve">CaOX</t>
  </si>
  <si>
    <t xml:space="preserve">pk</t>
  </si>
  <si>
    <t xml:space="preserve">wo_number</t>
  </si>
  <si>
    <t xml:space="preserve">time</t>
  </si>
  <si>
    <t xml:space="preserve">DestProduct</t>
  </si>
  <si>
    <t xml:space="preserve">S</t>
  </si>
  <si>
    <t xml:space="preserve">019/108/003</t>
  </si>
  <si>
    <t xml:space="preserve">OXO TO</t>
  </si>
  <si>
    <t xml:space="preserve">019/122/002</t>
  </si>
  <si>
    <t xml:space="preserve">1 ERE BLANCHE</t>
  </si>
  <si>
    <t xml:space="preserve">019/108/004</t>
  </si>
  <si>
    <t xml:space="preserve">2EME TALQUEUSE</t>
  </si>
  <si>
    <t xml:space="preserve">019/109/001</t>
  </si>
  <si>
    <t xml:space="preserve">019/109/002</t>
  </si>
  <si>
    <t xml:space="preserve">019/109/003</t>
  </si>
  <si>
    <t xml:space="preserve">019/109/004</t>
  </si>
  <si>
    <t xml:space="preserve">019/109/005</t>
  </si>
  <si>
    <t xml:space="preserve">019/129/001</t>
  </si>
  <si>
    <t xml:space="preserve">019/129/004</t>
  </si>
  <si>
    <t xml:space="preserve">3 EME</t>
  </si>
  <si>
    <t xml:space="preserve">019/130/002</t>
  </si>
  <si>
    <t xml:space="preserve">019/123/001</t>
  </si>
  <si>
    <t xml:space="preserve">019/123/002</t>
  </si>
  <si>
    <t xml:space="preserve">019/121/001</t>
  </si>
  <si>
    <t xml:space="preserve">019/120/004</t>
  </si>
  <si>
    <t xml:space="preserve">019/123/003</t>
  </si>
  <si>
    <t xml:space="preserve">019/123/004</t>
  </si>
  <si>
    <t xml:space="preserve">019/129/002</t>
  </si>
  <si>
    <t xml:space="preserve">019/129/003</t>
  </si>
  <si>
    <t xml:space="preserve">019/130/001</t>
  </si>
  <si>
    <t xml:space="preserve">1ERE MS</t>
  </si>
  <si>
    <t xml:space="preserve">019/130/003</t>
  </si>
  <si>
    <t xml:space="preserve">019/130/004</t>
  </si>
  <si>
    <t xml:space="preserve">019/084/001</t>
  </si>
  <si>
    <t xml:space="preserve">019/091/001</t>
  </si>
  <si>
    <t xml:space="preserve">019/092/001</t>
  </si>
  <si>
    <t xml:space="preserve">019/093/001</t>
  </si>
  <si>
    <t xml:space="preserve">019/093/002</t>
  </si>
  <si>
    <t xml:space="preserve">019/093/003</t>
  </si>
  <si>
    <t xml:space="preserve">019/094/001</t>
  </si>
  <si>
    <t xml:space="preserve">019/094/002</t>
  </si>
  <si>
    <t xml:space="preserve">3EME TALQUEUSE</t>
  </si>
  <si>
    <t xml:space="preserve">019/095/001</t>
  </si>
  <si>
    <t xml:space="preserve">019/095/002</t>
  </si>
  <si>
    <t xml:space="preserve">019/095/003</t>
  </si>
  <si>
    <t xml:space="preserve">019/098/001</t>
  </si>
  <si>
    <t xml:space="preserve">019/098/002</t>
  </si>
  <si>
    <t xml:space="preserve">019/098/003</t>
  </si>
  <si>
    <t xml:space="preserve">019/099/001</t>
  </si>
  <si>
    <t xml:space="preserve">019/099/002</t>
  </si>
  <si>
    <t xml:space="preserve">019/100/001</t>
  </si>
  <si>
    <t xml:space="preserve">019/100/002</t>
  </si>
  <si>
    <t xml:space="preserve">019/101/001</t>
  </si>
  <si>
    <t xml:space="preserve">019/102/001</t>
  </si>
  <si>
    <t xml:space="preserve">019/102/002</t>
  </si>
  <si>
    <t xml:space="preserve">019/102/003</t>
  </si>
  <si>
    <t xml:space="preserve">019/105/001</t>
  </si>
  <si>
    <t xml:space="preserve">1ERE TO</t>
  </si>
  <si>
    <t xml:space="preserve">019/105/002</t>
  </si>
  <si>
    <t xml:space="preserve">019/105/003</t>
  </si>
  <si>
    <t xml:space="preserve">019/105/004</t>
  </si>
  <si>
    <t xml:space="preserve">019/106/001</t>
  </si>
  <si>
    <t xml:space="preserve">019/106/002</t>
  </si>
  <si>
    <t xml:space="preserve">019/106/003</t>
  </si>
  <si>
    <t xml:space="preserve">019/106/004</t>
  </si>
  <si>
    <t xml:space="preserve">019/107/001</t>
  </si>
  <si>
    <t xml:space="preserve">019/107/002</t>
  </si>
  <si>
    <t xml:space="preserve">019/107/003</t>
  </si>
  <si>
    <t xml:space="preserve">019/107/004</t>
  </si>
  <si>
    <t xml:space="preserve">019/108/001</t>
  </si>
  <si>
    <t xml:space="preserve">019/108/002</t>
  </si>
  <si>
    <t xml:space="preserve">019/110/001</t>
  </si>
  <si>
    <t xml:space="preserve">019/113/001</t>
  </si>
  <si>
    <t xml:space="preserve">019/113/002</t>
  </si>
  <si>
    <t xml:space="preserve">019/113/003</t>
  </si>
  <si>
    <t xml:space="preserve">019/114/001</t>
  </si>
  <si>
    <t xml:space="preserve">019/149/003</t>
  </si>
  <si>
    <t xml:space="preserve">019/114/002</t>
  </si>
  <si>
    <t xml:space="preserve">019/114/003</t>
  </si>
  <si>
    <t xml:space="preserve">019/115/001</t>
  </si>
  <si>
    <t xml:space="preserve">019/115/002</t>
  </si>
  <si>
    <t xml:space="preserve">019/116/001</t>
  </si>
  <si>
    <t xml:space="preserve">019/157/002</t>
  </si>
  <si>
    <t xml:space="preserve">019/116/002</t>
  </si>
  <si>
    <t xml:space="preserve">019/123/005</t>
  </si>
  <si>
    <t xml:space="preserve">019/119/001</t>
  </si>
  <si>
    <t xml:space="preserve">019/119/002</t>
  </si>
  <si>
    <t xml:space="preserve">019/120/001</t>
  </si>
  <si>
    <t xml:space="preserve">019/116/003</t>
  </si>
  <si>
    <t xml:space="preserve">019/117/001</t>
  </si>
  <si>
    <t xml:space="preserve">019/120/002</t>
  </si>
  <si>
    <t xml:space="preserve">019/119/003</t>
  </si>
  <si>
    <t xml:space="preserve">019/120/003</t>
  </si>
  <si>
    <t xml:space="preserve">019/122/001</t>
  </si>
  <si>
    <t xml:space="preserve">019/087/001</t>
  </si>
  <si>
    <t xml:space="preserve">019/126/001</t>
  </si>
  <si>
    <t xml:space="preserve">019/126/002</t>
  </si>
  <si>
    <t xml:space="preserve">019/126/003</t>
  </si>
  <si>
    <t xml:space="preserve">00 TO</t>
  </si>
  <si>
    <t xml:space="preserve">019/126/004</t>
  </si>
  <si>
    <t xml:space="preserve">019/127/001</t>
  </si>
  <si>
    <t xml:space="preserve">019/127/002</t>
  </si>
  <si>
    <t xml:space="preserve">019/127/003</t>
  </si>
  <si>
    <t xml:space="preserve">019/127/004</t>
  </si>
  <si>
    <t xml:space="preserve">019/128/001</t>
  </si>
  <si>
    <t xml:space="preserve">019/131/001</t>
  </si>
  <si>
    <t xml:space="preserve">019/133/001</t>
  </si>
  <si>
    <t xml:space="preserve">019/133/002</t>
  </si>
  <si>
    <t xml:space="preserve">019/133/003</t>
  </si>
  <si>
    <t xml:space="preserve">019/134/001</t>
  </si>
  <si>
    <t xml:space="preserve">019/134/002</t>
  </si>
  <si>
    <t xml:space="preserve">019/134/003</t>
  </si>
  <si>
    <t xml:space="preserve">019/134/004</t>
  </si>
  <si>
    <t xml:space="preserve">019/135/001</t>
  </si>
  <si>
    <t xml:space="preserve">019/135/002</t>
  </si>
  <si>
    <t xml:space="preserve">019/135/003</t>
  </si>
  <si>
    <t xml:space="preserve">019/137/001</t>
  </si>
  <si>
    <t xml:space="preserve">019/137/002</t>
  </si>
  <si>
    <t xml:space="preserve">019/137/003</t>
  </si>
  <si>
    <t xml:space="preserve">019/137/004</t>
  </si>
  <si>
    <t xml:space="preserve">019/143/001</t>
  </si>
  <si>
    <t xml:space="preserve">019/138/001</t>
  </si>
  <si>
    <t xml:space="preserve">019/135/004</t>
  </si>
  <si>
    <t xml:space="preserve">019/136/001</t>
  </si>
  <si>
    <t xml:space="preserve">019/136/002</t>
  </si>
  <si>
    <t xml:space="preserve">019/136/003</t>
  </si>
  <si>
    <t xml:space="preserve">019/136/004</t>
  </si>
  <si>
    <t xml:space="preserve">019/140/001</t>
  </si>
  <si>
    <t xml:space="preserve">019/140/002</t>
  </si>
  <si>
    <t xml:space="preserve">019/140/003</t>
  </si>
  <si>
    <t xml:space="preserve">019/141/001</t>
  </si>
  <si>
    <t xml:space="preserve">019/141/002</t>
  </si>
  <si>
    <t xml:space="preserve">019/141/003</t>
  </si>
  <si>
    <t xml:space="preserve">019/141/004</t>
  </si>
  <si>
    <t xml:space="preserve">019/142/001</t>
  </si>
  <si>
    <t xml:space="preserve">019/142/002</t>
  </si>
  <si>
    <t xml:space="preserve">019/142/003</t>
  </si>
  <si>
    <t xml:space="preserve">019/142/004</t>
  </si>
  <si>
    <t xml:space="preserve">019/142/005</t>
  </si>
  <si>
    <t xml:space="preserve">019/143/003</t>
  </si>
  <si>
    <t xml:space="preserve">019/143/005</t>
  </si>
  <si>
    <t xml:space="preserve">019/143/006</t>
  </si>
  <si>
    <t xml:space="preserve">019/143/004</t>
  </si>
  <si>
    <t xml:space="preserve">019/143/002</t>
  </si>
  <si>
    <t xml:space="preserve">019/144/001</t>
  </si>
  <si>
    <t xml:space="preserve">019/144/002</t>
  </si>
  <si>
    <t xml:space="preserve">019/145/001</t>
  </si>
  <si>
    <t xml:space="preserve">019/144/003</t>
  </si>
  <si>
    <t xml:space="preserve">019/144/004</t>
  </si>
  <si>
    <t xml:space="preserve">019/149/004</t>
  </si>
  <si>
    <t xml:space="preserve">019/147/001</t>
  </si>
  <si>
    <t xml:space="preserve">019/147/002</t>
  </si>
  <si>
    <t xml:space="preserve">019/147/003</t>
  </si>
  <si>
    <t xml:space="preserve">019/148/001</t>
  </si>
  <si>
    <t xml:space="preserve">019/148/002</t>
  </si>
  <si>
    <t xml:space="preserve">019/148/003</t>
  </si>
  <si>
    <t xml:space="preserve">019/149/001</t>
  </si>
  <si>
    <t xml:space="preserve">019/149/002</t>
  </si>
  <si>
    <t xml:space="preserve">019/150/001</t>
  </si>
  <si>
    <t xml:space="preserve">019/151/001</t>
  </si>
  <si>
    <t xml:space="preserve">019/151/002</t>
  </si>
  <si>
    <t xml:space="preserve">019/151/003</t>
  </si>
  <si>
    <t xml:space="preserve">019/152/001</t>
  </si>
  <si>
    <t xml:space="preserve">019/154/001</t>
  </si>
  <si>
    <t xml:space="preserve">019/154/002</t>
  </si>
  <si>
    <t xml:space="preserve">019/154/003</t>
  </si>
  <si>
    <t xml:space="preserve">019/155/001</t>
  </si>
  <si>
    <t xml:space="preserve">019/155/002</t>
  </si>
  <si>
    <t xml:space="preserve">019/155/003</t>
  </si>
  <si>
    <t xml:space="preserve">019/155/004</t>
  </si>
  <si>
    <t xml:space="preserve">019/156/001</t>
  </si>
  <si>
    <t xml:space="preserve">019/156/002</t>
  </si>
  <si>
    <t xml:space="preserve">019/156/003</t>
  </si>
  <si>
    <t xml:space="preserve">019/156/004</t>
  </si>
  <si>
    <t xml:space="preserve">019/156/005</t>
  </si>
  <si>
    <t xml:space="preserve">019/157/001</t>
  </si>
  <si>
    <t xml:space="preserve">019/157/003</t>
  </si>
  <si>
    <t xml:space="preserve">019/158/001</t>
  </si>
  <si>
    <t xml:space="preserve">019/164/003</t>
  </si>
  <si>
    <t xml:space="preserve">019/158/002</t>
  </si>
  <si>
    <t xml:space="preserve">019/158/003</t>
  </si>
  <si>
    <t xml:space="preserve">019/158/004</t>
  </si>
  <si>
    <t xml:space="preserve">019/170/003</t>
  </si>
  <si>
    <t xml:space="preserve">019/159/001</t>
  </si>
  <si>
    <t xml:space="preserve">019/162/001</t>
  </si>
  <si>
    <t xml:space="preserve">019/162/002</t>
  </si>
  <si>
    <t xml:space="preserve">019/162/003</t>
  </si>
  <si>
    <t xml:space="preserve">019/162/004</t>
  </si>
  <si>
    <t xml:space="preserve">019/163/001</t>
  </si>
  <si>
    <t xml:space="preserve">019/163/002</t>
  </si>
  <si>
    <t xml:space="preserve">019/163/003</t>
  </si>
  <si>
    <t xml:space="preserve">019/163/004</t>
  </si>
  <si>
    <t xml:space="preserve">019/163/005</t>
  </si>
  <si>
    <t xml:space="preserve">019/164/001</t>
  </si>
  <si>
    <t xml:space="preserve">019/164/002</t>
  </si>
  <si>
    <t xml:space="preserve">019/164/004</t>
  </si>
  <si>
    <t xml:space="preserve">019/165/001</t>
  </si>
  <si>
    <t xml:space="preserve">019/165/002</t>
  </si>
  <si>
    <t xml:space="preserve">019/165/003</t>
  </si>
  <si>
    <t xml:space="preserve">019/166/001</t>
  </si>
  <si>
    <t xml:space="preserve">019/168/001</t>
  </si>
  <si>
    <t xml:space="preserve">019/168/002</t>
  </si>
  <si>
    <t xml:space="preserve">019/168/003</t>
  </si>
  <si>
    <t xml:space="preserve">019/169/001</t>
  </si>
  <si>
    <t xml:space="preserve">019/169/002</t>
  </si>
  <si>
    <t xml:space="preserve">019/169/004</t>
  </si>
  <si>
    <t xml:space="preserve">019/169/005</t>
  </si>
  <si>
    <t xml:space="preserve">019/169/006</t>
  </si>
  <si>
    <t xml:space="preserve">019/170/001</t>
  </si>
  <si>
    <t xml:space="preserve">019/172/004</t>
  </si>
  <si>
    <t xml:space="preserve">019/170/002</t>
  </si>
  <si>
    <t xml:space="preserve">019/171/001</t>
  </si>
  <si>
    <t xml:space="preserve">019/171/002</t>
  </si>
  <si>
    <t xml:space="preserve">019/171/003</t>
  </si>
  <si>
    <t xml:space="preserve">019/171/004</t>
  </si>
  <si>
    <t xml:space="preserve">019/171/005</t>
  </si>
  <si>
    <t xml:space="preserve">019/172/001</t>
  </si>
  <si>
    <t xml:space="preserve">019/172/002</t>
  </si>
  <si>
    <t xml:space="preserve">019/172/003</t>
  </si>
  <si>
    <t xml:space="preserve">019/175/001</t>
  </si>
  <si>
    <t xml:space="preserve">019/175/002</t>
  </si>
  <si>
    <t xml:space="preserve">019/175/003</t>
  </si>
  <si>
    <t xml:space="preserve">019/175/004</t>
  </si>
  <si>
    <t xml:space="preserve">019/176/001</t>
  </si>
  <si>
    <t xml:space="preserve">019/176/002</t>
  </si>
  <si>
    <t xml:space="preserve">019/176/003</t>
  </si>
  <si>
    <t xml:space="preserve">019/176/004</t>
  </si>
  <si>
    <t xml:space="preserve">019/176/005</t>
  </si>
  <si>
    <t xml:space="preserve">019/177/001</t>
  </si>
  <si>
    <t xml:space="preserve">019/177/002</t>
  </si>
  <si>
    <t xml:space="preserve">019/177/003</t>
  </si>
  <si>
    <t xml:space="preserve">019/178/001</t>
  </si>
  <si>
    <t xml:space="preserve">019/178/002</t>
  </si>
  <si>
    <t xml:space="preserve">019/178/003</t>
  </si>
  <si>
    <t xml:space="preserve">019/179/001</t>
  </si>
  <si>
    <t xml:space="preserve">019/179/002</t>
  </si>
  <si>
    <t xml:space="preserve">019/179/003</t>
  </si>
  <si>
    <t xml:space="preserve">019/179/004</t>
  </si>
  <si>
    <t xml:space="preserve">019/182/001</t>
  </si>
  <si>
    <t xml:space="preserve">019/182/002</t>
  </si>
  <si>
    <t xml:space="preserve">019/182/003</t>
  </si>
  <si>
    <t xml:space="preserve">019/182/004</t>
  </si>
  <si>
    <t xml:space="preserve">019/183/001</t>
  </si>
  <si>
    <t xml:space="preserve">019/183/002</t>
  </si>
  <si>
    <t xml:space="preserve">019/183/003</t>
  </si>
  <si>
    <t xml:space="preserve">019/184/001</t>
  </si>
  <si>
    <t xml:space="preserve">019/185/001</t>
  </si>
  <si>
    <t xml:space="preserve">019/185/002</t>
  </si>
  <si>
    <t xml:space="preserve">019/185/003</t>
  </si>
  <si>
    <t xml:space="preserve">019/185/004</t>
  </si>
  <si>
    <t xml:space="preserve">019/185/005</t>
  </si>
  <si>
    <t xml:space="preserve">019/186/001</t>
  </si>
  <si>
    <t xml:space="preserve">019/186/002</t>
  </si>
  <si>
    <t xml:space="preserve">019/186/003</t>
  </si>
  <si>
    <t xml:space="preserve">019/186/004</t>
  </si>
  <si>
    <t xml:space="preserve">019/191/004</t>
  </si>
  <si>
    <t xml:space="preserve">019/187/001</t>
  </si>
  <si>
    <t xml:space="preserve">019/189/001</t>
  </si>
  <si>
    <t xml:space="preserve">019/189/002</t>
  </si>
  <si>
    <t xml:space="preserve">019/189/003</t>
  </si>
  <si>
    <t xml:space="preserve">019/189/004</t>
  </si>
  <si>
    <t xml:space="preserve">019/190/001</t>
  </si>
  <si>
    <t xml:space="preserve">019/190/002</t>
  </si>
  <si>
    <t xml:space="preserve">019/194/001</t>
  </si>
  <si>
    <t xml:space="preserve">019/190/003</t>
  </si>
  <si>
    <t xml:space="preserve">019/190/004</t>
  </si>
  <si>
    <t xml:space="preserve">019/191/001</t>
  </si>
  <si>
    <t xml:space="preserve">019/191/002</t>
  </si>
  <si>
    <t xml:space="preserve">019/191/005</t>
  </si>
  <si>
    <t xml:space="preserve">019/191/003</t>
  </si>
  <si>
    <t xml:space="preserve">019/192/001</t>
  </si>
  <si>
    <t xml:space="preserve">019/192/002</t>
  </si>
  <si>
    <t xml:space="preserve">019/192/003</t>
  </si>
  <si>
    <t xml:space="preserve">019/193/001</t>
  </si>
  <si>
    <t xml:space="preserve">019/193/002</t>
  </si>
  <si>
    <t xml:space="preserve">019/193/003</t>
  </si>
  <si>
    <t xml:space="preserve">019/193/004</t>
  </si>
  <si>
    <t xml:space="preserve">019/196/001</t>
  </si>
  <si>
    <t xml:space="preserve">019/196/002</t>
  </si>
  <si>
    <t xml:space="preserve">019/196/003</t>
  </si>
  <si>
    <t xml:space="preserve">019/197/001</t>
  </si>
  <si>
    <t xml:space="preserve">019/197/002</t>
  </si>
  <si>
    <t xml:space="preserve">019/198/001</t>
  </si>
  <si>
    <t xml:space="preserve">019/198/002</t>
  </si>
  <si>
    <t xml:space="preserve">019/198/003</t>
  </si>
  <si>
    <t xml:space="preserve">019/198/004</t>
  </si>
  <si>
    <t xml:space="preserve">019/199/001</t>
  </si>
  <si>
    <t xml:space="preserve">019/199/002</t>
  </si>
  <si>
    <t xml:space="preserve">019/199/003</t>
  </si>
  <si>
    <t xml:space="preserve">019/199/004</t>
  </si>
  <si>
    <t xml:space="preserve">019/200/001</t>
  </si>
  <si>
    <t xml:space="preserve">019/200/002</t>
  </si>
  <si>
    <t xml:space="preserve">019/200/003</t>
  </si>
  <si>
    <t xml:space="preserve">019/200/004</t>
  </si>
  <si>
    <t xml:space="preserve">019/200/005</t>
  </si>
  <si>
    <t xml:space="preserve">019/203/001</t>
  </si>
  <si>
    <t xml:space="preserve">019/203/002</t>
  </si>
  <si>
    <t xml:space="preserve">019/203/003</t>
  </si>
  <si>
    <t xml:space="preserve">019/204/001</t>
  </si>
  <si>
    <t xml:space="preserve">019/204/002</t>
  </si>
  <si>
    <t xml:space="preserve">019/204/003</t>
  </si>
  <si>
    <t xml:space="preserve">019/205/001</t>
  </si>
  <si>
    <t xml:space="preserve">019/205/002</t>
  </si>
  <si>
    <t xml:space="preserve">019/205/003</t>
  </si>
  <si>
    <t xml:space="preserve">019/205/004</t>
  </si>
  <si>
    <t xml:space="preserve">019/206/001</t>
  </si>
  <si>
    <t xml:space="preserve">019/206/002</t>
  </si>
  <si>
    <t xml:space="preserve">019/206/003</t>
  </si>
  <si>
    <t xml:space="preserve">019/206/004</t>
  </si>
  <si>
    <t xml:space="preserve">019/206/005</t>
  </si>
  <si>
    <t xml:space="preserve">019/207/001</t>
  </si>
  <si>
    <t xml:space="preserve">019/207/002</t>
  </si>
  <si>
    <t xml:space="preserve">019/207/003</t>
  </si>
  <si>
    <t xml:space="preserve">019/207/004</t>
  </si>
  <si>
    <t xml:space="preserve">019/210/001</t>
  </si>
  <si>
    <t xml:space="preserve">019/210/002</t>
  </si>
  <si>
    <t xml:space="preserve">019/214/003</t>
  </si>
  <si>
    <t xml:space="preserve">019/211/001</t>
  </si>
  <si>
    <t xml:space="preserve">019/211/002</t>
  </si>
  <si>
    <t xml:space="preserve">019/211/003</t>
  </si>
  <si>
    <t xml:space="preserve">019/210/004</t>
  </si>
  <si>
    <t xml:space="preserve">019/211/004</t>
  </si>
  <si>
    <t xml:space="preserve">019/211/005</t>
  </si>
  <si>
    <t xml:space="preserve">019/212/001</t>
  </si>
  <si>
    <t xml:space="preserve">019/210/003</t>
  </si>
  <si>
    <t xml:space="preserve">019/212/002</t>
  </si>
  <si>
    <t xml:space="preserve">019/212/003</t>
  </si>
  <si>
    <t xml:space="preserve">019/213/001</t>
  </si>
  <si>
    <t xml:space="preserve">019/213/002</t>
  </si>
  <si>
    <t xml:space="preserve">019/213/003</t>
  </si>
  <si>
    <t xml:space="preserve">019/215/001</t>
  </si>
  <si>
    <t xml:space="preserve">019/213/004</t>
  </si>
  <si>
    <t xml:space="preserve">019/213/005</t>
  </si>
  <si>
    <t xml:space="preserve">019/213/006</t>
  </si>
  <si>
    <t xml:space="preserve">019/214/001</t>
  </si>
  <si>
    <t xml:space="preserve">019/214/002</t>
  </si>
  <si>
    <t xml:space="preserve">019/234/003</t>
  </si>
  <si>
    <t xml:space="preserve">019/217/001</t>
  </si>
  <si>
    <t xml:space="preserve">019/217/002</t>
  </si>
  <si>
    <t xml:space="preserve">019/218/001</t>
  </si>
  <si>
    <t xml:space="preserve">019/218/002</t>
  </si>
  <si>
    <t xml:space="preserve">019/218/003</t>
  </si>
  <si>
    <t xml:space="preserve">019/218/004</t>
  </si>
  <si>
    <t xml:space="preserve">019/218/005</t>
  </si>
  <si>
    <t xml:space="preserve">019/219/001</t>
  </si>
  <si>
    <t xml:space="preserve">019/219/002</t>
  </si>
  <si>
    <t xml:space="preserve">019/219/003</t>
  </si>
  <si>
    <t xml:space="preserve">019/219/004</t>
  </si>
  <si>
    <t xml:space="preserve">019/220/001</t>
  </si>
  <si>
    <t xml:space="preserve">019/220/002</t>
  </si>
  <si>
    <t xml:space="preserve">019/220/003</t>
  </si>
  <si>
    <t xml:space="preserve">019/220/004</t>
  </si>
  <si>
    <t xml:space="preserve">019/220/005</t>
  </si>
  <si>
    <t xml:space="preserve">019/221/001</t>
  </si>
  <si>
    <t xml:space="preserve">019/221/002</t>
  </si>
  <si>
    <t xml:space="preserve">019/221/003</t>
  </si>
  <si>
    <t xml:space="preserve">019/234/004</t>
  </si>
  <si>
    <t xml:space="preserve">019/222/001</t>
  </si>
  <si>
    <t xml:space="preserve">019/224/001</t>
  </si>
  <si>
    <t xml:space="preserve">019/224/002</t>
  </si>
  <si>
    <t xml:space="preserve">019/224/003</t>
  </si>
  <si>
    <t xml:space="preserve">019/225/001</t>
  </si>
  <si>
    <t xml:space="preserve">019/225/002</t>
  </si>
  <si>
    <t xml:space="preserve">019/225/003</t>
  </si>
  <si>
    <t xml:space="preserve">019/226/001</t>
  </si>
  <si>
    <t xml:space="preserve">019/226/002</t>
  </si>
  <si>
    <t xml:space="preserve">019/241/001</t>
  </si>
  <si>
    <t xml:space="preserve">019/226/003</t>
  </si>
  <si>
    <t xml:space="preserve">019/231/001</t>
  </si>
  <si>
    <t xml:space="preserve">019/231/002</t>
  </si>
  <si>
    <t xml:space="preserve">019/231/003</t>
  </si>
  <si>
    <t xml:space="preserve">019/232/001</t>
  </si>
  <si>
    <t xml:space="preserve">019/232/002</t>
  </si>
  <si>
    <t xml:space="preserve">019/232/003</t>
  </si>
  <si>
    <t xml:space="preserve">019/233/001</t>
  </si>
  <si>
    <t xml:space="preserve">019/233/002</t>
  </si>
  <si>
    <t xml:space="preserve">019/233/003</t>
  </si>
  <si>
    <t xml:space="preserve">019/234/001</t>
  </si>
  <si>
    <t xml:space="preserve">019/234/002</t>
  </si>
  <si>
    <t xml:space="preserve">019/235/001</t>
  </si>
  <si>
    <t xml:space="preserve">019/235/002</t>
  </si>
  <si>
    <t xml:space="preserve">019/235/003</t>
  </si>
  <si>
    <t xml:space="preserve">019/235/004</t>
  </si>
  <si>
    <t xml:space="preserve">019/235/005</t>
  </si>
  <si>
    <t xml:space="preserve">019/238/001</t>
  </si>
  <si>
    <t xml:space="preserve">019/238/002</t>
  </si>
  <si>
    <t xml:space="preserve">019/238/003</t>
  </si>
  <si>
    <t xml:space="preserve">019/239/001</t>
  </si>
  <si>
    <t xml:space="preserve">019/239/002</t>
  </si>
  <si>
    <t xml:space="preserve">019/239/003</t>
  </si>
  <si>
    <t xml:space="preserve">019/239/004</t>
  </si>
  <si>
    <t xml:space="preserve">019/240/001</t>
  </si>
  <si>
    <t xml:space="preserve">019/240/002</t>
  </si>
  <si>
    <t xml:space="preserve">019/240/003</t>
  </si>
  <si>
    <t xml:space="preserve">019/240/004</t>
  </si>
  <si>
    <t xml:space="preserve">019/241/002</t>
  </si>
  <si>
    <t xml:space="preserve">019/241/003</t>
  </si>
  <si>
    <t xml:space="preserve">019/241/004</t>
  </si>
  <si>
    <t xml:space="preserve">019/242/001</t>
  </si>
  <si>
    <t xml:space="preserve">019/242/002</t>
  </si>
  <si>
    <t xml:space="preserve">019/242/003</t>
  </si>
  <si>
    <t xml:space="preserve">019/242/004</t>
  </si>
  <si>
    <t xml:space="preserve">019/243/001</t>
  </si>
  <si>
    <t xml:space="preserve">019/243/002</t>
  </si>
  <si>
    <t xml:space="preserve">019/245/001</t>
  </si>
  <si>
    <t xml:space="preserve">019/245/002</t>
  </si>
  <si>
    <t xml:space="preserve">019/245/003</t>
  </si>
  <si>
    <t xml:space="preserve">019/245/004</t>
  </si>
  <si>
    <t xml:space="preserve">019/245/005</t>
  </si>
  <si>
    <t xml:space="preserve">019/246/001</t>
  </si>
  <si>
    <t xml:space="preserve">019/246/002</t>
  </si>
  <si>
    <t xml:space="preserve">019/246/003</t>
  </si>
  <si>
    <t xml:space="preserve">019/246/004</t>
  </si>
  <si>
    <t xml:space="preserve">019/247/001</t>
  </si>
  <si>
    <t xml:space="preserve">019/247/002</t>
  </si>
  <si>
    <t xml:space="preserve">019/247/003</t>
  </si>
  <si>
    <t xml:space="preserve">019/247/004</t>
  </si>
  <si>
    <t xml:space="preserve">019/247/005</t>
  </si>
  <si>
    <t xml:space="preserve">019/248/001</t>
  </si>
  <si>
    <t xml:space="preserve">019/248/002</t>
  </si>
  <si>
    <t xml:space="preserve">019/248/003</t>
  </si>
  <si>
    <t xml:space="preserve">019/249/001</t>
  </si>
  <si>
    <t xml:space="preserve">019/249/002</t>
  </si>
  <si>
    <t xml:space="preserve">019/249/003</t>
  </si>
  <si>
    <t xml:space="preserve">019/250/001</t>
  </si>
  <si>
    <t xml:space="preserve">019/252/001</t>
  </si>
  <si>
    <t xml:space="preserve">019/252/002</t>
  </si>
  <si>
    <t xml:space="preserve">019/252/003</t>
  </si>
  <si>
    <t xml:space="preserve">019/252/004</t>
  </si>
  <si>
    <t xml:space="preserve">019/253/001</t>
  </si>
  <si>
    <t xml:space="preserve">019/253/002</t>
  </si>
  <si>
    <t xml:space="preserve">019/253/003</t>
  </si>
  <si>
    <t xml:space="preserve">019/253/004</t>
  </si>
  <si>
    <t xml:space="preserve">019/254/001</t>
  </si>
  <si>
    <t xml:space="preserve">019/254/002</t>
  </si>
  <si>
    <t xml:space="preserve">019/254/003</t>
  </si>
  <si>
    <t xml:space="preserve">019/254/004</t>
  </si>
  <si>
    <t xml:space="preserve">019/254/005</t>
  </si>
  <si>
    <t xml:space="preserve">019/255/001</t>
  </si>
  <si>
    <t xml:space="preserve">019/255/002</t>
  </si>
  <si>
    <t xml:space="preserve">019/255/003</t>
  </si>
  <si>
    <t xml:space="preserve">019/255/004</t>
  </si>
  <si>
    <t xml:space="preserve">019/256/001</t>
  </si>
  <si>
    <t xml:space="preserve">019/268/003</t>
  </si>
  <si>
    <t xml:space="preserve">019/256/002</t>
  </si>
  <si>
    <t xml:space="preserve">019/256/003</t>
  </si>
  <si>
    <t xml:space="preserve">019/256/004</t>
  </si>
  <si>
    <t xml:space="preserve">019/256/005</t>
  </si>
  <si>
    <t xml:space="preserve">019/259/001</t>
  </si>
  <si>
    <t xml:space="preserve">019/259/002</t>
  </si>
  <si>
    <t xml:space="preserve">019/257/001</t>
  </si>
  <si>
    <t xml:space="preserve">019/260/001</t>
  </si>
  <si>
    <t xml:space="preserve">019/260/002</t>
  </si>
  <si>
    <t xml:space="preserve">019/260/003</t>
  </si>
  <si>
    <t xml:space="preserve">019/261/001</t>
  </si>
  <si>
    <t xml:space="preserve">019/261/002</t>
  </si>
  <si>
    <t xml:space="preserve">019/261/003</t>
  </si>
  <si>
    <t xml:space="preserve">019/262/001</t>
  </si>
  <si>
    <t xml:space="preserve">019/262/002</t>
  </si>
  <si>
    <t xml:space="preserve">019/262/003</t>
  </si>
  <si>
    <t xml:space="preserve">019/263/002</t>
  </si>
  <si>
    <t xml:space="preserve">019/262/004</t>
  </si>
  <si>
    <t xml:space="preserve">019/263/001</t>
  </si>
  <si>
    <t xml:space="preserve">019/263/003</t>
  </si>
  <si>
    <t xml:space="preserve">019/264/001</t>
  </si>
  <si>
    <t xml:space="preserve">019/266/001</t>
  </si>
  <si>
    <t xml:space="preserve">019/266/002</t>
  </si>
  <si>
    <t xml:space="preserve">019/267/001</t>
  </si>
  <si>
    <t xml:space="preserve">019/267/002</t>
  </si>
  <si>
    <t xml:space="preserve">019/267/003</t>
  </si>
  <si>
    <t xml:space="preserve">019/267/004</t>
  </si>
  <si>
    <t xml:space="preserve">019/268/001</t>
  </si>
  <si>
    <t xml:space="preserve">019/268/002</t>
  </si>
  <si>
    <t xml:space="preserve">019/269/001</t>
  </si>
  <si>
    <t xml:space="preserve">019/269/002</t>
  </si>
  <si>
    <t xml:space="preserve">019/270/001</t>
  </si>
  <si>
    <t xml:space="preserve">019/270/002</t>
  </si>
  <si>
    <t xml:space="preserve">019/271/001</t>
  </si>
  <si>
    <t xml:space="preserve">019/273/001</t>
  </si>
  <si>
    <t xml:space="preserve">019/273/002</t>
  </si>
  <si>
    <t xml:space="preserve">019/273/003</t>
  </si>
  <si>
    <t xml:space="preserve">019/274/001</t>
  </si>
  <si>
    <t xml:space="preserve">019/274/002</t>
  </si>
  <si>
    <t xml:space="preserve">019/275/001</t>
  </si>
  <si>
    <t xml:space="preserve">019/275/002</t>
  </si>
  <si>
    <t xml:space="preserve">019/276/001</t>
  </si>
  <si>
    <t xml:space="preserve">019/276/002</t>
  </si>
  <si>
    <t xml:space="preserve">019/277/001</t>
  </si>
  <si>
    <t xml:space="preserve">019/291/002</t>
  </si>
  <si>
    <t xml:space="preserve">019/277/002</t>
  </si>
  <si>
    <t xml:space="preserve">019/289/001</t>
  </si>
  <si>
    <t xml:space="preserve">019/289/002</t>
  </si>
  <si>
    <t xml:space="preserve">019/289/003</t>
  </si>
  <si>
    <t xml:space="preserve">019/290/001</t>
  </si>
  <si>
    <t xml:space="preserve">019/290/002</t>
  </si>
  <si>
    <t xml:space="preserve">019/290/003</t>
  </si>
  <si>
    <t xml:space="preserve">019/290/004</t>
  </si>
  <si>
    <t xml:space="preserve">019/290/005</t>
  </si>
  <si>
    <t xml:space="preserve">019/291/001</t>
  </si>
  <si>
    <t xml:space="preserve">019/293/003</t>
  </si>
  <si>
    <t xml:space="preserve">019/293/004</t>
  </si>
  <si>
    <t xml:space="preserve">019/291/003</t>
  </si>
  <si>
    <t xml:space="preserve">019/291/004</t>
  </si>
  <si>
    <t xml:space="preserve">019/292/001</t>
  </si>
  <si>
    <t xml:space="preserve">019/292/002</t>
  </si>
  <si>
    <t xml:space="preserve">019/292/003</t>
  </si>
  <si>
    <t xml:space="preserve">019/292/004</t>
  </si>
  <si>
    <t xml:space="preserve">019/293/001</t>
  </si>
  <si>
    <t xml:space="preserve">019/293/002</t>
  </si>
  <si>
    <t xml:space="preserve">019/293/005</t>
  </si>
  <si>
    <t xml:space="preserve">019/294/001</t>
  </si>
  <si>
    <t xml:space="preserve">019/294/002</t>
  </si>
  <si>
    <t xml:space="preserve">019/294/003</t>
  </si>
  <si>
    <t xml:space="preserve">019/294/004</t>
  </si>
  <si>
    <t xml:space="preserve">019/294/005</t>
  </si>
  <si>
    <t xml:space="preserve">019/294/006</t>
  </si>
  <si>
    <t xml:space="preserve">019/295/001</t>
  </si>
  <si>
    <t xml:space="preserve">019/295/002</t>
  </si>
  <si>
    <t xml:space="preserve">019/295/003</t>
  </si>
  <si>
    <t xml:space="preserve">019/295/004</t>
  </si>
  <si>
    <t xml:space="preserve">019/295/005</t>
  </si>
  <si>
    <t xml:space="preserve">019/295/006</t>
  </si>
  <si>
    <t xml:space="preserve">019/296/001</t>
  </si>
  <si>
    <t xml:space="preserve">019/296/002</t>
  </si>
  <si>
    <t xml:space="preserve">019/296/003</t>
  </si>
  <si>
    <t xml:space="preserve">019/297/001</t>
  </si>
  <si>
    <t xml:space="preserve">019/297/002</t>
  </si>
  <si>
    <t xml:space="preserve">019/297/003</t>
  </si>
  <si>
    <t xml:space="preserve">019/298/001</t>
  </si>
  <si>
    <t xml:space="preserve">Piles direction T01</t>
  </si>
  <si>
    <t xml:space="preserve">minTime</t>
  </si>
  <si>
    <t xml:space="preserve">Pile</t>
  </si>
  <si>
    <t xml:space="preserve">GradePile</t>
  </si>
  <si>
    <t xml:space="preserve">Destination</t>
  </si>
  <si>
    <t xml:space="preserve">GradeDest</t>
  </si>
  <si>
    <t xml:space="preserve">maxTime</t>
  </si>
  <si>
    <t xml:space="preserve">Chantier</t>
  </si>
  <si>
    <t xml:space="preserve">OriginProduct</t>
  </si>
  <si>
    <t xml:space="preserve">origin</t>
  </si>
  <si>
    <t xml:space="preserve">year</t>
  </si>
  <si>
    <t xml:space="preserve">month</t>
  </si>
  <si>
    <t xml:space="preserve">Al203</t>
  </si>
  <si>
    <t xml:space="preserve">Fe203</t>
  </si>
  <si>
    <t xml:space="preserve">Transfert entrée</t>
  </si>
  <si>
    <t xml:space="preserve">Transfert sortie</t>
  </si>
  <si>
    <t xml:space="preserve">A5155</t>
  </si>
  <si>
    <t xml:space="preserve">A1615</t>
  </si>
  <si>
    <t xml:space="preserve">1ERE</t>
  </si>
  <si>
    <t xml:space="preserve">A5151</t>
  </si>
  <si>
    <t xml:space="preserve">A5147</t>
  </si>
  <si>
    <t xml:space="preserve">Pondéré pile silo T01 :</t>
  </si>
  <si>
    <t xml:space="preserve">1 H</t>
  </si>
  <si>
    <t xml:space="preserve">A5153</t>
  </si>
  <si>
    <t xml:space="preserve">Tonnes :</t>
  </si>
  <si>
    <t xml:space="preserve">STT</t>
  </si>
  <si>
    <t xml:space="preserve">C4294</t>
  </si>
  <si>
    <t xml:space="preserve">C1625</t>
  </si>
  <si>
    <t xml:space="preserve">C4295</t>
  </si>
  <si>
    <t xml:space="preserve">C1615</t>
  </si>
  <si>
    <t xml:space="preserve">C4290</t>
  </si>
  <si>
    <t xml:space="preserve">C1630</t>
  </si>
  <si>
    <t xml:space="preserve">Pondéré sortie silo T01 :</t>
  </si>
  <si>
    <t xml:space="preserve">2 A</t>
  </si>
  <si>
    <t xml:space="preserve">C4280</t>
  </si>
  <si>
    <t xml:space="preserve">C4281</t>
  </si>
  <si>
    <t xml:space="preserve">C4286</t>
  </si>
  <si>
    <t xml:space="preserve">2 EME</t>
  </si>
  <si>
    <t xml:space="preserve">C4283</t>
  </si>
  <si>
    <t xml:space="preserve">Moyenne dernière valeur : NB en U15</t>
  </si>
  <si>
    <t xml:space="preserve">C4282</t>
  </si>
  <si>
    <t xml:space="preserve">C4279</t>
  </si>
  <si>
    <t xml:space="preserve">C4285</t>
  </si>
  <si>
    <t xml:space="preserve">C4284</t>
  </si>
  <si>
    <t xml:space="preserve">Moyenne Pondéré dernière valeur : NB en U15</t>
  </si>
  <si>
    <t xml:space="preserve">C4287</t>
  </si>
  <si>
    <t xml:space="preserve">A5144</t>
  </si>
  <si>
    <t xml:space="preserve">A5136</t>
  </si>
  <si>
    <t xml:space="preserve">A5135</t>
  </si>
  <si>
    <t xml:space="preserve">A5134</t>
  </si>
  <si>
    <t xml:space="preserve">A5141</t>
  </si>
  <si>
    <t xml:space="preserve">A5139</t>
  </si>
  <si>
    <t xml:space="preserve">A5138</t>
  </si>
  <si>
    <t xml:space="preserve">A5137</t>
  </si>
  <si>
    <t xml:space="preserve">A5133</t>
  </si>
  <si>
    <t xml:space="preserve">Je cherche à réaliser une moyenne pondéré sur le nombre de valeurs noté en U15 ici en jaune mais uniquement avec destination T01 (colonne C) et un gradedest qui est 2EME TO (colonne D), de plus il y a des valeurs nulles qu'il ne faut pas prendre en compte.
Sur les deux cases en vert j'ai fait des essais : je récupère bien les 10 dernière valeurs mais pas avec les conditions que je souhaite.
Sur les deux écriture rouge, j'ai également essayer des pistes qui ne sont pas concluante.
Si je baisse la valeurs de la cases jaune à 5 la valeur de U18 devient "#DIV/0!" car il ya des valeurs nulles dans la colonne tons (colonne E).
Je ne supprime pas les lignes car c'est une base automatique et les lignes reviendrons à chaque mise à jour</t>
  </si>
  <si>
    <t xml:space="preserve">A5123</t>
  </si>
  <si>
    <t xml:space="preserve">1ERE TALQUEUSE</t>
  </si>
  <si>
    <t xml:space="preserve">A5132</t>
  </si>
  <si>
    <t xml:space="preserve">A5125</t>
  </si>
  <si>
    <t xml:space="preserve">A5126</t>
  </si>
  <si>
    <t xml:space="preserve">A5131</t>
  </si>
  <si>
    <t xml:space="preserve">A5130</t>
  </si>
  <si>
    <t xml:space="preserve">6 C</t>
  </si>
  <si>
    <t xml:space="preserve">A5127</t>
  </si>
  <si>
    <t xml:space="preserve">A5142</t>
  </si>
  <si>
    <t xml:space="preserve">3 A</t>
  </si>
  <si>
    <t xml:space="preserve">A5129</t>
  </si>
  <si>
    <t xml:space="preserve">A5128</t>
  </si>
  <si>
    <t xml:space="preserve">A5122</t>
  </si>
  <si>
    <t xml:space="preserve">A5124</t>
  </si>
  <si>
    <t xml:space="preserve">A5140</t>
  </si>
  <si>
    <t xml:space="preserve">F3057</t>
  </si>
  <si>
    <t xml:space="preserve">F1620</t>
  </si>
  <si>
    <t xml:space="preserve">F3056</t>
  </si>
  <si>
    <t xml:space="preserve">F3055</t>
  </si>
  <si>
    <t xml:space="preserve">F3058</t>
  </si>
  <si>
    <t xml:space="preserve">F3061</t>
  </si>
  <si>
    <t xml:space="preserve">F1625</t>
  </si>
  <si>
    <t xml:space="preserve">F3062</t>
  </si>
  <si>
    <t xml:space="preserve">F3060</t>
  </si>
  <si>
    <t xml:space="preserve">F3063</t>
  </si>
  <si>
    <t xml:space="preserve">F3059</t>
  </si>
  <si>
    <t xml:space="preserve">C4278</t>
  </si>
  <si>
    <t xml:space="preserve">C4272</t>
  </si>
  <si>
    <t xml:space="preserve">C4274</t>
  </si>
  <si>
    <t xml:space="preserve">C4277</t>
  </si>
  <si>
    <t xml:space="preserve">C4273</t>
  </si>
  <si>
    <t xml:space="preserve">C4275</t>
  </si>
  <si>
    <t xml:space="preserve">C4276</t>
  </si>
  <si>
    <t xml:space="preserve">A5118</t>
  </si>
  <si>
    <t xml:space="preserve">A5121</t>
  </si>
  <si>
    <t xml:space="preserve">A5117</t>
  </si>
  <si>
    <t xml:space="preserve">A5120</t>
  </si>
  <si>
    <t xml:space="preserve">A5119</t>
  </si>
  <si>
    <t xml:space="preserve">A5116</t>
  </si>
  <si>
    <t xml:space="preserve">A5115</t>
  </si>
  <si>
    <t xml:space="preserve">F3054</t>
  </si>
  <si>
    <t xml:space="preserve">F3053</t>
  </si>
  <si>
    <t xml:space="preserve">S3009</t>
  </si>
  <si>
    <t xml:space="preserve">S1615</t>
  </si>
  <si>
    <t xml:space="preserve">S3011</t>
  </si>
  <si>
    <t xml:space="preserve">S3010</t>
  </si>
  <si>
    <t xml:space="preserve">S3008</t>
  </si>
  <si>
    <t xml:space="preserve">C4261</t>
  </si>
  <si>
    <t xml:space="preserve">C4268</t>
  </si>
  <si>
    <t xml:space="preserve">C4269</t>
  </si>
  <si>
    <t xml:space="preserve">C4267</t>
  </si>
  <si>
    <t xml:space="preserve">C4262</t>
  </si>
  <si>
    <t xml:space="preserve">C4264</t>
  </si>
  <si>
    <t xml:space="preserve">C4270</t>
  </si>
  <si>
    <t xml:space="preserve">C4271</t>
  </si>
  <si>
    <t xml:space="preserve">A5113</t>
  </si>
  <si>
    <t xml:space="preserve">A5114</t>
  </si>
  <si>
    <t xml:space="preserve">A5104</t>
  </si>
  <si>
    <t xml:space="preserve">C4263</t>
  </si>
  <si>
    <t xml:space="preserve">C4266</t>
  </si>
  <si>
    <t xml:space="preserve">C4265</t>
  </si>
  <si>
    <t xml:space="preserve">A5099</t>
  </si>
  <si>
    <t xml:space="preserve">A5111</t>
  </si>
  <si>
    <t xml:space="preserve">A5100</t>
  </si>
  <si>
    <t xml:space="preserve">A5097</t>
  </si>
  <si>
    <t xml:space="preserve">A5108</t>
  </si>
  <si>
    <t xml:space="preserve">A5109</t>
  </si>
  <si>
    <t xml:space="preserve">A5105</t>
  </si>
  <si>
    <t xml:space="preserve">A5112</t>
  </si>
  <si>
    <t xml:space="preserve">A5110</t>
  </si>
  <si>
    <t xml:space="preserve">A5101</t>
  </si>
  <si>
    <t xml:space="preserve">A5106</t>
  </si>
  <si>
    <t xml:space="preserve">A5102</t>
  </si>
  <si>
    <t xml:space="preserve">A5098</t>
  </si>
  <si>
    <t xml:space="preserve">A5107</t>
  </si>
  <si>
    <t xml:space="preserve">A5103</t>
  </si>
  <si>
    <t xml:space="preserve">A5093</t>
  </si>
  <si>
    <t xml:space="preserve">A5083</t>
  </si>
  <si>
    <t xml:space="preserve">A5096</t>
  </si>
  <si>
    <t xml:space="preserve">A5095</t>
  </si>
  <si>
    <t xml:space="preserve">A5087</t>
  </si>
  <si>
    <t xml:space="preserve">A5091</t>
  </si>
  <si>
    <t xml:space="preserve">A5081</t>
  </si>
  <si>
    <t xml:space="preserve">A5086</t>
  </si>
  <si>
    <t xml:space="preserve">A5085</t>
  </si>
  <si>
    <t xml:space="preserve">A5084</t>
  </si>
  <si>
    <t xml:space="preserve">A5090</t>
  </si>
  <si>
    <t xml:space="preserve">A5089</t>
  </si>
  <si>
    <t xml:space="preserve">A5088</t>
  </si>
  <si>
    <t xml:space="preserve">A5094</t>
  </si>
  <si>
    <t xml:space="preserve">A5092</t>
  </si>
  <si>
    <t xml:space="preserve">A5038</t>
  </si>
  <si>
    <t xml:space="preserve">A5080</t>
  </si>
  <si>
    <t xml:space="preserve">A5082</t>
  </si>
  <si>
    <t xml:space="preserve">C4257</t>
  </si>
  <si>
    <t xml:space="preserve">C4258</t>
  </si>
  <si>
    <t xml:space="preserve">C4256</t>
  </si>
  <si>
    <t xml:space="preserve">C4255</t>
  </si>
  <si>
    <t xml:space="preserve">C4259</t>
  </si>
  <si>
    <t xml:space="preserve">C4260</t>
  </si>
  <si>
    <t xml:space="preserve">S3007</t>
  </si>
  <si>
    <t xml:space="preserve">S3004</t>
  </si>
  <si>
    <t xml:space="preserve">S3006</t>
  </si>
  <si>
    <t xml:space="preserve">S3005</t>
  </si>
  <si>
    <t xml:space="preserve">A5075</t>
  </si>
  <si>
    <t xml:space="preserve">A5076</t>
  </si>
  <si>
    <t xml:space="preserve">A5077</t>
  </si>
  <si>
    <t xml:space="preserve">A5078</t>
  </si>
  <si>
    <t xml:space="preserve">A5079</t>
  </si>
  <si>
    <t xml:space="preserve">C4245</t>
  </si>
  <si>
    <t xml:space="preserve">C4237</t>
  </si>
  <si>
    <t xml:space="preserve">C4248</t>
  </si>
  <si>
    <t xml:space="preserve">C4253</t>
  </si>
  <si>
    <t xml:space="preserve">C4249</t>
  </si>
  <si>
    <t xml:space="preserve">C4254</t>
  </si>
  <si>
    <t xml:space="preserve">C4252</t>
  </si>
  <si>
    <t xml:space="preserve">C4246</t>
  </si>
  <si>
    <t xml:space="preserve">C4251</t>
  </si>
  <si>
    <t xml:space="preserve">C4250</t>
  </si>
  <si>
    <t xml:space="preserve">C4247</t>
  </si>
  <si>
    <t xml:space="preserve">A5074</t>
  </si>
  <si>
    <t xml:space="preserve">A5071</t>
  </si>
  <si>
    <t xml:space="preserve">A5070</t>
  </si>
  <si>
    <t xml:space="preserve">A5069</t>
  </si>
  <si>
    <t xml:space="preserve">A5067</t>
  </si>
  <si>
    <t xml:space="preserve">A5064</t>
  </si>
  <si>
    <t xml:space="preserve">A5072</t>
  </si>
  <si>
    <t xml:space="preserve">A5073</t>
  </si>
  <si>
    <t xml:space="preserve">A5065</t>
  </si>
  <si>
    <t xml:space="preserve">A5068</t>
  </si>
  <si>
    <t xml:space="preserve">A5066</t>
  </si>
  <si>
    <t xml:space="preserve">A5063</t>
  </si>
  <si>
    <t xml:space="preserve">A5062</t>
  </si>
  <si>
    <t xml:space="preserve">S3003</t>
  </si>
  <si>
    <t xml:space="preserve">S2999</t>
  </si>
  <si>
    <t xml:space="preserve">S3000</t>
  </si>
  <si>
    <t xml:space="preserve">S2998</t>
  </si>
  <si>
    <t xml:space="preserve">S2997</t>
  </si>
  <si>
    <t xml:space="preserve">S3002</t>
  </si>
  <si>
    <t xml:space="preserve">S3001</t>
  </si>
  <si>
    <t xml:space="preserve">C4235</t>
  </si>
  <si>
    <t xml:space="preserve">C4234</t>
  </si>
  <si>
    <t xml:space="preserve">C4244</t>
  </si>
  <si>
    <t xml:space="preserve">C4243</t>
  </si>
  <si>
    <t xml:space="preserve">C4242</t>
  </si>
  <si>
    <t xml:space="preserve">C4240</t>
  </si>
  <si>
    <t xml:space="preserve">C4239</t>
  </si>
  <si>
    <t xml:space="preserve">C4238</t>
  </si>
  <si>
    <t xml:space="preserve">C4236</t>
  </si>
  <si>
    <t xml:space="preserve">C4233</t>
  </si>
  <si>
    <t xml:space="preserve">C4241</t>
  </si>
  <si>
    <t xml:space="preserve">C4230</t>
  </si>
  <si>
    <t xml:space="preserve">C4232</t>
  </si>
  <si>
    <t xml:space="preserve">A5055</t>
  </si>
  <si>
    <t xml:space="preserve">A5059</t>
  </si>
  <si>
    <t xml:space="preserve">A5060</t>
  </si>
  <si>
    <t xml:space="preserve">A5061</t>
  </si>
  <si>
    <t xml:space="preserve">A5045</t>
  </si>
  <si>
    <t xml:space="preserve">A5037</t>
  </si>
  <si>
    <t xml:space="preserve">A5052</t>
  </si>
  <si>
    <t xml:space="preserve">A5053</t>
  </si>
  <si>
    <t xml:space="preserve">A5051</t>
  </si>
  <si>
    <t xml:space="preserve">A5050</t>
  </si>
  <si>
    <t xml:space="preserve">A5049</t>
  </si>
  <si>
    <t xml:space="preserve">A5056</t>
  </si>
  <si>
    <t xml:space="preserve">A5046</t>
  </si>
  <si>
    <t xml:space="preserve">A5047</t>
  </si>
  <si>
    <t xml:space="preserve">A5048</t>
  </si>
  <si>
    <t xml:space="preserve">A5058</t>
  </si>
  <si>
    <t xml:space="preserve">A5057</t>
  </si>
  <si>
    <t xml:space="preserve">A5041</t>
  </si>
  <si>
    <t xml:space="preserve">A5040</t>
  </si>
  <si>
    <t xml:space="preserve">A5039</t>
  </si>
  <si>
    <t xml:space="preserve">A5036</t>
  </si>
  <si>
    <t xml:space="preserve">A5054</t>
  </si>
  <si>
    <t xml:space="preserve">A5044</t>
  </si>
  <si>
    <t xml:space="preserve">A5043</t>
  </si>
  <si>
    <t xml:space="preserve">A5042</t>
  </si>
  <si>
    <t xml:space="preserve">F3052</t>
  </si>
  <si>
    <t xml:space="preserve">S2991</t>
  </si>
  <si>
    <t xml:space="preserve">S2992</t>
  </si>
  <si>
    <t xml:space="preserve">C4225</t>
  </si>
  <si>
    <t xml:space="preserve">C4229</t>
  </si>
  <si>
    <t xml:space="preserve">C4231</t>
  </si>
  <si>
    <t xml:space="preserve">C4228</t>
  </si>
  <si>
    <t xml:space="preserve">C4226</t>
  </si>
  <si>
    <t xml:space="preserve">C4227</t>
  </si>
  <si>
    <t xml:space="preserve">S2993</t>
  </si>
  <si>
    <t xml:space="preserve">S2994</t>
  </si>
  <si>
    <t xml:space="preserve">S2996</t>
  </si>
  <si>
    <t xml:space="preserve">S2995</t>
  </si>
  <si>
    <t xml:space="preserve">A5029</t>
  </si>
  <si>
    <t xml:space="preserve">A5030</t>
  </si>
  <si>
    <t xml:space="preserve">A5028</t>
  </si>
  <si>
    <t xml:space="preserve">A5034</t>
  </si>
  <si>
    <t xml:space="preserve">A5035</t>
  </si>
  <si>
    <t xml:space="preserve">A5033</t>
  </si>
  <si>
    <t xml:space="preserve">A5032</t>
  </si>
  <si>
    <t xml:space="preserve">A5031</t>
  </si>
  <si>
    <t xml:space="preserve">S2990</t>
  </si>
  <si>
    <t xml:space="preserve">F3051</t>
  </si>
  <si>
    <t xml:space="preserve">S2988</t>
  </si>
  <si>
    <t xml:space="preserve">S2989</t>
  </si>
  <si>
    <t xml:space="preserve">S2987</t>
  </si>
  <si>
    <t xml:space="preserve">S1620</t>
  </si>
  <si>
    <t xml:space="preserve">S2986</t>
  </si>
  <si>
    <t xml:space="preserve">C4224</t>
  </si>
  <si>
    <t xml:space="preserve">C4223</t>
  </si>
  <si>
    <t xml:space="preserve">A5027</t>
  </si>
  <si>
    <t xml:space="preserve">A5023</t>
  </si>
  <si>
    <t xml:space="preserve">A5026</t>
  </si>
  <si>
    <t xml:space="preserve">A5025</t>
  </si>
  <si>
    <t xml:space="preserve">A5024</t>
  </si>
  <si>
    <t xml:space="preserve">A5022</t>
  </si>
  <si>
    <t xml:space="preserve">A5021</t>
  </si>
  <si>
    <t xml:space="preserve">A5018</t>
  </si>
  <si>
    <t xml:space="preserve">A5017</t>
  </si>
  <si>
    <t xml:space="preserve">A5016</t>
  </si>
  <si>
    <t xml:space="preserve">A5020</t>
  </si>
  <si>
    <t xml:space="preserve">A5019</t>
  </si>
  <si>
    <t xml:space="preserve">A5015</t>
  </si>
  <si>
    <t xml:space="preserve">S2978</t>
  </si>
  <si>
    <t xml:space="preserve">S2979</t>
  </si>
  <si>
    <t xml:space="preserve">S2982</t>
  </si>
  <si>
    <t xml:space="preserve">S2980</t>
  </si>
  <si>
    <t xml:space="preserve">S2981</t>
  </si>
  <si>
    <t xml:space="preserve">S2984</t>
  </si>
  <si>
    <t xml:space="preserve">S2985</t>
  </si>
  <si>
    <t xml:space="preserve">S2977</t>
  </si>
  <si>
    <t xml:space="preserve">S2983</t>
  </si>
  <si>
    <t xml:space="preserve">C4218</t>
  </si>
  <si>
    <t xml:space="preserve">C4220</t>
  </si>
  <si>
    <t xml:space="preserve">C4222</t>
  </si>
  <si>
    <t xml:space="preserve">C4219</t>
  </si>
  <si>
    <t xml:space="preserve">C4217</t>
  </si>
  <si>
    <t xml:space="preserve">C4216</t>
  </si>
  <si>
    <t xml:space="preserve">C4221</t>
  </si>
  <si>
    <t xml:space="preserve">A5014</t>
  </si>
  <si>
    <t xml:space="preserve">A5006</t>
  </si>
  <si>
    <t xml:space="preserve">A5007</t>
  </si>
  <si>
    <t xml:space="preserve">A5008</t>
  </si>
  <si>
    <t xml:space="preserve">A5013</t>
  </si>
  <si>
    <t xml:space="preserve">A5012</t>
  </si>
  <si>
    <t xml:space="preserve">A5011</t>
  </si>
  <si>
    <t xml:space="preserve">A5010</t>
  </si>
  <si>
    <t xml:space="preserve">A5009</t>
  </si>
  <si>
    <t xml:space="preserve">C4215</t>
  </si>
  <si>
    <t xml:space="preserve">C4214</t>
  </si>
  <si>
    <t xml:space="preserve">S2976</t>
  </si>
  <si>
    <t xml:space="preserve">S2975</t>
  </si>
  <si>
    <t xml:space="preserve">S2974</t>
  </si>
  <si>
    <t xml:space="preserve">S2973</t>
  </si>
  <si>
    <t xml:space="preserve">S2972</t>
  </si>
  <si>
    <t xml:space="preserve">S2971</t>
  </si>
  <si>
    <t xml:space="preserve">S2970</t>
  </si>
  <si>
    <t xml:space="preserve">C4209</t>
  </si>
  <si>
    <t xml:space="preserve">C4210</t>
  </si>
  <si>
    <t xml:space="preserve">C4211</t>
  </si>
  <si>
    <t xml:space="preserve">C4213</t>
  </si>
  <si>
    <t xml:space="preserve">C4208</t>
  </si>
  <si>
    <t xml:space="preserve">C4212</t>
  </si>
  <si>
    <t xml:space="preserve">A5004</t>
  </si>
  <si>
    <t xml:space="preserve">A5002</t>
  </si>
  <si>
    <t xml:space="preserve">A5003</t>
  </si>
  <si>
    <t xml:space="preserve">A5005</t>
  </si>
  <si>
    <t xml:space="preserve">A5001</t>
  </si>
  <si>
    <t xml:space="preserve">A5000</t>
  </si>
  <si>
    <t xml:space="preserve">A4992</t>
  </si>
  <si>
    <t xml:space="preserve">A4997</t>
  </si>
  <si>
    <t xml:space="preserve">A4996</t>
  </si>
  <si>
    <t xml:space="preserve">A4993</t>
  </si>
  <si>
    <t xml:space="preserve">A4994</t>
  </si>
  <si>
    <t xml:space="preserve">A4995</t>
  </si>
  <si>
    <t xml:space="preserve">A4998</t>
  </si>
  <si>
    <t xml:space="preserve">A4999</t>
  </si>
  <si>
    <t xml:space="preserve">A4991</t>
  </si>
  <si>
    <t xml:space="preserve">S2959</t>
  </si>
  <si>
    <t xml:space="preserve">S2961</t>
  </si>
  <si>
    <t xml:space="preserve">S2968</t>
  </si>
  <si>
    <t xml:space="preserve">S2967</t>
  </si>
  <si>
    <t xml:space="preserve">S2960</t>
  </si>
  <si>
    <t xml:space="preserve">S2966</t>
  </si>
  <si>
    <t xml:space="preserve">S2958</t>
  </si>
  <si>
    <t xml:space="preserve">S2965</t>
  </si>
  <si>
    <t xml:space="preserve">S2964</t>
  </si>
  <si>
    <t xml:space="preserve">S2969</t>
  </si>
  <si>
    <t xml:space="preserve">C4196</t>
  </si>
  <si>
    <t xml:space="preserve">C4207</t>
  </si>
  <si>
    <t xml:space="preserve">C4206</t>
  </si>
  <si>
    <t xml:space="preserve">C4203</t>
  </si>
  <si>
    <t xml:space="preserve">C4202</t>
  </si>
  <si>
    <t xml:space="preserve">C4201</t>
  </si>
  <si>
    <t xml:space="preserve">C4190</t>
  </si>
  <si>
    <t xml:space="preserve">C4205</t>
  </si>
  <si>
    <t xml:space="preserve">C4204</t>
  </si>
  <si>
    <t xml:space="preserve">A4986</t>
  </si>
  <si>
    <t xml:space="preserve">S2963</t>
  </si>
  <si>
    <t xml:space="preserve">A4980</t>
  </si>
  <si>
    <t xml:space="preserve">A4990</t>
  </si>
  <si>
    <t xml:space="preserve">A4987</t>
  </si>
  <si>
    <t xml:space="preserve">A4988</t>
  </si>
  <si>
    <t xml:space="preserve">A4989</t>
  </si>
  <si>
    <t xml:space="preserve">A4975</t>
  </si>
  <si>
    <t xml:space="preserve">A4973</t>
  </si>
  <si>
    <t xml:space="preserve">A4972</t>
  </si>
  <si>
    <t xml:space="preserve">A4981</t>
  </si>
  <si>
    <t xml:space="preserve">A4985</t>
  </si>
  <si>
    <t xml:space="preserve">A4982</t>
  </si>
  <si>
    <t xml:space="preserve">A4979</t>
  </si>
  <si>
    <t xml:space="preserve">A4983</t>
  </si>
  <si>
    <t xml:space="preserve">A4984</t>
  </si>
  <si>
    <t xml:space="preserve">A4976</t>
  </si>
  <si>
    <t xml:space="preserve">A4977</t>
  </si>
  <si>
    <t xml:space="preserve">A4974</t>
  </si>
  <si>
    <t xml:space="preserve">A4978</t>
  </si>
  <si>
    <t xml:space="preserve">F3048</t>
  </si>
  <si>
    <t xml:space="preserve">F3050</t>
  </si>
  <si>
    <t xml:space="preserve">C4199</t>
  </si>
  <si>
    <t xml:space="preserve">C4200</t>
  </si>
  <si>
    <t xml:space="preserve">C4198</t>
  </si>
  <si>
    <t xml:space="preserve">C4197</t>
  </si>
  <si>
    <t xml:space="preserve">C4195</t>
  </si>
  <si>
    <t xml:space="preserve">C4194</t>
  </si>
  <si>
    <t xml:space="preserve">C4193</t>
  </si>
  <si>
    <t xml:space="preserve">C4192</t>
  </si>
  <si>
    <t xml:space="preserve">S2962</t>
  </si>
  <si>
    <t xml:space="preserve">C4191</t>
  </si>
  <si>
    <t xml:space="preserve">F3049</t>
  </si>
  <si>
    <t xml:space="preserve">A4971</t>
  </si>
  <si>
    <t xml:space="preserve">A4970</t>
  </si>
  <si>
    <t xml:space="preserve">C4188</t>
  </si>
  <si>
    <t xml:space="preserve">C4187</t>
  </si>
  <si>
    <t xml:space="preserve">C4189</t>
  </si>
  <si>
    <t xml:space="preserve">S2939</t>
  </si>
  <si>
    <t xml:space="preserve">S1625</t>
  </si>
  <si>
    <t xml:space="preserve">S2940</t>
  </si>
  <si>
    <t xml:space="preserve">S2941</t>
  </si>
  <si>
    <t xml:space="preserve">S2955</t>
  </si>
  <si>
    <t xml:space="preserve">S2956</t>
  </si>
  <si>
    <t xml:space="preserve">S2954</t>
  </si>
  <si>
    <t xml:space="preserve">S2957</t>
  </si>
  <si>
    <t xml:space="preserve">A4969</t>
  </si>
  <si>
    <t xml:space="preserve">A4968</t>
  </si>
  <si>
    <t xml:space="preserve">A4963</t>
  </si>
  <si>
    <t xml:space="preserve">A1620</t>
  </si>
  <si>
    <t xml:space="preserve">A4964</t>
  </si>
  <si>
    <t xml:space="preserve">A4966</t>
  </si>
  <si>
    <t xml:space="preserve">A4962</t>
  </si>
  <si>
    <t xml:space="preserve">A4965</t>
  </si>
  <si>
    <t xml:space="preserve">A4967</t>
  </si>
  <si>
    <t xml:space="preserve">C4186</t>
  </si>
  <si>
    <t xml:space="preserve">C4185</t>
  </si>
  <si>
    <t xml:space="preserve">S2953</t>
  </si>
  <si>
    <t xml:space="preserve">S2952</t>
  </si>
  <si>
    <t xml:space="preserve">C4184</t>
  </si>
  <si>
    <t xml:space="preserve">C4182</t>
  </si>
  <si>
    <t xml:space="preserve">C4183</t>
  </si>
  <si>
    <t xml:space="preserve">S2948</t>
  </si>
  <si>
    <t xml:space="preserve">S2947</t>
  </si>
  <si>
    <t xml:space="preserve">S2946</t>
  </si>
  <si>
    <t xml:space="preserve">S2945</t>
  </si>
  <si>
    <t xml:space="preserve">S2943</t>
  </si>
  <si>
    <t xml:space="preserve">S2942</t>
  </si>
  <si>
    <t xml:space="preserve">S2944</t>
  </si>
  <si>
    <t xml:space="preserve">A4961</t>
  </si>
  <si>
    <t xml:space="preserve">A4960</t>
  </si>
  <si>
    <t xml:space="preserve">F3047</t>
  </si>
  <si>
    <t xml:space="preserve">C4177</t>
  </si>
  <si>
    <t xml:space="preserve">C4181</t>
  </si>
  <si>
    <t xml:space="preserve">A4958</t>
  </si>
  <si>
    <t xml:space="preserve">A4957</t>
  </si>
  <si>
    <t xml:space="preserve">A4959</t>
  </si>
  <si>
    <t xml:space="preserve">F3045</t>
  </si>
  <si>
    <t xml:space="preserve">F1645 </t>
  </si>
  <si>
    <t xml:space="preserve">F3046</t>
  </si>
  <si>
    <t xml:space="preserve">S2951</t>
  </si>
  <si>
    <t xml:space="preserve">S2950</t>
  </si>
  <si>
    <t xml:space="preserve">S2949</t>
  </si>
  <si>
    <t xml:space="preserve">C4180</t>
  </si>
  <si>
    <t xml:space="preserve">C4172</t>
  </si>
  <si>
    <t xml:space="preserve">C4171</t>
  </si>
  <si>
    <t xml:space="preserve">C4167</t>
  </si>
  <si>
    <t xml:space="preserve">C4173</t>
  </si>
  <si>
    <t xml:space="preserve">C4178</t>
  </si>
  <si>
    <t xml:space="preserve">C4179</t>
  </si>
  <si>
    <t xml:space="preserve">C4175</t>
  </si>
  <si>
    <t xml:space="preserve">C4176</t>
  </si>
  <si>
    <t xml:space="preserve">C4174</t>
  </si>
  <si>
    <t xml:space="preserve">C4168</t>
  </si>
  <si>
    <t xml:space="preserve">C4169</t>
  </si>
  <si>
    <t xml:space="preserve">C4170</t>
  </si>
  <si>
    <t xml:space="preserve">F3044</t>
  </si>
  <si>
    <t xml:space="preserve">F1640 </t>
  </si>
  <si>
    <t xml:space="preserve">C4142</t>
  </si>
  <si>
    <t xml:space="preserve">A4955</t>
  </si>
  <si>
    <t xml:space="preserve">A4956</t>
  </si>
  <si>
    <t xml:space="preserve">F3039</t>
  </si>
  <si>
    <t xml:space="preserve">F3037</t>
  </si>
  <si>
    <t xml:space="preserve">F3040</t>
  </si>
  <si>
    <t xml:space="preserve">F3041</t>
  </si>
  <si>
    <t xml:space="preserve">F3038</t>
  </si>
  <si>
    <t xml:space="preserve">S2938</t>
  </si>
  <si>
    <t xml:space="preserve">S2937</t>
  </si>
  <si>
    <t xml:space="preserve">S2936</t>
  </si>
  <si>
    <t xml:space="preserve">S2933</t>
  </si>
  <si>
    <t xml:space="preserve">S2934</t>
  </si>
  <si>
    <t xml:space="preserve">S2935</t>
  </si>
  <si>
    <t xml:space="preserve">C4148</t>
  </si>
  <si>
    <t xml:space="preserve">C4149</t>
  </si>
  <si>
    <t xml:space="preserve">C4166</t>
  </si>
  <si>
    <t xml:space="preserve">C4165</t>
  </si>
  <si>
    <t xml:space="preserve">C4163</t>
  </si>
  <si>
    <t xml:space="preserve">C4161</t>
  </si>
  <si>
    <t xml:space="preserve">C4162</t>
  </si>
  <si>
    <t xml:space="preserve">C4160</t>
  </si>
  <si>
    <t xml:space="preserve">C4159</t>
  </si>
  <si>
    <t xml:space="preserve">C4164</t>
  </si>
  <si>
    <t xml:space="preserve">F3043</t>
  </si>
  <si>
    <t xml:space="preserve">F3042</t>
  </si>
  <si>
    <t xml:space="preserve">F3030</t>
  </si>
  <si>
    <t xml:space="preserve">F3033</t>
  </si>
  <si>
    <t xml:space="preserve">F3036</t>
  </si>
  <si>
    <t xml:space="preserve">F3035</t>
  </si>
  <si>
    <t xml:space="preserve">F3032</t>
  </si>
  <si>
    <t xml:space="preserve">F3031</t>
  </si>
  <si>
    <t xml:space="preserve">F3034</t>
  </si>
  <si>
    <t xml:space="preserve">F3025</t>
  </si>
  <si>
    <t xml:space="preserve">F3026</t>
  </si>
  <si>
    <t xml:space="preserve">F3024</t>
  </si>
  <si>
    <t xml:space="preserve">F3018</t>
  </si>
  <si>
    <t xml:space="preserve">F3019</t>
  </si>
  <si>
    <t xml:space="preserve">F3029</t>
  </si>
  <si>
    <t xml:space="preserve">C4158</t>
  </si>
  <si>
    <t xml:space="preserve">C4155</t>
  </si>
  <si>
    <t xml:space="preserve">C4156</t>
  </si>
  <si>
    <t xml:space="preserve">C4157</t>
  </si>
  <si>
    <t xml:space="preserve">S2930</t>
  </si>
  <si>
    <t xml:space="preserve">S2931</t>
  </si>
  <si>
    <t xml:space="preserve">S2932</t>
  </si>
  <si>
    <t xml:space="preserve">C4151</t>
  </si>
  <si>
    <t xml:space="preserve">C4152</t>
  </si>
  <si>
    <t xml:space="preserve">019/169/003</t>
  </si>
  <si>
    <t xml:space="preserve">C4153</t>
  </si>
  <si>
    <t xml:space="preserve">F3028</t>
  </si>
  <si>
    <t xml:space="preserve">F3027</t>
  </si>
  <si>
    <t xml:space="preserve">C4154</t>
  </si>
  <si>
    <t xml:space="preserve">S2927</t>
  </si>
  <si>
    <t xml:space="preserve">S2928</t>
  </si>
  <si>
    <t xml:space="preserve">S2929</t>
  </si>
  <si>
    <t xml:space="preserve">C4150</t>
  </si>
  <si>
    <t xml:space="preserve">C4147</t>
  </si>
  <si>
    <t xml:space="preserve">C4143</t>
  </si>
  <si>
    <t xml:space="preserve">C4145</t>
  </si>
  <si>
    <t xml:space="preserve">C4146</t>
  </si>
  <si>
    <t xml:space="preserve">S2925</t>
  </si>
  <si>
    <t xml:space="preserve">F3013</t>
  </si>
  <si>
    <t xml:space="preserve">F3016</t>
  </si>
  <si>
    <t xml:space="preserve">F3017</t>
  </si>
  <si>
    <t xml:space="preserve">F3014</t>
  </si>
  <si>
    <t xml:space="preserve">F3015</t>
  </si>
  <si>
    <t xml:space="preserve">F3020</t>
  </si>
  <si>
    <t xml:space="preserve">F3022</t>
  </si>
  <si>
    <t xml:space="preserve">F3023</t>
  </si>
  <si>
    <t xml:space="preserve">C4144</t>
  </si>
  <si>
    <t xml:space="preserve">F3021</t>
  </si>
  <si>
    <t xml:space="preserve">S2922</t>
  </si>
  <si>
    <t xml:space="preserve">S2923</t>
  </si>
  <si>
    <t xml:space="preserve">S2924</t>
  </si>
  <si>
    <t xml:space="preserve">S2926</t>
  </si>
  <si>
    <t xml:space="preserve">S2910</t>
  </si>
  <si>
    <t xml:space="preserve">S2909</t>
  </si>
  <si>
    <t xml:space="preserve">S2915</t>
  </si>
  <si>
    <t xml:space="preserve">S2919</t>
  </si>
  <si>
    <t xml:space="preserve">S2921</t>
  </si>
  <si>
    <t xml:space="preserve">C4138</t>
  </si>
  <si>
    <t xml:space="preserve">C1620</t>
  </si>
  <si>
    <t xml:space="preserve">C4139</t>
  </si>
  <si>
    <t xml:space="preserve">C4137</t>
  </si>
  <si>
    <t xml:space="preserve">C4140</t>
  </si>
  <si>
    <t xml:space="preserve">C4136</t>
  </si>
  <si>
    <t xml:space="preserve">C4141</t>
  </si>
  <si>
    <t xml:space="preserve">C4135</t>
  </si>
  <si>
    <t xml:space="preserve">S2920</t>
  </si>
  <si>
    <t xml:space="preserve">C4116</t>
  </si>
  <si>
    <t xml:space="preserve">C4118</t>
  </si>
  <si>
    <t xml:space="preserve">C4128</t>
  </si>
  <si>
    <t xml:space="preserve">C4127</t>
  </si>
  <si>
    <t xml:space="preserve">C4109</t>
  </si>
  <si>
    <t xml:space="preserve">S2911</t>
  </si>
  <si>
    <t xml:space="preserve">S2916</t>
  </si>
  <si>
    <t xml:space="preserve">S2913</t>
  </si>
  <si>
    <t xml:space="preserve">S1630</t>
  </si>
  <si>
    <t xml:space="preserve">S2914</t>
  </si>
  <si>
    <t xml:space="preserve">S2918</t>
  </si>
  <si>
    <t xml:space="preserve">S2917</t>
  </si>
  <si>
    <t xml:space="preserve">S2912</t>
  </si>
  <si>
    <t xml:space="preserve">C4101</t>
  </si>
  <si>
    <t xml:space="preserve">F3011</t>
  </si>
  <si>
    <t xml:space="preserve">F3012</t>
  </si>
  <si>
    <t xml:space="preserve">F3009</t>
  </si>
  <si>
    <t xml:space="preserve">F3010</t>
  </si>
  <si>
    <t xml:space="preserve">F1630</t>
  </si>
  <si>
    <t xml:space="preserve">F3006</t>
  </si>
  <si>
    <t xml:space="preserve">F3007</t>
  </si>
  <si>
    <t xml:space="preserve">F3008</t>
  </si>
  <si>
    <t xml:space="preserve">C4131</t>
  </si>
  <si>
    <t xml:space="preserve">C4130</t>
  </si>
  <si>
    <t xml:space="preserve">C4133</t>
  </si>
  <si>
    <t xml:space="preserve">C4134</t>
  </si>
  <si>
    <t xml:space="preserve">C4129</t>
  </si>
  <si>
    <t xml:space="preserve">F3004</t>
  </si>
  <si>
    <t xml:space="preserve">F3005</t>
  </si>
  <si>
    <t xml:space="preserve">F3003</t>
  </si>
  <si>
    <t xml:space="preserve">F3001</t>
  </si>
  <si>
    <t xml:space="preserve">F3002</t>
  </si>
  <si>
    <t xml:space="preserve">C4123</t>
  </si>
  <si>
    <t xml:space="preserve">C4124</t>
  </si>
  <si>
    <t xml:space="preserve">S2907</t>
  </si>
  <si>
    <t xml:space="preserve">S2908</t>
  </si>
  <si>
    <t xml:space="preserve">C4125</t>
  </si>
  <si>
    <t xml:space="preserve">C4126</t>
  </si>
  <si>
    <t xml:space="preserve">S2902</t>
  </si>
  <si>
    <t xml:space="preserve">S2901</t>
  </si>
  <si>
    <t xml:space="preserve">S2900</t>
  </si>
  <si>
    <t xml:space="preserve">S2903</t>
  </si>
  <si>
    <t xml:space="preserve">S2905</t>
  </si>
  <si>
    <t xml:space="preserve">S2904</t>
  </si>
  <si>
    <t xml:space="preserve">S2906</t>
  </si>
  <si>
    <t xml:space="preserve">C4114</t>
  </si>
  <si>
    <t xml:space="preserve">C4115</t>
  </si>
  <si>
    <t xml:space="preserve">C4111</t>
  </si>
  <si>
    <t xml:space="preserve">C4110</t>
  </si>
  <si>
    <t xml:space="preserve">C4119</t>
  </si>
  <si>
    <t xml:space="preserve">C4113</t>
  </si>
  <si>
    <t xml:space="preserve">C4132</t>
  </si>
  <si>
    <t xml:space="preserve">C4120</t>
  </si>
  <si>
    <t xml:space="preserve">C4122</t>
  </si>
  <si>
    <t xml:space="preserve">C4121</t>
  </si>
  <si>
    <t xml:space="preserve">C4107</t>
  </si>
  <si>
    <t xml:space="preserve">C4108</t>
  </si>
  <si>
    <t xml:space="preserve">C4112</t>
  </si>
  <si>
    <t xml:space="preserve">C4117</t>
  </si>
  <si>
    <t xml:space="preserve">F2998</t>
  </si>
  <si>
    <t xml:space="preserve">F2997</t>
  </si>
  <si>
    <t xml:space="preserve">F2999</t>
  </si>
  <si>
    <t xml:space="preserve">F3000</t>
  </si>
  <si>
    <t xml:space="preserve">F2996</t>
  </si>
  <si>
    <t xml:space="preserve">F2994</t>
  </si>
  <si>
    <t xml:space="preserve">F2995</t>
  </si>
  <si>
    <t xml:space="preserve">F2993</t>
  </si>
  <si>
    <t xml:space="preserve">F2992</t>
  </si>
  <si>
    <t xml:space="preserve">F2990</t>
  </si>
  <si>
    <t xml:space="preserve">F2991</t>
  </si>
  <si>
    <t xml:space="preserve">C4100</t>
  </si>
  <si>
    <t xml:space="preserve">C4099</t>
  </si>
  <si>
    <t xml:space="preserve">C4105</t>
  </si>
  <si>
    <t xml:space="preserve">C4092</t>
  </si>
  <si>
    <t xml:space="preserve">C4093</t>
  </si>
  <si>
    <t xml:space="preserve">C4094</t>
  </si>
  <si>
    <t xml:space="preserve">C4095</t>
  </si>
  <si>
    <t xml:space="preserve">C4102</t>
  </si>
  <si>
    <t xml:space="preserve">C4096</t>
  </si>
  <si>
    <t xml:space="preserve">C4097</t>
  </si>
  <si>
    <t xml:space="preserve">C4104</t>
  </si>
  <si>
    <t xml:space="preserve">C4106</t>
  </si>
  <si>
    <t xml:space="preserve">C4103</t>
  </si>
  <si>
    <t xml:space="preserve">C4098</t>
  </si>
  <si>
    <t xml:space="preserve">C4088</t>
  </si>
  <si>
    <t xml:space="preserve">C4084</t>
  </si>
  <si>
    <t xml:space="preserve">C4085</t>
  </si>
  <si>
    <t xml:space="preserve">C4087</t>
  </si>
  <si>
    <t xml:space="preserve">C4086</t>
  </si>
  <si>
    <t xml:space="preserve">C4082</t>
  </si>
  <si>
    <t xml:space="preserve">C4081</t>
  </si>
  <si>
    <t xml:space="preserve">C4089</t>
  </si>
  <si>
    <t xml:space="preserve">C4090</t>
  </si>
  <si>
    <t xml:space="preserve">C4091</t>
  </si>
  <si>
    <t xml:space="preserve">C4083</t>
  </si>
  <si>
    <t xml:space="preserve">A4954</t>
  </si>
  <si>
    <t xml:space="preserve">F2984</t>
  </si>
  <si>
    <t xml:space="preserve">F2987</t>
  </si>
  <si>
    <t xml:space="preserve">F2982</t>
  </si>
  <si>
    <t xml:space="preserve">F2983</t>
  </si>
  <si>
    <t xml:space="preserve">F2977</t>
  </si>
  <si>
    <t xml:space="preserve">F2978</t>
  </si>
  <si>
    <t xml:space="preserve">F2989</t>
  </si>
  <si>
    <t xml:space="preserve">F2988</t>
  </si>
  <si>
    <t xml:space="preserve">F2980</t>
  </si>
  <si>
    <t xml:space="preserve">F2986</t>
  </si>
  <si>
    <t xml:space="preserve">F2979</t>
  </si>
  <si>
    <t xml:space="preserve">F2985</t>
  </si>
  <si>
    <t xml:space="preserve">F2981</t>
  </si>
  <si>
    <t xml:space="preserve">C4068</t>
  </si>
  <si>
    <t xml:space="preserve">C4071</t>
  </si>
  <si>
    <t xml:space="preserve">C4076</t>
  </si>
  <si>
    <t xml:space="preserve">C4067</t>
  </si>
  <si>
    <t xml:space="preserve">C4059</t>
  </si>
  <si>
    <t xml:space="preserve">S2899</t>
  </si>
  <si>
    <t xml:space="preserve">S2896</t>
  </si>
  <si>
    <t xml:space="preserve">S2898</t>
  </si>
  <si>
    <t xml:space="preserve">S2897</t>
  </si>
  <si>
    <t xml:space="preserve">C4078</t>
  </si>
  <si>
    <t xml:space="preserve">C4079</t>
  </si>
  <si>
    <t xml:space="preserve">C4077</t>
  </si>
  <si>
    <t xml:space="preserve">C4080</t>
  </si>
  <si>
    <t xml:space="preserve">C4074</t>
  </si>
  <si>
    <t xml:space="preserve">C4073</t>
  </si>
  <si>
    <t xml:space="preserve">C4069</t>
  </si>
  <si>
    <t xml:space="preserve">C4072</t>
  </si>
  <si>
    <t xml:space="preserve">C4054</t>
  </si>
  <si>
    <t xml:space="preserve">C4075</t>
  </si>
  <si>
    <t xml:space="preserve">C4070</t>
  </si>
  <si>
    <t xml:space="preserve">F2969</t>
  </si>
  <si>
    <t xml:space="preserve">F2973</t>
  </si>
  <si>
    <t xml:space="preserve">F2974</t>
  </si>
  <si>
    <t xml:space="preserve">F2972</t>
  </si>
  <si>
    <t xml:space="preserve">F2971</t>
  </si>
  <si>
    <t xml:space="preserve">F2970</t>
  </si>
  <si>
    <t xml:space="preserve">F2976</t>
  </si>
  <si>
    <t xml:space="preserve">F2975</t>
  </si>
  <si>
    <t xml:space="preserve">C4056</t>
  </si>
  <si>
    <t xml:space="preserve">C4058</t>
  </si>
  <si>
    <t xml:space="preserve">C4063</t>
  </si>
  <si>
    <t xml:space="preserve">C4066</t>
  </si>
  <si>
    <t xml:space="preserve">C4057</t>
  </si>
  <si>
    <t xml:space="preserve">C4060</t>
  </si>
  <si>
    <t xml:space="preserve">C4055</t>
  </si>
  <si>
    <t xml:space="preserve">C4062</t>
  </si>
  <si>
    <t xml:space="preserve">C4065</t>
  </si>
  <si>
    <t xml:space="preserve">C4064</t>
  </si>
  <si>
    <t xml:space="preserve">C4061</t>
  </si>
  <si>
    <t xml:space="preserve">A4951</t>
  </si>
  <si>
    <t xml:space="preserve">A4949</t>
  </si>
  <si>
    <t xml:space="preserve">A4953</t>
  </si>
  <si>
    <t xml:space="preserve">A4952</t>
  </si>
  <si>
    <t xml:space="preserve">F2968</t>
  </si>
  <si>
    <t xml:space="preserve">F2967</t>
  </si>
  <si>
    <t xml:space="preserve">F2966</t>
  </si>
  <si>
    <t xml:space="preserve">F2965</t>
  </si>
  <si>
    <t xml:space="preserve">F2964</t>
  </si>
  <si>
    <t xml:space="preserve">F2963</t>
  </si>
  <si>
    <t xml:space="preserve">F2962</t>
  </si>
  <si>
    <t xml:space="preserve">C4051</t>
  </si>
  <si>
    <t xml:space="preserve">C4052</t>
  </si>
  <si>
    <t xml:space="preserve">C4048</t>
  </si>
  <si>
    <t xml:space="preserve">C4053</t>
  </si>
  <si>
    <t xml:space="preserve">S2895</t>
  </si>
  <si>
    <t xml:space="preserve">S2894</t>
  </si>
  <si>
    <t xml:space="preserve">S2893</t>
  </si>
  <si>
    <t xml:space="preserve">S2892</t>
  </si>
  <si>
    <t xml:space="preserve">S2891</t>
  </si>
  <si>
    <t xml:space="preserve">C4050</t>
  </si>
  <si>
    <t xml:space="preserve">C4049</t>
  </si>
  <si>
    <t xml:space="preserve">C4047</t>
  </si>
  <si>
    <t xml:space="preserve">A4950</t>
  </si>
  <si>
    <t xml:space="preserve">A4948</t>
  </si>
  <si>
    <t xml:space="preserve">S2890</t>
  </si>
  <si>
    <t xml:space="preserve">S2889</t>
  </si>
  <si>
    <t xml:space="preserve">C4046</t>
  </si>
  <si>
    <t xml:space="preserve">C4045</t>
  </si>
  <si>
    <t xml:space="preserve">C4044</t>
  </si>
  <si>
    <t xml:space="preserve">C4039</t>
  </si>
  <si>
    <t xml:space="preserve">C4041</t>
  </si>
  <si>
    <t xml:space="preserve">C4032</t>
  </si>
  <si>
    <t xml:space="preserve">C4034</t>
  </si>
  <si>
    <t xml:space="preserve">C4036</t>
  </si>
  <si>
    <t xml:space="preserve">C4037</t>
  </si>
  <si>
    <t xml:space="preserve">C4038</t>
  </si>
  <si>
    <t xml:space="preserve">C4042</t>
  </si>
  <si>
    <t xml:space="preserve">C4033</t>
  </si>
  <si>
    <t xml:space="preserve">C4043</t>
  </si>
  <si>
    <t xml:space="preserve">C4040</t>
  </si>
  <si>
    <t xml:space="preserve">C4035</t>
  </si>
  <si>
    <t xml:space="preserve">S2878</t>
  </si>
  <si>
    <t xml:space="preserve">S2884</t>
  </si>
  <si>
    <t xml:space="preserve">S2883</t>
  </si>
  <si>
    <t xml:space="preserve">S2869</t>
  </si>
  <si>
    <t xml:space="preserve">S2868</t>
  </si>
  <si>
    <t xml:space="preserve">S2880</t>
  </si>
  <si>
    <t xml:space="preserve">S2888</t>
  </si>
  <si>
    <t xml:space="preserve">S2887</t>
  </si>
  <si>
    <t xml:space="preserve">S2886</t>
  </si>
  <si>
    <t xml:space="preserve">S2885</t>
  </si>
  <si>
    <t xml:space="preserve">S2882</t>
  </si>
  <si>
    <t xml:space="preserve">S2879</t>
  </si>
  <si>
    <t xml:space="preserve">S2881</t>
  </si>
  <si>
    <t xml:space="preserve">C4029</t>
  </si>
  <si>
    <t xml:space="preserve">C4022</t>
  </si>
  <si>
    <t xml:space="preserve">C4023</t>
  </si>
  <si>
    <t xml:space="preserve">C4024</t>
  </si>
  <si>
    <t xml:space="preserve">C4030</t>
  </si>
  <si>
    <t xml:space="preserve">C4026</t>
  </si>
  <si>
    <t xml:space="preserve">C4025</t>
  </si>
  <si>
    <t xml:space="preserve">C4015</t>
  </si>
  <si>
    <t xml:space="preserve">C4031</t>
  </si>
  <si>
    <t xml:space="preserve">C4028</t>
  </si>
  <si>
    <t xml:space="preserve">C4027</t>
  </si>
  <si>
    <t xml:space="preserve">C4020</t>
  </si>
  <si>
    <t xml:space="preserve">C4019</t>
  </si>
  <si>
    <t xml:space="preserve">C4018</t>
  </si>
  <si>
    <t xml:space="preserve">C4017</t>
  </si>
  <si>
    <t xml:space="preserve">C4016</t>
  </si>
  <si>
    <t xml:space="preserve">C4021</t>
  </si>
  <si>
    <t xml:space="preserve">F2956</t>
  </si>
  <si>
    <t xml:space="preserve">F2958</t>
  </si>
  <si>
    <t xml:space="preserve">F2959</t>
  </si>
  <si>
    <t xml:space="preserve">F2957</t>
  </si>
  <si>
    <t xml:space="preserve">F2961</t>
  </si>
  <si>
    <t xml:space="preserve">F2960</t>
  </si>
  <si>
    <t xml:space="preserve">A4947</t>
  </si>
  <si>
    <t xml:space="preserve">A4944</t>
  </si>
  <si>
    <t xml:space="preserve">C3997</t>
  </si>
  <si>
    <t xml:space="preserve">C3998</t>
  </si>
  <si>
    <t xml:space="preserve">C4000</t>
  </si>
  <si>
    <t xml:space="preserve">C4012</t>
  </si>
  <si>
    <t xml:space="preserve">C4013</t>
  </si>
  <si>
    <t xml:space="preserve">C4014</t>
  </si>
  <si>
    <t xml:space="preserve">C4008</t>
  </si>
  <si>
    <t xml:space="preserve">C4006</t>
  </si>
  <si>
    <t xml:space="preserve">C3996</t>
  </si>
  <si>
    <t xml:space="preserve">C3939</t>
  </si>
  <si>
    <t xml:space="preserve">C3995</t>
  </si>
  <si>
    <t xml:space="preserve">C4007</t>
  </si>
  <si>
    <t xml:space="preserve">C4011</t>
  </si>
  <si>
    <t xml:space="preserve">C4001</t>
  </si>
  <si>
    <t xml:space="preserve">C4010</t>
  </si>
  <si>
    <t xml:space="preserve">C4009</t>
  </si>
  <si>
    <t xml:space="preserve">C4005</t>
  </si>
  <si>
    <t xml:space="preserve">C4002</t>
  </si>
  <si>
    <t xml:space="preserve">C4003</t>
  </si>
  <si>
    <t xml:space="preserve">S2870</t>
  </si>
  <si>
    <t xml:space="preserve">S1635</t>
  </si>
  <si>
    <t xml:space="preserve">S2871</t>
  </si>
  <si>
    <t xml:space="preserve">S2872</t>
  </si>
  <si>
    <t xml:space="preserve">S2875</t>
  </si>
  <si>
    <t xml:space="preserve">S2876</t>
  </si>
  <si>
    <t xml:space="preserve">S2877</t>
  </si>
  <si>
    <t xml:space="preserve">S2867</t>
  </si>
  <si>
    <t xml:space="preserve">S2860</t>
  </si>
  <si>
    <t xml:space="preserve">S2864</t>
  </si>
  <si>
    <t xml:space="preserve">S2861</t>
  </si>
  <si>
    <t xml:space="preserve">S2865</t>
  </si>
  <si>
    <t xml:space="preserve">S2874</t>
  </si>
  <si>
    <t xml:space="preserve">S2873</t>
  </si>
  <si>
    <t xml:space="preserve">S2866</t>
  </si>
  <si>
    <t xml:space="preserve">S2863</t>
  </si>
  <si>
    <t xml:space="preserve">C4004</t>
  </si>
  <si>
    <t xml:space="preserve">C3999</t>
  </si>
  <si>
    <t xml:space="preserve">C3993</t>
  </si>
  <si>
    <t xml:space="preserve">C3994</t>
  </si>
  <si>
    <t xml:space="preserve">F2952</t>
  </si>
  <si>
    <t xml:space="preserve">F2953</t>
  </si>
  <si>
    <t xml:space="preserve">F2954</t>
  </si>
  <si>
    <t xml:space="preserve">F2778</t>
  </si>
  <si>
    <t xml:space="preserve">F2955</t>
  </si>
  <si>
    <t xml:space="preserve">F2949</t>
  </si>
  <si>
    <t xml:space="preserve">F2948</t>
  </si>
  <si>
    <t xml:space="preserve">F2950</t>
  </si>
  <si>
    <t xml:space="preserve">F2951</t>
  </si>
  <si>
    <t xml:space="preserve">C3876</t>
  </si>
  <si>
    <t xml:space="preserve">C3872</t>
  </si>
  <si>
    <t xml:space="preserve">C3992</t>
  </si>
  <si>
    <t xml:space="preserve">C3985</t>
  </si>
  <si>
    <t xml:space="preserve">C3984</t>
  </si>
  <si>
    <t xml:space="preserve">C3981</t>
  </si>
  <si>
    <t xml:space="preserve">C3980</t>
  </si>
  <si>
    <t xml:space="preserve">C3979</t>
  </si>
  <si>
    <t xml:space="preserve">C3988</t>
  </si>
  <si>
    <t xml:space="preserve">C3987</t>
  </si>
  <si>
    <t xml:space="preserve">C3976</t>
  </si>
  <si>
    <t xml:space="preserve">C3977</t>
  </si>
  <si>
    <t xml:space="preserve">C3983</t>
  </si>
  <si>
    <t xml:space="preserve">C3982</t>
  </si>
  <si>
    <t xml:space="preserve">C3991</t>
  </si>
  <si>
    <t xml:space="preserve">C3990</t>
  </si>
  <si>
    <t xml:space="preserve">C3989</t>
  </si>
  <si>
    <t xml:space="preserve">S2855</t>
  </si>
  <si>
    <t xml:space="preserve">S2862</t>
  </si>
  <si>
    <t xml:space="preserve">S2856</t>
  </si>
  <si>
    <t xml:space="preserve">S2857</t>
  </si>
  <si>
    <t xml:space="preserve">S2854</t>
  </si>
  <si>
    <t xml:space="preserve">S2853</t>
  </si>
  <si>
    <t xml:space="preserve">S2852</t>
  </si>
  <si>
    <t xml:space="preserve">S2851</t>
  </si>
  <si>
    <t xml:space="preserve">S2849</t>
  </si>
  <si>
    <t xml:space="preserve">S2850</t>
  </si>
  <si>
    <t xml:space="preserve">S2858</t>
  </si>
  <si>
    <t xml:space="preserve">S2859</t>
  </si>
  <si>
    <t xml:space="preserve">C3978</t>
  </si>
  <si>
    <t xml:space="preserve">C3986</t>
  </si>
  <si>
    <t xml:space="preserve">C3975</t>
  </si>
  <si>
    <t xml:space="preserve">S2848</t>
  </si>
  <si>
    <t xml:space="preserve">S2847</t>
  </si>
  <si>
    <t xml:space="preserve">S2846</t>
  </si>
  <si>
    <t xml:space="preserve">S2845</t>
  </si>
  <si>
    <t xml:space="preserve">S2844</t>
  </si>
  <si>
    <t xml:space="preserve">S2843</t>
  </si>
  <si>
    <t xml:space="preserve">S2842</t>
  </si>
  <si>
    <t xml:space="preserve">C3974</t>
  </si>
  <si>
    <t xml:space="preserve">C3972</t>
  </si>
  <si>
    <t xml:space="preserve">C3971</t>
  </si>
  <si>
    <t xml:space="preserve">C3961</t>
  </si>
  <si>
    <t xml:space="preserve">C3965</t>
  </si>
  <si>
    <t xml:space="preserve">C3968</t>
  </si>
  <si>
    <t xml:space="preserve">C3962</t>
  </si>
  <si>
    <t xml:space="preserve">C3963</t>
  </si>
  <si>
    <t xml:space="preserve">C3964</t>
  </si>
  <si>
    <t xml:space="preserve">C3973</t>
  </si>
  <si>
    <t xml:space="preserve">C3970</t>
  </si>
  <si>
    <t xml:space="preserve">C3969</t>
  </si>
  <si>
    <t xml:space="preserve">C3966</t>
  </si>
  <si>
    <t xml:space="preserve">C3967</t>
  </si>
  <si>
    <t xml:space="preserve">C3960</t>
  </si>
  <si>
    <t xml:space="preserve">F2943</t>
  </si>
  <si>
    <t xml:space="preserve">F2947</t>
  </si>
  <si>
    <t xml:space="preserve">F2944</t>
  </si>
  <si>
    <t xml:space="preserve">F2945</t>
  </si>
  <si>
    <t xml:space="preserve">F2939</t>
  </si>
  <si>
    <t xml:space="preserve">F2937</t>
  </si>
  <si>
    <t xml:space="preserve">F2938</t>
  </si>
  <si>
    <t xml:space="preserve">F2946</t>
  </si>
  <si>
    <t xml:space="preserve">F2940</t>
  </si>
  <si>
    <t xml:space="preserve">F2941</t>
  </si>
  <si>
    <t xml:space="preserve">F2942</t>
  </si>
  <si>
    <t xml:space="preserve">C3957</t>
  </si>
  <si>
    <t xml:space="preserve">C3958</t>
  </si>
  <si>
    <t xml:space="preserve">C3955</t>
  </si>
  <si>
    <t xml:space="preserve">C3956</t>
  </si>
  <si>
    <t xml:space="preserve">C3959</t>
  </si>
  <si>
    <t xml:space="preserve">C3953</t>
  </si>
  <si>
    <t xml:space="preserve">C3954</t>
  </si>
  <si>
    <t xml:space="preserve">C3952</t>
  </si>
  <si>
    <t xml:space="preserve">S2840</t>
  </si>
  <si>
    <t xml:space="preserve">S2841</t>
  </si>
  <si>
    <t xml:space="preserve">S2830</t>
  </si>
  <si>
    <t xml:space="preserve">S2839</t>
  </si>
  <si>
    <t xml:space="preserve">S2838</t>
  </si>
  <si>
    <t xml:space="preserve">S2836</t>
  </si>
  <si>
    <t xml:space="preserve">S2832</t>
  </si>
  <si>
    <t xml:space="preserve">S2831</t>
  </si>
  <si>
    <t xml:space="preserve">S2837</t>
  </si>
  <si>
    <t xml:space="preserve">S2835</t>
  </si>
  <si>
    <t xml:space="preserve">S2834</t>
  </si>
  <si>
    <t xml:space="preserve">S2833</t>
  </si>
  <si>
    <t xml:space="preserve">C3943</t>
  </si>
  <si>
    <t xml:space="preserve">C3944</t>
  </si>
  <si>
    <t xml:space="preserve">C3945</t>
  </si>
  <si>
    <t xml:space="preserve">C3951</t>
  </si>
  <si>
    <t xml:space="preserve">C3950</t>
  </si>
  <si>
    <t xml:space="preserve">C3949</t>
  </si>
  <si>
    <t xml:space="preserve">C3948</t>
  </si>
  <si>
    <t xml:space="preserve">C3947</t>
  </si>
  <si>
    <t xml:space="preserve">C3946</t>
  </si>
  <si>
    <t xml:space="preserve">F2933</t>
  </si>
  <si>
    <t xml:space="preserve">F2932</t>
  </si>
  <si>
    <t xml:space="preserve">F2936</t>
  </si>
  <si>
    <t xml:space="preserve">F2935</t>
  </si>
  <si>
    <t xml:space="preserve">F2931</t>
  </si>
  <si>
    <t xml:space="preserve">F2934</t>
  </si>
  <si>
    <t xml:space="preserve">F2930</t>
  </si>
  <si>
    <t xml:space="preserve">F2929</t>
  </si>
  <si>
    <t xml:space="preserve">F2926</t>
  </si>
  <si>
    <t xml:space="preserve">F2927</t>
  </si>
  <si>
    <t xml:space="preserve">F2928</t>
  </si>
  <si>
    <t xml:space="preserve">C3938</t>
  </si>
  <si>
    <t xml:space="preserve">S2828</t>
  </si>
  <si>
    <t xml:space="preserve">S2827</t>
  </si>
  <si>
    <t xml:space="preserve">S2829</t>
  </si>
  <si>
    <t xml:space="preserve">S2826</t>
  </si>
  <si>
    <t xml:space="preserve">C3928</t>
  </si>
  <si>
    <t xml:space="preserve">S2825</t>
  </si>
  <si>
    <t xml:space="preserve">S2824</t>
  </si>
  <si>
    <t xml:space="preserve">S2823</t>
  </si>
  <si>
    <t xml:space="preserve">C3940</t>
  </si>
  <si>
    <t xml:space="preserve">C3934</t>
  </si>
  <si>
    <t xml:space="preserve">C3933</t>
  </si>
  <si>
    <t xml:space="preserve">C3941</t>
  </si>
  <si>
    <t xml:space="preserve">C3942</t>
  </si>
  <si>
    <t xml:space="preserve">F2924</t>
  </si>
  <si>
    <t xml:space="preserve">F2923</t>
  </si>
  <si>
    <t xml:space="preserve">F2925</t>
  </si>
  <si>
    <t xml:space="preserve">S2822</t>
  </si>
  <si>
    <t xml:space="preserve">S2821</t>
  </si>
  <si>
    <t xml:space="preserve">S2820</t>
  </si>
  <si>
    <t xml:space="preserve">S2819</t>
  </si>
  <si>
    <t xml:space="preserve">S2818</t>
  </si>
  <si>
    <t xml:space="preserve">S2817</t>
  </si>
  <si>
    <t xml:space="preserve">C3936</t>
  </si>
  <si>
    <t xml:space="preserve">C3935</t>
  </si>
  <si>
    <t xml:space="preserve">C3937</t>
  </si>
  <si>
    <t xml:space="preserve">C3932</t>
  </si>
  <si>
    <t xml:space="preserve">C3931</t>
  </si>
  <si>
    <t xml:space="preserve">F2922</t>
  </si>
  <si>
    <t xml:space="preserve">F2920</t>
  </si>
  <si>
    <t xml:space="preserve">F2921</t>
  </si>
  <si>
    <t xml:space="preserve">F2918</t>
  </si>
  <si>
    <t xml:space="preserve">F2919</t>
  </si>
  <si>
    <t xml:space="preserve">A4946</t>
  </si>
  <si>
    <t xml:space="preserve">A4945</t>
  </si>
  <si>
    <t xml:space="preserve">C3929</t>
  </si>
  <si>
    <t xml:space="preserve">C3930</t>
  </si>
  <si>
    <t xml:space="preserve">C3927</t>
  </si>
  <si>
    <t xml:space="preserve">S2806</t>
  </si>
  <si>
    <t xml:space="preserve">S2805</t>
  </si>
  <si>
    <t xml:space="preserve">S2809</t>
  </si>
  <si>
    <t xml:space="preserve">S2811</t>
  </si>
  <si>
    <t xml:space="preserve">S2808</t>
  </si>
  <si>
    <t xml:space="preserve">S2810</t>
  </si>
  <si>
    <t xml:space="preserve">S2812</t>
  </si>
  <si>
    <t xml:space="preserve">S2815</t>
  </si>
  <si>
    <t xml:space="preserve">S2816</t>
  </si>
  <si>
    <t xml:space="preserve">S2814</t>
  </si>
  <si>
    <t xml:space="preserve">S2813</t>
  </si>
  <si>
    <t xml:space="preserve">C3925</t>
  </si>
  <si>
    <t xml:space="preserve">C3926</t>
  </si>
  <si>
    <t xml:space="preserve">C3924</t>
  </si>
  <si>
    <t xml:space="preserve">C3921</t>
  </si>
  <si>
    <t xml:space="preserve">C3920</t>
  </si>
  <si>
    <t xml:space="preserve">C3913</t>
  </si>
  <si>
    <t xml:space="preserve">C3914</t>
  </si>
  <si>
    <t xml:space="preserve">C3922</t>
  </si>
  <si>
    <t xml:space="preserve">C3923</t>
  </si>
  <si>
    <t xml:space="preserve">C3915</t>
  </si>
  <si>
    <t xml:space="preserve">C3916</t>
  </si>
  <si>
    <t xml:space="preserve">C3919</t>
  </si>
  <si>
    <t xml:space="preserve">C3917</t>
  </si>
  <si>
    <t xml:space="preserve">C3918</t>
  </si>
  <si>
    <t xml:space="preserve">S2807</t>
  </si>
  <si>
    <t xml:space="preserve">S2803</t>
  </si>
  <si>
    <t xml:space="preserve">S2804</t>
  </si>
  <si>
    <t xml:space="preserve">S2801</t>
  </si>
  <si>
    <t xml:space="preserve">S2802</t>
  </si>
  <si>
    <t xml:space="preserve">S2800</t>
  </si>
  <si>
    <t xml:space="preserve">F2911</t>
  </si>
  <si>
    <t xml:space="preserve">F2912</t>
  </si>
  <si>
    <t xml:space="preserve">F2913</t>
  </si>
  <si>
    <t xml:space="preserve">F2914</t>
  </si>
  <si>
    <t xml:space="preserve">F2915</t>
  </si>
  <si>
    <t xml:space="preserve">F2916</t>
  </si>
  <si>
    <t xml:space="preserve">F2917</t>
  </si>
  <si>
    <t xml:space="preserve">C3912</t>
  </si>
  <si>
    <t xml:space="preserve">C3911</t>
  </si>
  <si>
    <t xml:space="preserve">C3905</t>
  </si>
  <si>
    <t xml:space="preserve">C3906</t>
  </si>
  <si>
    <t xml:space="preserve">C3907</t>
  </si>
  <si>
    <t xml:space="preserve">C3896</t>
  </si>
  <si>
    <t xml:space="preserve">C3909</t>
  </si>
  <si>
    <t xml:space="preserve">C3910</t>
  </si>
  <si>
    <t xml:space="preserve">C3904</t>
  </si>
  <si>
    <t xml:space="preserve">C3898</t>
  </si>
  <si>
    <t xml:space="preserve">C3899</t>
  </si>
  <si>
    <t xml:space="preserve">C3902</t>
  </si>
  <si>
    <t xml:space="preserve">C3903</t>
  </si>
  <si>
    <t xml:space="preserve">C3901</t>
  </si>
  <si>
    <t xml:space="preserve">C3908</t>
  </si>
  <si>
    <t xml:space="preserve">C3900</t>
  </si>
  <si>
    <t xml:space="preserve">C3897</t>
  </si>
  <si>
    <t xml:space="preserve">S2791</t>
  </si>
  <si>
    <t xml:space="preserve">S2792</t>
  </si>
  <si>
    <t xml:space="preserve">C3883</t>
  </si>
  <si>
    <t xml:space="preserve">S2799</t>
  </si>
  <si>
    <t xml:space="preserve">S2798</t>
  </si>
  <si>
    <t xml:space="preserve">S2795</t>
  </si>
  <si>
    <t xml:space="preserve">S2790</t>
  </si>
  <si>
    <t xml:space="preserve">S2789</t>
  </si>
  <si>
    <t xml:space="preserve">S2788</t>
  </si>
  <si>
    <t xml:space="preserve">S2787</t>
  </si>
  <si>
    <t xml:space="preserve">S2780</t>
  </si>
  <si>
    <t xml:space="preserve">S2781</t>
  </si>
  <si>
    <t xml:space="preserve">S2794</t>
  </si>
  <si>
    <t xml:space="preserve">S2793</t>
  </si>
  <si>
    <t xml:space="preserve">S2778</t>
  </si>
  <si>
    <t xml:space="preserve">S2779</t>
  </si>
  <si>
    <t xml:space="preserve">S2797</t>
  </si>
  <si>
    <t xml:space="preserve">S2784</t>
  </si>
  <si>
    <t xml:space="preserve">S2796</t>
  </si>
  <si>
    <t xml:space="preserve">F2908</t>
  </si>
  <si>
    <t xml:space="preserve">F2906</t>
  </si>
  <si>
    <t xml:space="preserve">F2904</t>
  </si>
  <si>
    <t xml:space="preserve">F2905</t>
  </si>
  <si>
    <t xml:space="preserve">F2907</t>
  </si>
  <si>
    <t xml:space="preserve">F2902</t>
  </si>
  <si>
    <t xml:space="preserve">F2901</t>
  </si>
  <si>
    <t xml:space="preserve">F2903</t>
  </si>
  <si>
    <t xml:space="preserve">F2900</t>
  </si>
  <si>
    <t xml:space="preserve">F2910</t>
  </si>
  <si>
    <t xml:space="preserve">F2909</t>
  </si>
  <si>
    <t xml:space="preserve">C3891</t>
  </si>
  <si>
    <t xml:space="preserve">C3894</t>
  </si>
  <si>
    <t xml:space="preserve">C3893</t>
  </si>
  <si>
    <t xml:space="preserve">C3895</t>
  </si>
  <si>
    <t xml:space="preserve">S2783</t>
  </si>
  <si>
    <t xml:space="preserve">S2782</t>
  </si>
  <si>
    <t xml:space="preserve">S2786</t>
  </si>
  <si>
    <t xml:space="preserve">S2785</t>
  </si>
  <si>
    <t xml:space="preserve">C3885</t>
  </si>
  <si>
    <t xml:space="preserve">C3884</t>
  </si>
  <si>
    <t xml:space="preserve">C3890</t>
  </si>
  <si>
    <t xml:space="preserve">C3892</t>
  </si>
  <si>
    <t xml:space="preserve">C3882</t>
  </si>
  <si>
    <t xml:space="preserve">C3886</t>
  </si>
  <si>
    <t xml:space="preserve">C3887</t>
  </si>
  <si>
    <t xml:space="preserve">C3888</t>
  </si>
  <si>
    <t xml:space="preserve">C3889</t>
  </si>
  <si>
    <t xml:space="preserve">S2769</t>
  </si>
  <si>
    <t xml:space="preserve">S2765</t>
  </si>
  <si>
    <t xml:space="preserve">S2764</t>
  </si>
  <si>
    <t xml:space="preserve">S2762</t>
  </si>
  <si>
    <t xml:space="preserve">S2771</t>
  </si>
  <si>
    <t xml:space="preserve">S2770</t>
  </si>
  <si>
    <t xml:space="preserve">S2777</t>
  </si>
  <si>
    <t xml:space="preserve">S2776</t>
  </si>
  <si>
    <t xml:space="preserve">S2775</t>
  </si>
  <si>
    <t xml:space="preserve">S2772</t>
  </si>
  <si>
    <t xml:space="preserve">S2763</t>
  </si>
  <si>
    <t xml:space="preserve">S2774</t>
  </si>
  <si>
    <t xml:space="preserve">S2773</t>
  </si>
  <si>
    <t xml:space="preserve">S2768</t>
  </si>
  <si>
    <t xml:space="preserve">S2767</t>
  </si>
  <si>
    <t xml:space="preserve">S2766</t>
  </si>
  <si>
    <t xml:space="preserve">F2885</t>
  </si>
  <si>
    <t xml:space="preserve">F2886</t>
  </si>
  <si>
    <t xml:space="preserve">F2891</t>
  </si>
  <si>
    <t xml:space="preserve">F2890</t>
  </si>
  <si>
    <t xml:space="preserve">F2888</t>
  </si>
  <si>
    <t xml:space="preserve">F2893</t>
  </si>
  <si>
    <t xml:space="preserve">F2892</t>
  </si>
  <si>
    <t xml:space="preserve">F2889</t>
  </si>
  <si>
    <t xml:space="preserve">F2887</t>
  </si>
  <si>
    <t xml:space="preserve">F2895</t>
  </si>
  <si>
    <t xml:space="preserve">F2894</t>
  </si>
  <si>
    <t xml:space="preserve">F2896</t>
  </si>
  <si>
    <t xml:space="preserve">F2897</t>
  </si>
  <si>
    <t xml:space="preserve">F2898</t>
  </si>
  <si>
    <t xml:space="preserve">F2899</t>
  </si>
  <si>
    <t xml:space="preserve">C3854</t>
  </si>
  <si>
    <t xml:space="preserve">C3881</t>
  </si>
  <si>
    <t xml:space="preserve">C3878</t>
  </si>
  <si>
    <t xml:space="preserve">C3877</t>
  </si>
  <si>
    <t xml:space="preserve">C3880</t>
  </si>
  <si>
    <t xml:space="preserve">C3879</t>
  </si>
  <si>
    <t xml:space="preserve">S2761</t>
  </si>
  <si>
    <t xml:space="preserve">S2752</t>
  </si>
  <si>
    <t xml:space="preserve">S2751</t>
  </si>
  <si>
    <t xml:space="preserve">S2757</t>
  </si>
  <si>
    <t xml:space="preserve">S2756</t>
  </si>
  <si>
    <t xml:space="preserve">S2753</t>
  </si>
  <si>
    <t xml:space="preserve">S2755</t>
  </si>
  <si>
    <t xml:space="preserve">S2754</t>
  </si>
  <si>
    <t xml:space="preserve">S2760</t>
  </si>
  <si>
    <t xml:space="preserve">S2759</t>
  </si>
  <si>
    <t xml:space="preserve">S2758</t>
  </si>
  <si>
    <t xml:space="preserve">F2870</t>
  </si>
  <si>
    <t xml:space="preserve">F2871</t>
  </si>
  <si>
    <t xml:space="preserve">F2883</t>
  </si>
  <si>
    <t xml:space="preserve">F2884</t>
  </si>
  <si>
    <t xml:space="preserve">F2880</t>
  </si>
  <si>
    <t xml:space="preserve">F2881</t>
  </si>
  <si>
    <t xml:space="preserve">F2878</t>
  </si>
  <si>
    <t xml:space="preserve">F2879</t>
  </si>
  <si>
    <t xml:space="preserve">F2882</t>
  </si>
  <si>
    <t xml:space="preserve">F2875</t>
  </si>
  <si>
    <t xml:space="preserve">F2854</t>
  </si>
  <si>
    <t xml:space="preserve">F2873</t>
  </si>
  <si>
    <t xml:space="preserve">F2872</t>
  </si>
  <si>
    <t xml:space="preserve">F2860</t>
  </si>
  <si>
    <t xml:space="preserve">F2864</t>
  </si>
  <si>
    <t xml:space="preserve">F2877</t>
  </si>
  <si>
    <t xml:space="preserve">F2876</t>
  </si>
  <si>
    <t xml:space="preserve">F2869</t>
  </si>
  <si>
    <t xml:space="preserve">S2747</t>
  </si>
  <si>
    <t xml:space="preserve">S2746</t>
  </si>
  <si>
    <t xml:space="preserve">S2738</t>
  </si>
  <si>
    <t xml:space="preserve">S2739</t>
  </si>
  <si>
    <t xml:space="preserve">C3873</t>
  </si>
  <si>
    <t xml:space="preserve">C3874</t>
  </si>
  <si>
    <t xml:space="preserve">S2744</t>
  </si>
  <si>
    <t xml:space="preserve">S2743</t>
  </si>
  <si>
    <t xml:space="preserve">S2750</t>
  </si>
  <si>
    <t xml:space="preserve">S2749</t>
  </si>
  <si>
    <t xml:space="preserve">S2748</t>
  </si>
  <si>
    <t xml:space="preserve">S2729</t>
  </si>
  <si>
    <t xml:space="preserve">S2730</t>
  </si>
  <si>
    <t xml:space="preserve">S2745</t>
  </si>
  <si>
    <t xml:space="preserve">S2742</t>
  </si>
  <si>
    <t xml:space="preserve">S2731</t>
  </si>
  <si>
    <t xml:space="preserve">S2734</t>
  </si>
  <si>
    <t xml:space="preserve">S2736</t>
  </si>
  <si>
    <t xml:space="preserve">S2737</t>
  </si>
  <si>
    <t xml:space="preserve">S2728</t>
  </si>
  <si>
    <t xml:space="preserve">S2727</t>
  </si>
  <si>
    <t xml:space="preserve">S2726</t>
  </si>
  <si>
    <t xml:space="preserve">S2740</t>
  </si>
  <si>
    <t xml:space="preserve">S2741</t>
  </si>
  <si>
    <t xml:space="preserve">F2863</t>
  </si>
  <si>
    <t xml:space="preserve">C3875</t>
  </si>
  <si>
    <t xml:space="preserve">F2859</t>
  </si>
  <si>
    <t xml:space="preserve">F2858</t>
  </si>
  <si>
    <t xml:space="preserve">F2868</t>
  </si>
  <si>
    <t xml:space="preserve">F2857</t>
  </si>
  <si>
    <t xml:space="preserve">F2855</t>
  </si>
  <si>
    <t xml:space="preserve">F2866</t>
  </si>
  <si>
    <t xml:space="preserve">F2867</t>
  </si>
  <si>
    <t xml:space="preserve">F2865</t>
  </si>
  <si>
    <t xml:space="preserve">F2861</t>
  </si>
  <si>
    <t xml:space="preserve">F2862</t>
  </si>
  <si>
    <t xml:space="preserve">S2732</t>
  </si>
  <si>
    <t xml:space="preserve">S2735</t>
  </si>
  <si>
    <t xml:space="preserve">S2733</t>
  </si>
  <si>
    <t xml:space="preserve">F2856</t>
  </si>
  <si>
    <t xml:space="preserve">C3863</t>
  </si>
  <si>
    <t xml:space="preserve">C3864</t>
  </si>
  <si>
    <t xml:space="preserve">C3853</t>
  </si>
  <si>
    <t xml:space="preserve">C3871</t>
  </si>
  <si>
    <t xml:space="preserve">C3870</t>
  </si>
  <si>
    <t xml:space="preserve">C3869</t>
  </si>
  <si>
    <t xml:space="preserve">C3868</t>
  </si>
  <si>
    <t xml:space="preserve">C3867</t>
  </si>
  <si>
    <t xml:space="preserve">C3866</t>
  </si>
  <si>
    <t xml:space="preserve">C3865</t>
  </si>
  <si>
    <t xml:space="preserve">C3861</t>
  </si>
  <si>
    <t xml:space="preserve">C3862</t>
  </si>
  <si>
    <t xml:space="preserve">C3838</t>
  </si>
  <si>
    <t xml:space="preserve">C3860</t>
  </si>
  <si>
    <t xml:space="preserve">C3859</t>
  </si>
  <si>
    <t xml:space="preserve">C3858</t>
  </si>
  <si>
    <t xml:space="preserve">C3857</t>
  </si>
  <si>
    <t xml:space="preserve">S2725</t>
  </si>
  <si>
    <t xml:space="preserve">S2722</t>
  </si>
  <si>
    <t xml:space="preserve">S2721</t>
  </si>
  <si>
    <t xml:space="preserve">S2719</t>
  </si>
  <si>
    <t xml:space="preserve">S2718</t>
  </si>
  <si>
    <t xml:space="preserve">S2717</t>
  </si>
  <si>
    <t xml:space="preserve">S2716</t>
  </si>
  <si>
    <t xml:space="preserve">S2720</t>
  </si>
  <si>
    <t xml:space="preserve">S2724</t>
  </si>
  <si>
    <t xml:space="preserve">S2723</t>
  </si>
  <si>
    <t xml:space="preserve">F2850</t>
  </si>
  <si>
    <t xml:space="preserve">F2851</t>
  </si>
  <si>
    <t xml:space="preserve">F2852</t>
  </si>
  <si>
    <t xml:space="preserve">F2849</t>
  </si>
  <si>
    <t xml:space="preserve">F2853</t>
  </si>
  <si>
    <t xml:space="preserve">F2847</t>
  </si>
  <si>
    <t xml:space="preserve">F2845</t>
  </si>
  <si>
    <t xml:space="preserve">F2844</t>
  </si>
  <si>
    <t xml:space="preserve">F2846</t>
  </si>
  <si>
    <t xml:space="preserve">F2841</t>
  </si>
  <si>
    <t xml:space="preserve">F2843</t>
  </si>
  <si>
    <t xml:space="preserve">F2842</t>
  </si>
  <si>
    <t xml:space="preserve">F2848</t>
  </si>
  <si>
    <t xml:space="preserve">S2706</t>
  </si>
  <si>
    <t xml:space="preserve">S2710</t>
  </si>
  <si>
    <t xml:space="preserve">S2709</t>
  </si>
  <si>
    <t xml:space="preserve">S2711</t>
  </si>
  <si>
    <t xml:space="preserve">S2712</t>
  </si>
  <si>
    <t xml:space="preserve">S2713</t>
  </si>
  <si>
    <t xml:space="preserve">S2714</t>
  </si>
  <si>
    <t xml:space="preserve">S2715</t>
  </si>
  <si>
    <t xml:space="preserve">F2839</t>
  </si>
  <si>
    <t xml:space="preserve">F2840</t>
  </si>
  <si>
    <t xml:space="preserve">F2837</t>
  </si>
  <si>
    <t xml:space="preserve">F2838</t>
  </si>
  <si>
    <t xml:space="preserve">F2836</t>
  </si>
  <si>
    <t xml:space="preserve">F2831</t>
  </si>
  <si>
    <t xml:space="preserve">F2834</t>
  </si>
  <si>
    <t xml:space="preserve">F2830</t>
  </si>
  <si>
    <t xml:space="preserve">F2832</t>
  </si>
  <si>
    <t xml:space="preserve">F2833</t>
  </si>
  <si>
    <t xml:space="preserve">F2835</t>
  </si>
  <si>
    <t xml:space="preserve">F2829</t>
  </si>
  <si>
    <t xml:space="preserve">F2828</t>
  </si>
  <si>
    <t xml:space="preserve">F2827</t>
  </si>
  <si>
    <t xml:space="preserve">C3856</t>
  </si>
  <si>
    <t xml:space="preserve">C3855</t>
  </si>
  <si>
    <t xml:space="preserve">S2708</t>
  </si>
  <si>
    <t xml:space="preserve">S2701</t>
  </si>
  <si>
    <t xml:space="preserve">S2703</t>
  </si>
  <si>
    <t xml:space="preserve">S2702</t>
  </si>
  <si>
    <t xml:space="preserve">S2705</t>
  </si>
  <si>
    <t xml:space="preserve">S2707</t>
  </si>
  <si>
    <t xml:space="preserve">S2704</t>
  </si>
  <si>
    <t xml:space="preserve">S2699</t>
  </si>
  <si>
    <t xml:space="preserve">S2698</t>
  </si>
  <si>
    <t xml:space="preserve">S2700</t>
  </si>
  <si>
    <t xml:space="preserve">A4941</t>
  </si>
  <si>
    <t xml:space="preserve">A4943</t>
  </si>
  <si>
    <t xml:space="preserve">A4942</t>
  </si>
  <si>
    <t xml:space="preserve">C3851</t>
  </si>
  <si>
    <t xml:space="preserve">C3850</t>
  </si>
  <si>
    <t xml:space="preserve">C3849</t>
  </si>
  <si>
    <t xml:space="preserve">C3852</t>
  </si>
  <si>
    <t xml:space="preserve">F2825</t>
  </si>
  <si>
    <t xml:space="preserve">F2826</t>
  </si>
  <si>
    <t xml:space="preserve">F2817</t>
  </si>
  <si>
    <t xml:space="preserve">F2820</t>
  </si>
  <si>
    <t xml:space="preserve">F2819</t>
  </si>
  <si>
    <t xml:space="preserve">F2816</t>
  </si>
  <si>
    <t xml:space="preserve">F2818</t>
  </si>
  <si>
    <t xml:space="preserve">F2824</t>
  </si>
  <si>
    <t xml:space="preserve">F2823</t>
  </si>
  <si>
    <t xml:space="preserve">F2822</t>
  </si>
  <si>
    <t xml:space="preserve">F2821</t>
  </si>
  <si>
    <t xml:space="preserve">A4940</t>
  </si>
  <si>
    <t xml:space="preserve">C3847</t>
  </si>
  <si>
    <t xml:space="preserve">C3848</t>
  </si>
  <si>
    <t xml:space="preserve">S2697</t>
  </si>
  <si>
    <t xml:space="preserve">S2696</t>
  </si>
  <si>
    <t xml:space="preserve">S2695</t>
  </si>
  <si>
    <t xml:space="preserve">S2675</t>
  </si>
  <si>
    <t xml:space="preserve">S2672</t>
  </si>
  <si>
    <t xml:space="preserve">S2694</t>
  </si>
  <si>
    <t xml:space="preserve">S2693</t>
  </si>
  <si>
    <t xml:space="preserve">C3846</t>
  </si>
  <si>
    <t xml:space="preserve">C3845</t>
  </si>
  <si>
    <t xml:space="preserve">C3844</t>
  </si>
  <si>
    <t xml:space="preserve">F2815</t>
  </si>
  <si>
    <t xml:space="preserve">F2798</t>
  </si>
  <si>
    <t xml:space="preserve">F2808</t>
  </si>
  <si>
    <t xml:space="preserve">F2810</t>
  </si>
  <si>
    <t xml:space="preserve">F2809</t>
  </si>
  <si>
    <t xml:space="preserve">F2811</t>
  </si>
  <si>
    <t xml:space="preserve">F2812</t>
  </si>
  <si>
    <t xml:space="preserve">F2813</t>
  </si>
  <si>
    <t xml:space="preserve">F2814</t>
  </si>
  <si>
    <t xml:space="preserve">S2692</t>
  </si>
  <si>
    <t xml:space="preserve">S2691</t>
  </si>
  <si>
    <t xml:space="preserve">S2690</t>
  </si>
  <si>
    <t xml:space="preserve">S1645</t>
  </si>
  <si>
    <t xml:space="preserve">S2689</t>
  </si>
  <si>
    <t xml:space="preserve">S2685</t>
  </si>
  <si>
    <t xml:space="preserve">S2686</t>
  </si>
  <si>
    <t xml:space="preserve">S2688</t>
  </si>
  <si>
    <t xml:space="preserve">S2687</t>
  </si>
  <si>
    <t xml:space="preserve">C3839</t>
  </si>
  <si>
    <t xml:space="preserve">C3843</t>
  </si>
  <si>
    <t xml:space="preserve">C3842</t>
  </si>
  <si>
    <t xml:space="preserve">C3841</t>
  </si>
  <si>
    <t xml:space="preserve">C3840</t>
  </si>
  <si>
    <t xml:space="preserve">A4938</t>
  </si>
  <si>
    <t xml:space="preserve">A4939</t>
  </si>
  <si>
    <t xml:space="preserve">A4937</t>
  </si>
  <si>
    <t xml:space="preserve">F2781</t>
  </si>
  <si>
    <t xml:space="preserve">F2807</t>
  </si>
  <si>
    <t xml:space="preserve">F2806</t>
  </si>
  <si>
    <t xml:space="preserve">F2805</t>
  </si>
  <si>
    <t xml:space="preserve">F2803</t>
  </si>
  <si>
    <t xml:space="preserve">F2804</t>
  </si>
  <si>
    <t xml:space="preserve">F2800</t>
  </si>
  <si>
    <t xml:space="preserve">F2802</t>
  </si>
  <si>
    <t xml:space="preserve">S2663</t>
  </si>
  <si>
    <t xml:space="preserve">F2801</t>
  </si>
  <si>
    <t xml:space="preserve">S2683</t>
  </si>
  <si>
    <t xml:space="preserve">F2777</t>
  </si>
  <si>
    <t xml:space="preserve">F2799</t>
  </si>
  <si>
    <t xml:space="preserve">F2797</t>
  </si>
  <si>
    <t xml:space="preserve">S2684</t>
  </si>
  <si>
    <t xml:space="preserve">S2677</t>
  </si>
  <si>
    <t xml:space="preserve">S2682</t>
  </si>
  <si>
    <t xml:space="preserve">S2681</t>
  </si>
  <si>
    <t xml:space="preserve">S2679</t>
  </si>
  <si>
    <t xml:space="preserve">S2680</t>
  </si>
  <si>
    <t xml:space="preserve">S2678</t>
  </si>
  <si>
    <t xml:space="preserve">C3835</t>
  </si>
  <si>
    <t xml:space="preserve">C3836</t>
  </si>
  <si>
    <t xml:space="preserve">C3837</t>
  </si>
  <si>
    <t xml:space="preserve">C3769</t>
  </si>
  <si>
    <t xml:space="preserve">C3766</t>
  </si>
  <si>
    <t xml:space="preserve">C3795</t>
  </si>
  <si>
    <t xml:space="preserve">C3802</t>
  </si>
  <si>
    <t xml:space="preserve">A4933</t>
  </si>
  <si>
    <t xml:space="preserve">A4934</t>
  </si>
  <si>
    <t xml:space="preserve">A4936</t>
  </si>
  <si>
    <t xml:space="preserve">A4935</t>
  </si>
  <si>
    <t xml:space="preserve">F2792</t>
  </si>
  <si>
    <t xml:space="preserve">F2791</t>
  </si>
  <si>
    <t xml:space="preserve">F2789</t>
  </si>
  <si>
    <t xml:space="preserve">F2788</t>
  </si>
  <si>
    <t xml:space="preserve">F2787</t>
  </si>
  <si>
    <t xml:space="preserve">F2793</t>
  </si>
  <si>
    <t xml:space="preserve">F2794</t>
  </si>
  <si>
    <t xml:space="preserve">F2796</t>
  </si>
  <si>
    <t xml:space="preserve">F2795</t>
  </si>
  <si>
    <t xml:space="preserve">F2790</t>
  </si>
  <si>
    <t xml:space="preserve">F2786</t>
  </si>
  <si>
    <t xml:space="preserve">S2674</t>
  </si>
  <si>
    <t xml:space="preserve">S2673</t>
  </si>
  <si>
    <t xml:space="preserve">S2671</t>
  </si>
  <si>
    <t xml:space="preserve">S2676</t>
  </si>
  <si>
    <t xml:space="preserve">C3834</t>
  </si>
  <si>
    <t xml:space="preserve">C3833</t>
  </si>
  <si>
    <t xml:space="preserve">C3831</t>
  </si>
  <si>
    <t xml:space="preserve">C3832</t>
  </si>
  <si>
    <t xml:space="preserve">C3824</t>
  </si>
  <si>
    <t xml:space="preserve">C3825</t>
  </si>
  <si>
    <t xml:space="preserve">S2670</t>
  </si>
  <si>
    <t xml:space="preserve">S2659</t>
  </si>
  <si>
    <t xml:space="preserve">S2669</t>
  </si>
  <si>
    <t xml:space="preserve">S2665</t>
  </si>
  <si>
    <t xml:space="preserve">S2662</t>
  </si>
  <si>
    <t xml:space="preserve">S2661</t>
  </si>
  <si>
    <t xml:space="preserve">F2779</t>
  </si>
  <si>
    <t xml:space="preserve">F2785</t>
  </si>
  <si>
    <t xml:space="preserve">F2780</t>
  </si>
  <si>
    <t xml:space="preserve">F2784</t>
  </si>
  <si>
    <t xml:space="preserve">F2783</t>
  </si>
  <si>
    <t xml:space="preserve">F2782</t>
  </si>
  <si>
    <t xml:space="preserve">F2727</t>
  </si>
  <si>
    <t xml:space="preserve">C3823</t>
  </si>
  <si>
    <t xml:space="preserve">C3822</t>
  </si>
  <si>
    <t xml:space="preserve">C3826</t>
  </si>
  <si>
    <t xml:space="preserve">C3827</t>
  </si>
  <si>
    <t xml:space="preserve">C3828</t>
  </si>
  <si>
    <t xml:space="preserve">C3829</t>
  </si>
  <si>
    <t xml:space="preserve">C3830</t>
  </si>
  <si>
    <t xml:space="preserve">S2664</t>
  </si>
  <si>
    <t xml:space="preserve">S2667</t>
  </si>
  <si>
    <t xml:space="preserve">S2666</t>
  </si>
  <si>
    <t xml:space="preserve">S2668</t>
  </si>
  <si>
    <t xml:space="preserve">S2660</t>
  </si>
  <si>
    <t xml:space="preserve">S2658</t>
  </si>
  <si>
    <t xml:space="preserve">S2657</t>
  </si>
  <si>
    <t xml:space="preserve">S2656</t>
  </si>
  <si>
    <t xml:space="preserve">S2652</t>
  </si>
  <si>
    <t xml:space="preserve">S2646</t>
  </si>
  <si>
    <t xml:space="preserve">S2647</t>
  </si>
  <si>
    <t xml:space="preserve">S2648</t>
  </si>
  <si>
    <t xml:space="preserve">S2655</t>
  </si>
  <si>
    <t xml:space="preserve">S2654</t>
  </si>
  <si>
    <t xml:space="preserve">S2653</t>
  </si>
  <si>
    <t xml:space="preserve">S2651</t>
  </si>
  <si>
    <t xml:space="preserve">S2650</t>
  </si>
  <si>
    <t xml:space="preserve">S2649</t>
  </si>
  <si>
    <t xml:space="preserve">F2776</t>
  </si>
  <si>
    <t xml:space="preserve">F2772</t>
  </si>
  <si>
    <t xml:space="preserve">F2771</t>
  </si>
  <si>
    <t xml:space="preserve">F2775</t>
  </si>
  <si>
    <t xml:space="preserve">F2773</t>
  </si>
  <si>
    <t xml:space="preserve">F2774</t>
  </si>
  <si>
    <t xml:space="preserve">F2769</t>
  </si>
  <si>
    <t xml:space="preserve">F2770</t>
  </si>
  <si>
    <t xml:space="preserve">A4926</t>
  </si>
  <si>
    <t xml:space="preserve">A4930</t>
  </si>
  <si>
    <t xml:space="preserve">A4931</t>
  </si>
  <si>
    <t xml:space="preserve">A4932</t>
  </si>
  <si>
    <t xml:space="preserve">A4929</t>
  </si>
  <si>
    <t xml:space="preserve">A4928</t>
  </si>
  <si>
    <t xml:space="preserve">A4927</t>
  </si>
  <si>
    <t xml:space="preserve">C3754</t>
  </si>
  <si>
    <t xml:space="preserve">C3760</t>
  </si>
  <si>
    <t xml:space="preserve">C3821</t>
  </si>
  <si>
    <t xml:space="preserve">C3820</t>
  </si>
  <si>
    <t xml:space="preserve">C3819</t>
  </si>
  <si>
    <t xml:space="preserve">C3817</t>
  </si>
  <si>
    <t xml:space="preserve">S2640</t>
  </si>
  <si>
    <t xml:space="preserve">C3816</t>
  </si>
  <si>
    <t xml:space="preserve">C3818</t>
  </si>
  <si>
    <t xml:space="preserve">S2645</t>
  </si>
  <si>
    <t xml:space="preserve">S2643</t>
  </si>
  <si>
    <t xml:space="preserve">S2644</t>
  </si>
  <si>
    <t xml:space="preserve">S2639</t>
  </si>
  <si>
    <t xml:space="preserve">S2642</t>
  </si>
  <si>
    <t xml:space="preserve">S2641</t>
  </si>
  <si>
    <t xml:space="preserve">S2603</t>
  </si>
  <si>
    <t xml:space="preserve">S2637</t>
  </si>
  <si>
    <t xml:space="preserve">S2635</t>
  </si>
  <si>
    <t xml:space="preserve">S2638</t>
  </si>
  <si>
    <t xml:space="preserve">S2633</t>
  </si>
  <si>
    <t xml:space="preserve">S2632</t>
  </si>
  <si>
    <t xml:space="preserve">S2634</t>
  </si>
  <si>
    <t xml:space="preserve">S2631</t>
  </si>
  <si>
    <t xml:space="preserve">S2630</t>
  </si>
  <si>
    <t xml:space="preserve">S2629</t>
  </si>
  <si>
    <t xml:space="preserve">C3815</t>
  </si>
  <si>
    <t xml:space="preserve">C3814</t>
  </si>
  <si>
    <t xml:space="preserve">C3813</t>
  </si>
  <si>
    <t xml:space="preserve">C3812</t>
  </si>
  <si>
    <t xml:space="preserve">S2636</t>
  </si>
  <si>
    <t xml:space="preserve">S1640</t>
  </si>
  <si>
    <t xml:space="preserve">F2738</t>
  </si>
  <si>
    <t xml:space="preserve">F2754</t>
  </si>
  <si>
    <t xml:space="preserve">F2760</t>
  </si>
  <si>
    <t xml:space="preserve">F2761</t>
  </si>
  <si>
    <t xml:space="preserve">F2756</t>
  </si>
  <si>
    <t xml:space="preserve">F2767</t>
  </si>
  <si>
    <t xml:space="preserve">F2768</t>
  </si>
  <si>
    <t xml:space="preserve">F2759</t>
  </si>
  <si>
    <t xml:space="preserve">F2762</t>
  </si>
  <si>
    <t xml:space="preserve">F2763</t>
  </si>
  <si>
    <t xml:space="preserve">F2764</t>
  </si>
  <si>
    <t xml:space="preserve">F2765</t>
  </si>
  <si>
    <t xml:space="preserve">F2766</t>
  </si>
  <si>
    <t xml:space="preserve">S2625</t>
  </si>
  <si>
    <t xml:space="preserve">S2621</t>
  </si>
  <si>
    <t xml:space="preserve">S2612</t>
  </si>
  <si>
    <t xml:space="preserve">S2611</t>
  </si>
  <si>
    <t xml:space="preserve">S2627</t>
  </si>
  <si>
    <t xml:space="preserve">S2622</t>
  </si>
  <si>
    <t xml:space="preserve">S2623</t>
  </si>
  <si>
    <t xml:space="preserve">S2617</t>
  </si>
  <si>
    <t xml:space="preserve">S2610</t>
  </si>
  <si>
    <t xml:space="preserve">S2616</t>
  </si>
  <si>
    <t xml:space="preserve">S2615</t>
  </si>
  <si>
    <t xml:space="preserve">S2614</t>
  </si>
  <si>
    <t xml:space="preserve">C3811</t>
  </si>
  <si>
    <t xml:space="preserve">S2613</t>
  </si>
  <si>
    <t xml:space="preserve">S2628</t>
  </si>
  <si>
    <t xml:space="preserve">S2626</t>
  </si>
  <si>
    <t xml:space="preserve">S2624</t>
  </si>
  <si>
    <t xml:space="preserve">S2620</t>
  </si>
  <si>
    <t xml:space="preserve">S2619</t>
  </si>
  <si>
    <t xml:space="preserve">S2618</t>
  </si>
  <si>
    <t xml:space="preserve">S2608</t>
  </si>
  <si>
    <t xml:space="preserve">S2609</t>
  </si>
  <si>
    <t xml:space="preserve">C3806</t>
  </si>
  <si>
    <t xml:space="preserve">C3807</t>
  </si>
  <si>
    <t xml:space="preserve">C3808</t>
  </si>
  <si>
    <t xml:space="preserve">C3810</t>
  </si>
  <si>
    <t xml:space="preserve">C3809</t>
  </si>
  <si>
    <t xml:space="preserve">A4923</t>
  </si>
  <si>
    <t xml:space="preserve">A4914</t>
  </si>
  <si>
    <t xml:space="preserve">A4918</t>
  </si>
  <si>
    <t xml:space="preserve">A4919</t>
  </si>
  <si>
    <t xml:space="preserve">A4921</t>
  </si>
  <si>
    <t xml:space="preserve">A4920</t>
  </si>
  <si>
    <t xml:space="preserve">A4925</t>
  </si>
  <si>
    <t xml:space="preserve">A4924</t>
  </si>
  <si>
    <t xml:space="preserve">A4922</t>
  </si>
  <si>
    <t xml:space="preserve">A4910</t>
  </si>
  <si>
    <t xml:space="preserve">F2746</t>
  </si>
  <si>
    <t xml:space="preserve">F2757</t>
  </si>
  <si>
    <t xml:space="preserve">F2758</t>
  </si>
  <si>
    <t xml:space="preserve">F2749</t>
  </si>
  <si>
    <t xml:space="preserve">F2745</t>
  </si>
  <si>
    <t xml:space="preserve">F2740</t>
  </si>
  <si>
    <t xml:space="preserve">F2743</t>
  </si>
  <si>
    <t xml:space="preserve">F2748</t>
  </si>
  <si>
    <t xml:space="preserve">F2742</t>
  </si>
  <si>
    <t xml:space="preserve">F2741</t>
  </si>
  <si>
    <t xml:space="preserve">F2753</t>
  </si>
  <si>
    <t xml:space="preserve">F2752</t>
  </si>
  <si>
    <t xml:space="preserve">F2751</t>
  </si>
  <si>
    <t xml:space="preserve">F2755</t>
  </si>
  <si>
    <t xml:space="preserve">F2744</t>
  </si>
  <si>
    <t xml:space="preserve">F2750</t>
  </si>
  <si>
    <t xml:space="preserve">F2747</t>
  </si>
  <si>
    <t xml:space="preserve">S2604</t>
  </si>
  <si>
    <t xml:space="preserve">C3793</t>
  </si>
  <si>
    <t xml:space="preserve">C3804</t>
  </si>
  <si>
    <t xml:space="preserve">C3803</t>
  </si>
  <si>
    <t xml:space="preserve">C3801</t>
  </si>
  <si>
    <t xml:space="preserve">C3800</t>
  </si>
  <si>
    <t xml:space="preserve">C3805</t>
  </si>
  <si>
    <t xml:space="preserve">S2607</t>
  </si>
  <si>
    <t xml:space="preserve">S2606</t>
  </si>
  <si>
    <t xml:space="preserve">S2601</t>
  </si>
  <si>
    <t xml:space="preserve">S2600</t>
  </si>
  <si>
    <t xml:space="preserve">S2605</t>
  </si>
  <si>
    <t xml:space="preserve">S2602</t>
  </si>
  <si>
    <t xml:space="preserve">F2728</t>
  </si>
  <si>
    <t xml:space="preserve">F2736</t>
  </si>
  <si>
    <t xml:space="preserve">F2733</t>
  </si>
  <si>
    <t xml:space="preserve">F2737</t>
  </si>
  <si>
    <t xml:space="preserve">F2734</t>
  </si>
  <si>
    <t xml:space="preserve">F2735</t>
  </si>
  <si>
    <t xml:space="preserve">F2739</t>
  </si>
  <si>
    <t xml:space="preserve">C3799</t>
  </si>
  <si>
    <t xml:space="preserve">C3798</t>
  </si>
  <si>
    <t xml:space="preserve">C3797</t>
  </si>
  <si>
    <t xml:space="preserve">S2593</t>
  </si>
  <si>
    <t xml:space="preserve">S2594</t>
  </si>
  <si>
    <t xml:space="preserve">S2597</t>
  </si>
  <si>
    <t xml:space="preserve">S2598</t>
  </si>
  <si>
    <t xml:space="preserve">S2599</t>
  </si>
  <si>
    <t xml:space="preserve">S2587</t>
  </si>
  <si>
    <t xml:space="preserve">S2590</t>
  </si>
  <si>
    <t xml:space="preserve">S2596</t>
  </si>
  <si>
    <t xml:space="preserve">S2591</t>
  </si>
  <si>
    <t xml:space="preserve">S2589</t>
  </si>
  <si>
    <t xml:space="preserve">S2588</t>
  </si>
  <si>
    <t xml:space="preserve">S2595</t>
  </si>
  <si>
    <t xml:space="preserve">S2592</t>
  </si>
  <si>
    <t xml:space="preserve">C3792</t>
  </si>
  <si>
    <t xml:space="preserve">C3794</t>
  </si>
  <si>
    <t xml:space="preserve">C3790</t>
  </si>
  <si>
    <t xml:space="preserve">C3791</t>
  </si>
  <si>
    <t xml:space="preserve">C3796</t>
  </si>
  <si>
    <t xml:space="preserve">F2670</t>
  </si>
  <si>
    <t xml:space="preserve">F2668</t>
  </si>
  <si>
    <t xml:space="preserve">F2669</t>
  </si>
  <si>
    <t xml:space="preserve">F2724</t>
  </si>
  <si>
    <t xml:space="preserve">F2721</t>
  </si>
  <si>
    <t xml:space="preserve">F2726</t>
  </si>
  <si>
    <t xml:space="preserve">F2729</t>
  </si>
  <si>
    <t xml:space="preserve">F2723</t>
  </si>
  <si>
    <t xml:space="preserve">F2732</t>
  </si>
  <si>
    <t xml:space="preserve">F2731</t>
  </si>
  <si>
    <t xml:space="preserve">F2730</t>
  </si>
  <si>
    <t xml:space="preserve">F2722</t>
  </si>
  <si>
    <t xml:space="preserve">F2720</t>
  </si>
  <si>
    <t xml:space="preserve">F2719</t>
  </si>
  <si>
    <t xml:space="preserve">F2725</t>
  </si>
  <si>
    <t xml:space="preserve">S2585</t>
  </si>
  <si>
    <t xml:space="preserve">S2584</t>
  </si>
  <si>
    <t xml:space="preserve">S2583</t>
  </si>
  <si>
    <t xml:space="preserve">S2580</t>
  </si>
  <si>
    <t xml:space="preserve">S2581</t>
  </si>
  <si>
    <t xml:space="preserve">S2586</t>
  </si>
  <si>
    <t xml:space="preserve">S2582</t>
  </si>
  <si>
    <t xml:space="preserve">C3779</t>
  </si>
  <si>
    <t xml:space="preserve">C3770</t>
  </si>
  <si>
    <t xml:space="preserve">C3778</t>
  </si>
  <si>
    <t xml:space="preserve">C3788</t>
  </si>
  <si>
    <t xml:space="preserve">C3787</t>
  </si>
  <si>
    <t xml:space="preserve">C3786</t>
  </si>
  <si>
    <t xml:space="preserve">C3785</t>
  </si>
  <si>
    <t xml:space="preserve">C3783</t>
  </si>
  <si>
    <t xml:space="preserve">C3784</t>
  </si>
  <si>
    <t xml:space="preserve">C3777</t>
  </si>
  <si>
    <t xml:space="preserve">C3776</t>
  </si>
  <si>
    <t xml:space="preserve">C3781</t>
  </si>
  <si>
    <t xml:space="preserve">C3782</t>
  </si>
  <si>
    <t xml:space="preserve">C3774</t>
  </si>
  <si>
    <t xml:space="preserve">C3789</t>
  </si>
  <si>
    <t xml:space="preserve">C3775</t>
  </si>
  <si>
    <t xml:space="preserve">C3773</t>
  </si>
  <si>
    <t xml:space="preserve">C3780</t>
  </si>
  <si>
    <t xml:space="preserve">S2578</t>
  </si>
  <si>
    <t xml:space="preserve">S2577</t>
  </si>
  <si>
    <t xml:space="preserve">S2575</t>
  </si>
  <si>
    <t xml:space="preserve">S2573</t>
  </si>
  <si>
    <t xml:space="preserve">S2572</t>
  </si>
  <si>
    <t xml:space="preserve">S2571</t>
  </si>
  <si>
    <t xml:space="preserve">S2561</t>
  </si>
  <si>
    <t xml:space="preserve">S2567</t>
  </si>
  <si>
    <t xml:space="preserve">S2562</t>
  </si>
  <si>
    <t xml:space="preserve">S2519</t>
  </si>
  <si>
    <t xml:space="preserve">S2568</t>
  </si>
  <si>
    <t xml:space="preserve">S2574</t>
  </si>
  <si>
    <t xml:space="preserve">S2579</t>
  </si>
  <si>
    <t xml:space="preserve">S2576</t>
  </si>
  <si>
    <t xml:space="preserve">S2569</t>
  </si>
  <si>
    <t xml:space="preserve">S2565</t>
  </si>
  <si>
    <t xml:space="preserve">S2564</t>
  </si>
  <si>
    <t xml:space="preserve">S2563</t>
  </si>
  <si>
    <t xml:space="preserve">S2570</t>
  </si>
  <si>
    <t xml:space="preserve">S2560</t>
  </si>
  <si>
    <t xml:space="preserve">S2559</t>
  </si>
  <si>
    <t xml:space="preserve">S2566</t>
  </si>
  <si>
    <t xml:space="preserve">F2699</t>
  </si>
  <si>
    <t xml:space="preserve">F2710</t>
  </si>
  <si>
    <t xml:space="preserve">F2715</t>
  </si>
  <si>
    <t xml:space="preserve">F2716</t>
  </si>
  <si>
    <t xml:space="preserve">F2718</t>
  </si>
  <si>
    <t xml:space="preserve">F2717</t>
  </si>
  <si>
    <t xml:space="preserve">F2713</t>
  </si>
  <si>
    <t xml:space="preserve">F2712</t>
  </si>
  <si>
    <t xml:space="preserve">F2714</t>
  </si>
  <si>
    <t xml:space="preserve">F2711</t>
  </si>
  <si>
    <t xml:space="preserve">F2709</t>
  </si>
  <si>
    <t xml:space="preserve">F2698</t>
  </si>
  <si>
    <t xml:space="preserve">F2708</t>
  </si>
  <si>
    <t xml:space="preserve">F2703</t>
  </si>
  <si>
    <t xml:space="preserve">F2683</t>
  </si>
  <si>
    <t xml:space="preserve">F2704</t>
  </si>
  <si>
    <t xml:space="preserve">F2685</t>
  </si>
  <si>
    <t xml:space="preserve">F2705</t>
  </si>
  <si>
    <t xml:space="preserve">F2681</t>
  </si>
  <si>
    <t xml:space="preserve">F2695</t>
  </si>
  <si>
    <t xml:space="preserve">F2682</t>
  </si>
  <si>
    <t xml:space="preserve">F2707</t>
  </si>
  <si>
    <t xml:space="preserve">F2706</t>
  </si>
  <si>
    <t xml:space="preserve">F2702</t>
  </si>
  <si>
    <t xml:space="preserve">F2701</t>
  </si>
  <si>
    <t xml:space="preserve">F2700</t>
  </si>
  <si>
    <t xml:space="preserve">S2552</t>
  </si>
  <si>
    <t xml:space="preserve">S2556</t>
  </si>
  <si>
    <t xml:space="preserve">S2557</t>
  </si>
  <si>
    <t xml:space="preserve">S2558</t>
  </si>
  <si>
    <t xml:space="preserve">S2555</t>
  </si>
  <si>
    <t xml:space="preserve">S2554</t>
  </si>
  <si>
    <t xml:space="preserve">S2553</t>
  </si>
  <si>
    <t xml:space="preserve">A4916</t>
  </si>
  <si>
    <t xml:space="preserve">A4915</t>
  </si>
  <si>
    <t xml:space="preserve">A4917</t>
  </si>
  <si>
    <t xml:space="preserve">S2543</t>
  </si>
  <si>
    <t xml:space="preserve">S2540</t>
  </si>
  <si>
    <t xml:space="preserve">S2544</t>
  </si>
  <si>
    <t xml:space="preserve">S2545</t>
  </si>
  <si>
    <t xml:space="preserve">S2523</t>
  </si>
  <si>
    <t xml:space="preserve">S2546</t>
  </si>
  <si>
    <t xml:space="preserve">S2547</t>
  </si>
  <si>
    <t xml:space="preserve">S2551</t>
  </si>
  <si>
    <t xml:space="preserve">S2548</t>
  </si>
  <si>
    <t xml:space="preserve">S2549</t>
  </si>
  <si>
    <t xml:space="preserve">S2550</t>
  </si>
  <si>
    <t xml:space="preserve">S2514</t>
  </si>
  <si>
    <t xml:space="preserve">S2542</t>
  </si>
  <si>
    <t xml:space="preserve">S2541</t>
  </si>
  <si>
    <t xml:space="preserve">C3771</t>
  </si>
  <si>
    <t xml:space="preserve">C3768</t>
  </si>
  <si>
    <t xml:space="preserve">C3767</t>
  </si>
  <si>
    <t xml:space="preserve">C3764</t>
  </si>
  <si>
    <t xml:space="preserve">C3743</t>
  </si>
  <si>
    <t xml:space="preserve">C3772</t>
  </si>
  <si>
    <t xml:space="preserve">F2693</t>
  </si>
  <si>
    <t xml:space="preserve">F2680</t>
  </si>
  <si>
    <t xml:space="preserve">F2694</t>
  </si>
  <si>
    <t xml:space="preserve">F2697</t>
  </si>
  <si>
    <t xml:space="preserve">F2696</t>
  </si>
  <si>
    <t xml:space="preserve">F2690</t>
  </si>
  <si>
    <t xml:space="preserve">F2691</t>
  </si>
  <si>
    <t xml:space="preserve">F2692</t>
  </si>
  <si>
    <t xml:space="preserve">F2684</t>
  </si>
  <si>
    <t xml:space="preserve">F2686</t>
  </si>
  <si>
    <t xml:space="preserve">F2689</t>
  </si>
  <si>
    <t xml:space="preserve">F2687</t>
  </si>
  <si>
    <t xml:space="preserve">F2688</t>
  </si>
  <si>
    <t xml:space="preserve">S2535</t>
  </si>
  <si>
    <t xml:space="preserve">S2520</t>
  </si>
  <si>
    <t xml:space="preserve">S2536</t>
  </si>
  <si>
    <t xml:space="preserve">S2537</t>
  </si>
  <si>
    <t xml:space="preserve">S2538</t>
  </si>
  <si>
    <t xml:space="preserve">S2539</t>
  </si>
  <si>
    <t xml:space="preserve">S2532</t>
  </si>
  <si>
    <t xml:space="preserve">S2477</t>
  </si>
  <si>
    <t xml:space="preserve">C3756</t>
  </si>
  <si>
    <t xml:space="preserve">C3757</t>
  </si>
  <si>
    <t xml:space="preserve">C3755</t>
  </si>
  <si>
    <t xml:space="preserve">C3752</t>
  </si>
  <si>
    <t xml:space="preserve">C3753</t>
  </si>
  <si>
    <t xml:space="preserve">C3759</t>
  </si>
  <si>
    <t xml:space="preserve">C3751</t>
  </si>
  <si>
    <t xml:space="preserve">C3765</t>
  </si>
  <si>
    <t xml:space="preserve">C3762</t>
  </si>
  <si>
    <t xml:space="preserve">C3761</t>
  </si>
  <si>
    <t xml:space="preserve">C3763</t>
  </si>
  <si>
    <t xml:space="preserve">C3758</t>
  </si>
  <si>
    <t xml:space="preserve">S2518</t>
  </si>
  <si>
    <t xml:space="preserve">S2521</t>
  </si>
  <si>
    <t xml:space="preserve">S2526</t>
  </si>
  <si>
    <t xml:space="preserve">S2524</t>
  </si>
  <si>
    <t xml:space="preserve">S2533</t>
  </si>
  <si>
    <t xml:space="preserve">S2534</t>
  </si>
  <si>
    <t xml:space="preserve">S2531</t>
  </si>
  <si>
    <t xml:space="preserve">S2529</t>
  </si>
  <si>
    <t xml:space="preserve">S2530</t>
  </si>
  <si>
    <t xml:space="preserve">S2528</t>
  </si>
  <si>
    <t xml:space="preserve">S2527</t>
  </si>
  <si>
    <t xml:space="preserve">S2481</t>
  </si>
  <si>
    <t xml:space="preserve">S2525</t>
  </si>
  <si>
    <t xml:space="preserve">S2517</t>
  </si>
  <si>
    <t xml:space="preserve">S2522</t>
  </si>
  <si>
    <t xml:space="preserve">F2673</t>
  </si>
  <si>
    <t xml:space="preserve">F2672</t>
  </si>
  <si>
    <t xml:space="preserve">F2679</t>
  </si>
  <si>
    <t xml:space="preserve">F2678</t>
  </si>
  <si>
    <t xml:space="preserve">F2677</t>
  </si>
  <si>
    <t xml:space="preserve">F2675</t>
  </si>
  <si>
    <t xml:space="preserve">F2676</t>
  </si>
  <si>
    <t xml:space="preserve">F2674</t>
  </si>
  <si>
    <t xml:space="preserve">C3748</t>
  </si>
  <si>
    <t xml:space="preserve">C3747</t>
  </si>
  <si>
    <t xml:space="preserve">C3749</t>
  </si>
  <si>
    <t xml:space="preserve">C3746</t>
  </si>
  <si>
    <t xml:space="preserve">C3745</t>
  </si>
  <si>
    <t xml:space="preserve">C3750</t>
  </si>
  <si>
    <t xml:space="preserve">A4909</t>
  </si>
  <si>
    <t xml:space="preserve">A4911</t>
  </si>
  <si>
    <t xml:space="preserve">A4913</t>
  </si>
  <si>
    <t xml:space="preserve">A4912</t>
  </si>
  <si>
    <t xml:space="preserve">C3744</t>
  </si>
  <si>
    <t xml:space="preserve">C3677</t>
  </si>
  <si>
    <t xml:space="preserve">C3742</t>
  </si>
  <si>
    <t xml:space="preserve">C3738</t>
  </si>
  <si>
    <t xml:space="preserve">C3741</t>
  </si>
  <si>
    <t xml:space="preserve">C3737</t>
  </si>
  <si>
    <t xml:space="preserve">C3736</t>
  </si>
  <si>
    <t xml:space="preserve">C3729</t>
  </si>
  <si>
    <t xml:space="preserve">C3684</t>
  </si>
  <si>
    <t xml:space="preserve">C3726</t>
  </si>
  <si>
    <t xml:space="preserve">C3725</t>
  </si>
  <si>
    <t xml:space="preserve">C3733</t>
  </si>
  <si>
    <t xml:space="preserve">C3739</t>
  </si>
  <si>
    <t xml:space="preserve">C3732</t>
  </si>
  <si>
    <t xml:space="preserve">C3730</t>
  </si>
  <si>
    <t xml:space="preserve">C3740</t>
  </si>
  <si>
    <t xml:space="preserve">S2508</t>
  </si>
  <si>
    <t xml:space="preserve">S2479</t>
  </si>
  <si>
    <t xml:space="preserve">S2498</t>
  </si>
  <si>
    <t xml:space="preserve">S2504</t>
  </si>
  <si>
    <t xml:space="preserve">S2507</t>
  </si>
  <si>
    <t xml:space="preserve">S2505</t>
  </si>
  <si>
    <t xml:space="preserve">S2499</t>
  </si>
  <si>
    <t xml:space="preserve">S2500</t>
  </si>
  <si>
    <t xml:space="preserve">S2516</t>
  </si>
  <si>
    <t xml:space="preserve">S2515</t>
  </si>
  <si>
    <t xml:space="preserve">S2509</t>
  </si>
  <si>
    <t xml:space="preserve">S2510</t>
  </si>
  <si>
    <t xml:space="preserve">S2511</t>
  </si>
  <si>
    <t xml:space="preserve">S2513</t>
  </si>
  <si>
    <t xml:space="preserve">S2512</t>
  </si>
  <si>
    <t xml:space="preserve">C3728</t>
  </si>
  <si>
    <t xml:space="preserve">C3735</t>
  </si>
  <si>
    <t xml:space="preserve">C3734</t>
  </si>
  <si>
    <t xml:space="preserve">S2496</t>
  </si>
  <si>
    <t xml:space="preserve">S2497</t>
  </si>
  <si>
    <t xml:space="preserve">S2501</t>
  </si>
  <si>
    <t xml:space="preserve">S2502</t>
  </si>
  <si>
    <t xml:space="preserve">F2671</t>
  </si>
  <si>
    <t xml:space="preserve">S2493</t>
  </si>
  <si>
    <t xml:space="preserve">S2494</t>
  </si>
  <si>
    <t xml:space="preserve">S2495</t>
  </si>
  <si>
    <t xml:space="preserve">S2506</t>
  </si>
  <si>
    <t xml:space="preserve">S2503</t>
  </si>
  <si>
    <t xml:space="preserve">S2492</t>
  </si>
  <si>
    <t xml:space="preserve">S2491</t>
  </si>
  <si>
    <t xml:space="preserve">C3731</t>
  </si>
  <si>
    <t xml:space="preserve">S2487</t>
  </si>
  <si>
    <t xml:space="preserve">S2486</t>
  </si>
  <si>
    <t xml:space="preserve">S2473</t>
  </si>
  <si>
    <t xml:space="preserve">S2488</t>
  </si>
  <si>
    <t xml:space="preserve">S2485</t>
  </si>
  <si>
    <t xml:space="preserve">S2483</t>
  </si>
  <si>
    <t xml:space="preserve">S2489</t>
  </si>
  <si>
    <t xml:space="preserve">S2484</t>
  </si>
  <si>
    <t xml:space="preserve">S2490</t>
  </si>
  <si>
    <t xml:space="preserve">C3707</t>
  </si>
  <si>
    <t xml:space="preserve">C3723</t>
  </si>
  <si>
    <t xml:space="preserve">C3724</t>
  </si>
  <si>
    <t xml:space="preserve">C3705</t>
  </si>
  <si>
    <t xml:space="preserve">C3727</t>
  </si>
  <si>
    <t xml:space="preserve">C3721</t>
  </si>
  <si>
    <t xml:space="preserve">C3722</t>
  </si>
  <si>
    <t xml:space="preserve">C3720</t>
  </si>
  <si>
    <t xml:space="preserve">C3713</t>
  </si>
  <si>
    <t xml:space="preserve">S2476</t>
  </si>
  <si>
    <t xml:space="preserve">S2475</t>
  </si>
  <si>
    <t xml:space="preserve">S2474</t>
  </si>
  <si>
    <t xml:space="preserve">S2482</t>
  </si>
  <si>
    <t xml:space="preserve">S2480</t>
  </si>
  <si>
    <t xml:space="preserve">S2478</t>
  </si>
  <si>
    <t xml:space="preserve">C3717</t>
  </si>
  <si>
    <t xml:space="preserve">C3716</t>
  </si>
  <si>
    <t xml:space="preserve">C3714</t>
  </si>
  <si>
    <t xml:space="preserve">C3719</t>
  </si>
  <si>
    <t xml:space="preserve">C3718</t>
  </si>
  <si>
    <t xml:space="preserve">C3715</t>
  </si>
  <si>
    <t xml:space="preserve">C3710</t>
  </si>
  <si>
    <t xml:space="preserve">C3712</t>
  </si>
  <si>
    <t xml:space="preserve">C3709</t>
  </si>
  <si>
    <t xml:space="preserve">C3708</t>
  </si>
  <si>
    <t xml:space="preserve">C3688</t>
  </si>
  <si>
    <t xml:space="preserve">S2468</t>
  </si>
  <si>
    <t xml:space="preserve">S2467</t>
  </si>
  <si>
    <t xml:space="preserve">S2469</t>
  </si>
  <si>
    <t xml:space="preserve">S2472</t>
  </si>
  <si>
    <t xml:space="preserve">A4905</t>
  </si>
  <si>
    <t xml:space="preserve">A4906</t>
  </si>
  <si>
    <t xml:space="preserve">A4907</t>
  </si>
  <si>
    <t xml:space="preserve">S2466</t>
  </si>
  <si>
    <t xml:space="preserve">S2464</t>
  </si>
  <si>
    <t xml:space="preserve">S2470</t>
  </si>
  <si>
    <t xml:space="preserve">S2471</t>
  </si>
  <si>
    <t xml:space="preserve">S2465</t>
  </si>
  <si>
    <t xml:space="preserve">C3706</t>
  </si>
  <si>
    <t xml:space="preserve">C3692</t>
  </si>
  <si>
    <t xml:space="preserve">C3711</t>
  </si>
  <si>
    <t xml:space="preserve">C3704</t>
  </si>
  <si>
    <t xml:space="preserve">C3703</t>
  </si>
  <si>
    <t xml:space="preserve">A4908</t>
  </si>
  <si>
    <t xml:space="preserve">C3701</t>
  </si>
  <si>
    <t xml:space="preserve">C3699</t>
  </si>
  <si>
    <t xml:space="preserve">C3700</t>
  </si>
  <si>
    <t xml:space="preserve">C3698</t>
  </si>
  <si>
    <t xml:space="preserve">C3702</t>
  </si>
  <si>
    <t xml:space="preserve">S2450</t>
  </si>
  <si>
    <t xml:space="preserve">S2460</t>
  </si>
  <si>
    <t xml:space="preserve">S2459</t>
  </si>
  <si>
    <t xml:space="preserve">S2447</t>
  </si>
  <si>
    <t xml:space="preserve">S2457</t>
  </si>
  <si>
    <t xml:space="preserve">S2458</t>
  </si>
  <si>
    <t xml:space="preserve">S2456</t>
  </si>
  <si>
    <t xml:space="preserve">S2461</t>
  </si>
  <si>
    <t xml:space="preserve">S2463</t>
  </si>
  <si>
    <t xml:space="preserve">S2462</t>
  </si>
  <si>
    <t xml:space="preserve">S2436</t>
  </si>
  <si>
    <t xml:space="preserve">S2439</t>
  </si>
  <si>
    <t xml:space="preserve">C3685</t>
  </si>
  <si>
    <t xml:space="preserve">S2445</t>
  </si>
  <si>
    <t xml:space="preserve">S2438</t>
  </si>
  <si>
    <t xml:space="preserve">C3682</t>
  </si>
  <si>
    <t xml:space="preserve">C3683</t>
  </si>
  <si>
    <t xml:space="preserve">C3691</t>
  </si>
  <si>
    <t xml:space="preserve">C3690</t>
  </si>
  <si>
    <t xml:space="preserve">C3693</t>
  </si>
  <si>
    <t xml:space="preserve">C3694</t>
  </si>
  <si>
    <t xml:space="preserve">C3695</t>
  </si>
  <si>
    <t xml:space="preserve">C3696</t>
  </si>
  <si>
    <t xml:space="preserve">C3697</t>
  </si>
  <si>
    <t xml:space="preserve">C3687</t>
  </si>
  <si>
    <t xml:space="preserve">C3663</t>
  </si>
  <si>
    <t xml:space="preserve">S2444</t>
  </si>
  <si>
    <t xml:space="preserve">S2454</t>
  </si>
  <si>
    <t xml:space="preserve">S2455</t>
  </si>
  <si>
    <t xml:space="preserve">C3689</t>
  </si>
  <si>
    <t xml:space="preserve">C3678</t>
  </si>
  <si>
    <t xml:space="preserve">S2437</t>
  </si>
  <si>
    <t xml:space="preserve">S2448</t>
  </si>
  <si>
    <t xml:space="preserve">S2449</t>
  </si>
  <si>
    <t xml:space="preserve">S2446</t>
  </si>
  <si>
    <t xml:space="preserve">S2440</t>
  </si>
  <si>
    <t xml:space="preserve">S2435</t>
  </si>
  <si>
    <t xml:space="preserve">S2434</t>
  </si>
  <si>
    <t xml:space="preserve">S2441</t>
  </si>
  <si>
    <t xml:space="preserve">S2442</t>
  </si>
  <si>
    <t xml:space="preserve">S2443</t>
  </si>
  <si>
    <t xml:space="preserve">S2452</t>
  </si>
  <si>
    <t xml:space="preserve">S2451</t>
  </si>
  <si>
    <t xml:space="preserve">S2453</t>
  </si>
  <si>
    <t xml:space="preserve">S2417</t>
  </si>
  <si>
    <t xml:space="preserve">C3680</t>
  </si>
  <si>
    <t xml:space="preserve">C3686</t>
  </si>
  <si>
    <t xml:space="preserve">C3679</t>
  </si>
  <si>
    <t xml:space="preserve">C3681</t>
  </si>
  <si>
    <t xml:space="preserve">C3675</t>
  </si>
  <si>
    <t xml:space="preserve">C3674</t>
  </si>
  <si>
    <t xml:space="preserve">C3673</t>
  </si>
  <si>
    <t xml:space="preserve">C3671</t>
  </si>
  <si>
    <t xml:space="preserve">C3670</t>
  </si>
  <si>
    <t xml:space="preserve">C3665</t>
  </si>
  <si>
    <t xml:space="preserve">C3664</t>
  </si>
  <si>
    <t xml:space="preserve">C3666</t>
  </si>
  <si>
    <t xml:space="preserve">C3667</t>
  </si>
  <si>
    <t xml:space="preserve">C3668</t>
  </si>
  <si>
    <t xml:space="preserve">C3669</t>
  </si>
  <si>
    <t xml:space="preserve">C3676</t>
  </si>
  <si>
    <t xml:space="preserve">C3672</t>
  </si>
  <si>
    <t xml:space="preserve">S2418</t>
  </si>
  <si>
    <t xml:space="preserve">S2423</t>
  </si>
  <si>
    <t xml:space="preserve">S2422</t>
  </si>
  <si>
    <t xml:space="preserve">S2426</t>
  </si>
  <si>
    <t xml:space="preserve">S2425</t>
  </si>
  <si>
    <t xml:space="preserve">S2427</t>
  </si>
  <si>
    <t xml:space="preserve">S2429</t>
  </si>
  <si>
    <t xml:space="preserve">S2430</t>
  </si>
  <si>
    <t xml:space="preserve">S2431</t>
  </si>
  <si>
    <t xml:space="preserve">S2419</t>
  </si>
  <si>
    <t xml:space="preserve">S2420</t>
  </si>
  <si>
    <t xml:space="preserve">S2421</t>
  </si>
  <si>
    <t xml:space="preserve">S2424</t>
  </si>
  <si>
    <t xml:space="preserve">S2428</t>
  </si>
  <si>
    <t xml:space="preserve">S2432</t>
  </si>
  <si>
    <t xml:space="preserve">S2433</t>
  </si>
</sst>
</file>

<file path=xl/styles.xml><?xml version="1.0" encoding="utf-8"?>
<styleSheet xmlns="http://schemas.openxmlformats.org/spreadsheetml/2006/main">
  <numFmts count="7">
    <numFmt numFmtId="164" formatCode="General"/>
    <numFmt numFmtId="165" formatCode="0"/>
    <numFmt numFmtId="166" formatCode="General"/>
    <numFmt numFmtId="167" formatCode="0.00"/>
    <numFmt numFmtId="168" formatCode="[$-40C]DD/MM/YYYY\ HH:MM"/>
    <numFmt numFmtId="169" formatCode="DD/MM/YYYY\ HH:MM:SS"/>
    <numFmt numFmtId="170" formatCode="#,##0.00"/>
  </numFmts>
  <fonts count="10">
    <font>
      <sz val="8"/>
      <color rgb="FF000000"/>
      <name val="Tahoma"/>
      <family val="2"/>
      <charset val="1"/>
    </font>
    <font>
      <sz val="10"/>
      <name val="Arial"/>
      <family val="0"/>
    </font>
    <font>
      <sz val="10"/>
      <name val="Arial"/>
      <family val="0"/>
    </font>
    <font>
      <sz val="10"/>
      <name val="Arial"/>
      <family val="0"/>
    </font>
    <font>
      <b val="true"/>
      <u val="single"/>
      <sz val="18"/>
      <color rgb="FF000000"/>
      <name val="Tahoma"/>
      <family val="2"/>
      <charset val="1"/>
    </font>
    <font>
      <sz val="11"/>
      <color rgb="FF000000"/>
      <name val="Tahoma"/>
      <family val="2"/>
      <charset val="1"/>
    </font>
    <font>
      <sz val="8"/>
      <color rgb="FFFF0000"/>
      <name val="Tahoma"/>
      <family val="2"/>
      <charset val="1"/>
    </font>
    <font>
      <sz val="8"/>
      <color rgb="FF00B050"/>
      <name val="Tahoma"/>
      <family val="2"/>
      <charset val="1"/>
    </font>
    <font>
      <sz val="16"/>
      <color rgb="FF000000"/>
      <name val="Tahoma"/>
      <family val="2"/>
      <charset val="1"/>
    </font>
    <font>
      <b val="true"/>
      <u val="single"/>
      <sz val="16"/>
      <color rgb="FF000000"/>
      <name val="Tahoma"/>
      <family val="2"/>
      <charset val="1"/>
    </font>
  </fonts>
  <fills count="9">
    <fill>
      <patternFill patternType="none"/>
    </fill>
    <fill>
      <patternFill patternType="gray125"/>
    </fill>
    <fill>
      <patternFill patternType="solid">
        <fgColor rgb="FFFDEADA"/>
        <bgColor rgb="FFFFFFFF"/>
      </patternFill>
    </fill>
    <fill>
      <patternFill patternType="solid">
        <fgColor rgb="FFFFFF00"/>
        <bgColor rgb="FFFFFF00"/>
      </patternFill>
    </fill>
    <fill>
      <patternFill patternType="solid">
        <fgColor rgb="FF948A54"/>
        <bgColor rgb="FF969696"/>
      </patternFill>
    </fill>
    <fill>
      <patternFill patternType="solid">
        <fgColor rgb="FFE0FFFF"/>
        <bgColor rgb="FFCCFFFF"/>
      </patternFill>
    </fill>
    <fill>
      <patternFill patternType="solid">
        <fgColor rgb="FFC3D69B"/>
        <bgColor rgb="FFCCCCFF"/>
      </patternFill>
    </fill>
    <fill>
      <patternFill patternType="solid">
        <fgColor rgb="FFFAC090"/>
        <bgColor rgb="FFC3D69B"/>
      </patternFill>
    </fill>
    <fill>
      <patternFill patternType="solid">
        <fgColor rgb="FF92D050"/>
        <bgColor rgb="FFC3D69B"/>
      </patternFill>
    </fill>
  </fills>
  <borders count="1">
    <border diagonalUp="false" diagonalDown="false">
      <left/>
      <right/>
      <top/>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51">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false">
      <alignment horizontal="center" vertical="center" textRotation="0" wrapText="false" indent="0" shrinkToFit="false"/>
      <protection locked="true" hidden="false"/>
    </xf>
    <xf numFmtId="164" fontId="4" fillId="0" borderId="0" xfId="0" applyFont="true" applyBorder="true" applyAlignment="true" applyProtection="false">
      <alignment horizontal="center" vertical="bottom" textRotation="0" wrapText="false" indent="0" shrinkToFit="false"/>
      <protection locked="true" hidden="false"/>
    </xf>
    <xf numFmtId="164" fontId="5" fillId="0" borderId="0" xfId="0" applyFont="true" applyBorder="false" applyAlignment="true" applyProtection="false">
      <alignment horizontal="center" vertical="center" textRotation="0" wrapText="false" indent="0" shrinkToFit="false"/>
      <protection locked="true" hidden="false"/>
    </xf>
    <xf numFmtId="164" fontId="0" fillId="2" borderId="0" xfId="0" applyFont="false" applyBorder="false" applyAlignment="true" applyProtection="false">
      <alignment horizontal="center" vertical="center" textRotation="0" wrapText="false" indent="0" shrinkToFit="false"/>
      <protection locked="true" hidden="false"/>
    </xf>
    <xf numFmtId="165" fontId="0" fillId="0" borderId="0" xfId="0" applyFont="false" applyBorder="false" applyAlignment="true" applyProtection="false">
      <alignment horizontal="center" vertical="center" textRotation="0" wrapText="false" indent="0" shrinkToFit="false"/>
      <protection locked="true" hidden="false"/>
    </xf>
    <xf numFmtId="166" fontId="6" fillId="2" borderId="0" xfId="0" applyFont="true" applyBorder="false" applyAlignment="true" applyProtection="false">
      <alignment horizontal="center" vertical="center" textRotation="0" wrapText="false" indent="0" shrinkToFit="false"/>
      <protection locked="true" hidden="false"/>
    </xf>
    <xf numFmtId="164" fontId="0" fillId="3" borderId="0" xfId="0" applyFont="false" applyBorder="false" applyAlignment="true" applyProtection="false">
      <alignment horizontal="center" vertical="center"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5" fontId="0" fillId="0" borderId="0" xfId="0" applyFont="false" applyBorder="false" applyAlignment="true" applyProtection="false">
      <alignment horizontal="center" vertical="center" textRotation="0" wrapText="true" indent="0" shrinkToFit="false"/>
      <protection locked="true" hidden="false"/>
    </xf>
    <xf numFmtId="167" fontId="0" fillId="0" borderId="0" xfId="0" applyFont="false" applyBorder="false" applyAlignment="true" applyProtection="false">
      <alignment horizontal="center" vertical="center" textRotation="0" wrapText="false" indent="0" shrinkToFit="false"/>
      <protection locked="true" hidden="false"/>
    </xf>
    <xf numFmtId="165" fontId="7" fillId="0" borderId="0" xfId="0" applyFont="true" applyBorder="false" applyAlignment="true" applyProtection="false">
      <alignment horizontal="center" vertical="center" textRotation="0" wrapText="false" indent="0" shrinkToFit="false"/>
      <protection locked="true" hidden="false"/>
    </xf>
    <xf numFmtId="167" fontId="7" fillId="0" borderId="0" xfId="0" applyFont="true" applyBorder="false" applyAlignment="true" applyProtection="false">
      <alignment horizontal="center" vertical="center" textRotation="0" wrapText="false" indent="0" shrinkToFit="false"/>
      <protection locked="true" hidden="false"/>
    </xf>
    <xf numFmtId="164" fontId="0" fillId="4" borderId="0" xfId="0" applyFont="false" applyBorder="false" applyAlignment="false" applyProtection="false">
      <alignment horizontal="general" vertical="bottom" textRotation="0" wrapText="false" indent="0" shrinkToFit="false"/>
      <protection locked="true" hidden="false"/>
    </xf>
    <xf numFmtId="164" fontId="0" fillId="4" borderId="0" xfId="0" applyFont="false" applyBorder="false" applyAlignment="true" applyProtection="false">
      <alignment horizontal="center" vertical="center" textRotation="0" wrapText="false" indent="0" shrinkToFit="false"/>
      <protection locked="true" hidden="false"/>
    </xf>
    <xf numFmtId="164" fontId="0" fillId="0" borderId="0" xfId="0" applyFont="false" applyBorder="false" applyAlignment="true" applyProtection="false">
      <alignment horizontal="left" vertical="bottom" textRotation="0" wrapText="false" indent="0" shrinkToFit="false"/>
      <protection locked="true" hidden="false"/>
    </xf>
    <xf numFmtId="164" fontId="8" fillId="0" borderId="0" xfId="0" applyFont="true" applyBorder="true" applyAlignment="true" applyProtection="false">
      <alignment horizontal="center" vertical="bottom" textRotation="0" wrapText="false" indent="0" shrinkToFit="false"/>
      <protection locked="true" hidden="false"/>
    </xf>
    <xf numFmtId="164" fontId="0" fillId="0" borderId="0" xfId="0" applyFont="true" applyBorder="false" applyAlignment="true" applyProtection="false">
      <alignment horizontal="left" vertical="bottom" textRotation="0" wrapText="fals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8" fontId="0" fillId="0" borderId="0" xfId="0" applyFont="false" applyBorder="false" applyAlignment="false" applyProtection="false">
      <alignment horizontal="general" vertical="bottom" textRotation="0" wrapText="false" indent="0" shrinkToFit="false"/>
      <protection locked="true" hidden="false"/>
    </xf>
    <xf numFmtId="167" fontId="0" fillId="0" borderId="0" xfId="0" applyFont="false" applyBorder="false" applyAlignment="false" applyProtection="false">
      <alignment horizontal="general" vertical="bottom" textRotation="0" wrapText="false" indent="0" shrinkToFit="false"/>
      <protection locked="true" hidden="false"/>
    </xf>
    <xf numFmtId="167" fontId="0" fillId="0" borderId="0" xfId="0" applyFont="false" applyBorder="false" applyAlignment="true" applyProtection="false">
      <alignment horizontal="center" vertical="bottom" textRotation="0" wrapText="false" indent="0" shrinkToFit="false"/>
      <protection locked="true" hidden="false"/>
    </xf>
    <xf numFmtId="164" fontId="9" fillId="0" borderId="0" xfId="0" applyFont="true" applyBorder="true" applyAlignment="true" applyProtection="false">
      <alignment horizontal="center" vertical="bottom" textRotation="0" wrapText="false" indent="0" shrinkToFit="false"/>
      <protection locked="true" hidden="false"/>
    </xf>
    <xf numFmtId="164" fontId="9" fillId="0" borderId="0" xfId="0" applyFont="true" applyBorder="false" applyAlignment="true" applyProtection="false">
      <alignment horizontal="center" vertical="bottom" textRotation="0" wrapText="false" indent="0" shrinkToFit="false"/>
      <protection locked="true" hidden="false"/>
    </xf>
    <xf numFmtId="164" fontId="0" fillId="5" borderId="0" xfId="0" applyFont="false" applyBorder="false" applyAlignment="false" applyProtection="false">
      <alignment horizontal="general" vertical="bottom" textRotation="0" wrapText="false" indent="0" shrinkToFit="false"/>
      <protection locked="true" hidden="false"/>
    </xf>
    <xf numFmtId="166" fontId="0" fillId="5" borderId="0" xfId="0" applyFont="false" applyBorder="false" applyAlignment="true" applyProtection="false">
      <alignment horizontal="center" vertical="center" textRotation="0" wrapText="false" indent="0" shrinkToFit="false"/>
      <protection locked="true" hidden="false"/>
    </xf>
    <xf numFmtId="164" fontId="0" fillId="5" borderId="0" xfId="0" applyFont="true" applyBorder="false" applyAlignment="true" applyProtection="false">
      <alignment horizontal="center" vertical="center" textRotation="0" wrapText="false" indent="0" shrinkToFit="false"/>
      <protection locked="true" hidden="false"/>
    </xf>
    <xf numFmtId="167" fontId="0" fillId="0" borderId="0" xfId="0" applyFont="true" applyBorder="false" applyAlignment="false" applyProtection="false">
      <alignment horizontal="general" vertical="bottom" textRotation="0" wrapText="false" indent="0" shrinkToFit="false"/>
      <protection locked="true" hidden="false"/>
    </xf>
    <xf numFmtId="165" fontId="0" fillId="0" borderId="0" xfId="0" applyFont="true" applyBorder="false" applyAlignment="false" applyProtection="false">
      <alignment horizontal="general" vertical="bottom" textRotation="0" wrapText="false" indent="0" shrinkToFit="false"/>
      <protection locked="true" hidden="false"/>
    </xf>
    <xf numFmtId="167" fontId="0" fillId="0" borderId="0" xfId="0" applyFont="true" applyBorder="false" applyAlignment="true" applyProtection="false">
      <alignment horizontal="center" vertical="bottom" textRotation="0" wrapText="false" indent="0" shrinkToFit="false"/>
      <protection locked="true" hidden="false"/>
    </xf>
    <xf numFmtId="164" fontId="0" fillId="0" borderId="0" xfId="0" applyFont="true" applyBorder="false" applyAlignment="true" applyProtection="false">
      <alignment horizontal="general" vertical="bottom" textRotation="0" wrapText="false" indent="0" shrinkToFit="false"/>
      <protection locked="true" hidden="false"/>
    </xf>
    <xf numFmtId="165"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false" applyProtection="false">
      <alignment horizontal="general" vertical="bottom" textRotation="0" wrapText="false" indent="0" shrinkToFit="false"/>
      <protection locked="true" hidden="false"/>
    </xf>
    <xf numFmtId="167" fontId="0" fillId="6" borderId="0" xfId="0" applyFont="false" applyBorder="false" applyAlignment="true" applyProtection="false">
      <alignment horizontal="center" vertical="bottom" textRotation="0" wrapText="false" indent="0" shrinkToFit="false"/>
      <protection locked="true" hidden="false"/>
    </xf>
    <xf numFmtId="167" fontId="0" fillId="7" borderId="0" xfId="0" applyFont="false" applyBorder="false" applyAlignment="true" applyProtection="false">
      <alignment horizontal="center" vertical="bottom" textRotation="0" wrapText="false" indent="0" shrinkToFit="false"/>
      <protection locked="true" hidden="false"/>
    </xf>
    <xf numFmtId="164" fontId="0" fillId="5" borderId="0" xfId="0" applyFont="false" applyBorder="false" applyAlignment="false" applyProtection="false">
      <alignment horizontal="general" vertical="bottom" textRotation="0" wrapText="false" indent="0" shrinkToFit="false"/>
      <protection locked="true" hidden="false"/>
    </xf>
    <xf numFmtId="167" fontId="0" fillId="5" borderId="0" xfId="0" applyFont="false" applyBorder="false" applyAlignment="false" applyProtection="false">
      <alignment horizontal="general" vertical="bottom" textRotation="0" wrapText="false" indent="0" shrinkToFit="false"/>
      <protection locked="true" hidden="false"/>
    </xf>
    <xf numFmtId="169" fontId="0" fillId="5"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0" fillId="0" borderId="0" xfId="0" applyFont="true" applyBorder="true" applyAlignment="true" applyProtection="false">
      <alignment horizontal="center" vertical="bottom" textRotation="0" wrapText="false" indent="0" shrinkToFit="false"/>
      <protection locked="true" hidden="false"/>
    </xf>
    <xf numFmtId="167" fontId="0" fillId="0" borderId="0" xfId="0" applyFont="false" applyBorder="true" applyAlignment="false" applyProtection="false">
      <alignment horizontal="general" vertical="bottom" textRotation="0" wrapText="false" indent="0" shrinkToFit="false"/>
      <protection locked="true" hidden="false"/>
    </xf>
    <xf numFmtId="164" fontId="0" fillId="0" borderId="0" xfId="0" applyFont="false" applyBorder="true" applyAlignment="true" applyProtection="false">
      <alignment horizontal="center" vertical="bottom" textRotation="0" wrapText="false" indent="0" shrinkToFit="false"/>
      <protection locked="true" hidden="false"/>
    </xf>
    <xf numFmtId="164" fontId="0" fillId="0" borderId="0" xfId="0" applyFont="false" applyBorder="true" applyAlignment="true" applyProtection="false">
      <alignment horizontal="center" vertical="top" textRotation="0" wrapText="false" indent="0" shrinkToFit="false"/>
      <protection locked="true" hidden="false"/>
    </xf>
    <xf numFmtId="164" fontId="0" fillId="0" borderId="0" xfId="0" applyFont="true" applyBorder="true" applyAlignment="true" applyProtection="false">
      <alignment horizontal="right" vertical="bottom" textRotation="0" wrapText="false" indent="0" shrinkToFit="false"/>
      <protection locked="true" hidden="false"/>
    </xf>
    <xf numFmtId="167" fontId="0" fillId="8" borderId="0" xfId="0" applyFont="false" applyBorder="true" applyAlignment="false" applyProtection="false">
      <alignment horizontal="general" vertical="bottom" textRotation="0" wrapText="false" indent="0" shrinkToFit="false"/>
      <protection locked="true" hidden="false"/>
    </xf>
    <xf numFmtId="164" fontId="0" fillId="3" borderId="0" xfId="0" applyFont="false" applyBorder="true" applyAlignment="false" applyProtection="false">
      <alignment horizontal="general" vertical="bottom" textRotation="0" wrapText="false" indent="0" shrinkToFit="false"/>
      <protection locked="true" hidden="false"/>
    </xf>
    <xf numFmtId="170" fontId="0" fillId="5" borderId="0" xfId="0" applyFont="false" applyBorder="false" applyAlignment="false" applyProtection="false">
      <alignment horizontal="general" vertical="bottom" textRotation="0" wrapText="false" indent="0" shrinkToFit="false"/>
      <protection locked="true" hidden="false"/>
    </xf>
    <xf numFmtId="166" fontId="0" fillId="0" borderId="0" xfId="0" applyFont="false" applyBorder="false" applyAlignment="false" applyProtection="false">
      <alignment horizontal="general" vertical="bottom" textRotation="0" wrapText="false" indent="0" shrinkToFit="false"/>
      <protection locked="true" hidden="false"/>
    </xf>
    <xf numFmtId="170" fontId="0" fillId="0" borderId="0" xfId="0" applyFont="false" applyBorder="false" applyAlignment="false" applyProtection="false">
      <alignment horizontal="general" vertical="bottom" textRotation="0" wrapText="false" indent="0" shrinkToFit="false"/>
      <protection locked="true" hidden="false"/>
    </xf>
    <xf numFmtId="166" fontId="6" fillId="0" borderId="0" xfId="0" applyFont="true" applyBorder="false" applyAlignment="true" applyProtection="false">
      <alignment horizontal="general" vertical="bottom" textRotation="0" wrapText="true" indent="0" shrinkToFit="false"/>
      <protection locked="true" hidden="false"/>
    </xf>
    <xf numFmtId="164" fontId="0" fillId="0" borderId="0" xfId="0" applyFont="true" applyBorder="true" applyAlignment="true" applyProtection="false">
      <alignment horizontal="center"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3D69B"/>
      <rgbColor rgb="FF948A54"/>
      <rgbColor rgb="FF9999FF"/>
      <rgbColor rgb="FF993366"/>
      <rgbColor rgb="FFFDEADA"/>
      <rgbColor rgb="FFE0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AC090"/>
      <rgbColor rgb="FF3366FF"/>
      <rgbColor rgb="FF33CCCC"/>
      <rgbColor rgb="FF92D050"/>
      <rgbColor rgb="FFFFCC00"/>
      <rgbColor rgb="FFFF9900"/>
      <rgbColor rgb="FFFF6600"/>
      <rgbColor rgb="FF666699"/>
      <rgbColor rgb="FF969696"/>
      <rgbColor rgb="FF003366"/>
      <rgbColor rgb="FF00B050"/>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
</Relationships>
</file>

<file path=xl/tables/table1.xml><?xml version="1.0" encoding="utf-8"?>
<table xmlns="http://schemas.openxmlformats.org/spreadsheetml/2006/main" id="1" name="Melanges_tele" displayName="Melanges_tele" ref="W3:AM727" headerRowCount="1" totalsRowCount="0" totalsRowShown="0">
  <autoFilter ref="W3:AM727"/>
  <tableColumns count="17">
    <tableColumn id="1" name="wo_number"/>
    <tableColumn id="2" name="time"/>
    <tableColumn id="3" name="tons"/>
    <tableColumn id="4" name="OriginProduct"/>
    <tableColumn id="5" name="origin"/>
    <tableColumn id="6" name="DestProduct"/>
    <tableColumn id="7" name="year"/>
    <tableColumn id="8" name="month"/>
    <tableColumn id="9" name="Destination"/>
    <tableColumn id="10" name="Y"/>
    <tableColumn id="11" name="Al203"/>
    <tableColumn id="12" name="Fe203"/>
    <tableColumn id="13" name="MgO"/>
    <tableColumn id="14" name="CaOX"/>
    <tableColumn id="15" name="S"/>
    <tableColumn id="16" name="Transfert entrée"/>
    <tableColumn id="17" name="Transfert sortie"/>
  </tableColumns>
</table>
</file>

<file path=xl/tables/table2.xml><?xml version="1.0" encoding="utf-8"?>
<table xmlns="http://schemas.openxmlformats.org/spreadsheetml/2006/main" id="2" name="Piles" displayName="Piles" ref="A3:O1870" headerRowCount="1" totalsRowCount="0" totalsRowShown="0">
  <autoFilter ref="A3:O1870"/>
  <tableColumns count="15">
    <tableColumn id="1" name="Pile"/>
    <tableColumn id="2" name="GradePile"/>
    <tableColumn id="3" name="Destination"/>
    <tableColumn id="4" name="GradeDest"/>
    <tableColumn id="5" name="tons"/>
    <tableColumn id="6" name="X"/>
    <tableColumn id="7" name="Y"/>
    <tableColumn id="8" name="Z"/>
    <tableColumn id="9" name="Al2O3"/>
    <tableColumn id="10" name="Fe2O3"/>
    <tableColumn id="11" name="MgO"/>
    <tableColumn id="12" name="CaOX"/>
    <tableColumn id="13" name="minTime"/>
    <tableColumn id="14" name="maxTime"/>
    <tableColumn id="15" name="Chantier"/>
  </tableColumns>
</table>
</file>

<file path=xl/tables/table3.xml><?xml version="1.0" encoding="utf-8"?>
<table xmlns="http://schemas.openxmlformats.org/spreadsheetml/2006/main" id="3" name="tbl_bd_descente" displayName="tbl_bd_descente" ref="A3:M1300" headerRowCount="1" totalsRowCount="0" totalsRowShown="0">
  <autoFilter ref="A3:M1300"/>
  <tableColumns count="13">
    <tableColumn id="1" name="tons"/>
    <tableColumn id="2" name="X"/>
    <tableColumn id="3" name="Y"/>
    <tableColumn id="4" name="Z"/>
    <tableColumn id="5" name="Al2O3"/>
    <tableColumn id="6" name="Fe2O3"/>
    <tableColumn id="7" name="MgO"/>
    <tableColumn id="8" name="CaOX"/>
    <tableColumn id="9" name="pk"/>
    <tableColumn id="10" name="wo_number"/>
    <tableColumn id="11" name="time"/>
    <tableColumn id="12" name="DestProduct"/>
    <tableColumn id="13" name="S"/>
  </tableColumns>
</table>
</file>

<file path=xl/worksheets/_rels/sheet2.xml.rels><?xml version="1.0" encoding="UTF-8"?>
<Relationships xmlns="http://schemas.openxmlformats.org/package/2006/relationships"><Relationship Id="rId1" Type="http://schemas.openxmlformats.org/officeDocument/2006/relationships/table" Target="../tables/table3.xml"/>
</Relationships>
</file>

<file path=xl/worksheets/_rels/sheet3.xml.rels><?xml version="1.0" encoding="UTF-8"?>
<Relationships xmlns="http://schemas.openxmlformats.org/package/2006/relationships"><Relationship Id="rId1" Type="http://schemas.openxmlformats.org/officeDocument/2006/relationships/table" Target="../tables/table1.xml"/><Relationship Id="rId2" Type="http://schemas.openxmlformats.org/officeDocument/2006/relationships/table" Target="../tables/table2.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Q38"/>
  <sheetViews>
    <sheetView showFormulas="false" showGridLines="true" showRowColHeaders="true" showZeros="false" rightToLeft="false" tabSelected="false" showOutlineSymbols="true" defaultGridColor="true" view="normal" topLeftCell="A1" colorId="64" zoomScale="100" zoomScaleNormal="100" zoomScalePageLayoutView="100" workbookViewId="0">
      <selection pane="topLeft" activeCell="B12" activeCellId="0" sqref="B12"/>
    </sheetView>
  </sheetViews>
  <sheetFormatPr defaultColWidth="11.09765625" defaultRowHeight="10.5" zeroHeight="false" outlineLevelRow="0" outlineLevelCol="0"/>
  <cols>
    <col collapsed="false" customWidth="true" hidden="false" outlineLevel="0" max="1" min="1" style="0" width="37.46"/>
    <col collapsed="false" customWidth="true" hidden="false" outlineLevel="0" max="24" min="2" style="1" width="12.31"/>
  </cols>
  <sheetData>
    <row r="1" customFormat="false" ht="22.5" hidden="false" customHeight="false" outlineLevel="0" collapsed="false">
      <c r="A1" s="2" t="s">
        <v>0</v>
      </c>
      <c r="B1" s="2"/>
      <c r="C1" s="2"/>
      <c r="D1" s="2"/>
      <c r="E1" s="2"/>
      <c r="F1" s="2"/>
      <c r="G1" s="2"/>
      <c r="H1" s="2"/>
      <c r="I1" s="2"/>
      <c r="J1" s="2"/>
      <c r="K1" s="2"/>
      <c r="L1" s="2"/>
      <c r="M1" s="2"/>
    </row>
    <row r="2" customFormat="false" ht="15" hidden="false" customHeight="true" outlineLevel="0" collapsed="false"/>
    <row r="3" customFormat="false" ht="14.25" hidden="false" customHeight="false" outlineLevel="0" collapsed="false">
      <c r="B3" s="3" t="s">
        <v>1</v>
      </c>
      <c r="C3" s="3" t="s">
        <v>2</v>
      </c>
      <c r="D3" s="3" t="s">
        <v>3</v>
      </c>
      <c r="E3" s="3" t="s">
        <v>4</v>
      </c>
      <c r="F3" s="3" t="s">
        <v>5</v>
      </c>
      <c r="G3" s="3" t="s">
        <v>6</v>
      </c>
      <c r="H3" s="3" t="s">
        <v>7</v>
      </c>
      <c r="I3" s="3" t="s">
        <v>8</v>
      </c>
      <c r="J3" s="3" t="s">
        <v>9</v>
      </c>
      <c r="K3" s="3" t="s">
        <v>10</v>
      </c>
      <c r="L3" s="3" t="s">
        <v>11</v>
      </c>
      <c r="M3" s="3" t="s">
        <v>12</v>
      </c>
    </row>
    <row r="4" customFormat="false" ht="10.5" hidden="false" customHeight="false" outlineLevel="0" collapsed="false">
      <c r="A4" s="0" t="s">
        <v>13</v>
      </c>
      <c r="B4" s="4" t="n">
        <v>9521</v>
      </c>
      <c r="C4" s="4" t="n">
        <v>4250</v>
      </c>
      <c r="D4" s="4" t="n">
        <v>14241</v>
      </c>
      <c r="E4" s="4" t="n">
        <v>2861</v>
      </c>
      <c r="F4" s="4" t="n">
        <v>8493</v>
      </c>
      <c r="G4" s="4" t="n">
        <v>1690</v>
      </c>
      <c r="H4" s="4" t="n">
        <v>4807</v>
      </c>
      <c r="I4" s="4" t="n">
        <v>8259</v>
      </c>
      <c r="J4" s="4" t="n">
        <v>33463</v>
      </c>
      <c r="K4" s="4" t="n">
        <v>8957</v>
      </c>
      <c r="L4" s="4" t="n">
        <v>1130</v>
      </c>
      <c r="M4" s="4" t="n">
        <v>1016</v>
      </c>
    </row>
    <row r="5" customFormat="false" ht="10.5" hidden="false" customHeight="false" outlineLevel="0" collapsed="false">
      <c r="A5" s="0" t="s">
        <v>14</v>
      </c>
      <c r="B5" s="5" t="n">
        <f aca="false">SUMIF(Piles[Destination],B15,Piles[tons])+SUM(Melanges_tele[Transfert entrée])</f>
        <v>42361.6638382375</v>
      </c>
    </row>
    <row r="6" customFormat="false" ht="10.5" hidden="false" customHeight="false" outlineLevel="0" collapsed="false">
      <c r="A6" s="0" t="s">
        <v>15</v>
      </c>
      <c r="B6" s="5" t="n">
        <f aca="false">SUMIF(Melanges_tele[origin],B15,Melanges_tele[tons])+SUM(Melanges_tele[origin],B15,Melanges_tele[Transfert sortie])</f>
        <v>36676.3333333333</v>
      </c>
    </row>
    <row r="8" customFormat="false" ht="14.25" hidden="false" customHeight="false" outlineLevel="0" collapsed="false">
      <c r="A8" s="0" t="s">
        <v>13</v>
      </c>
      <c r="B8" s="3" t="s">
        <v>16</v>
      </c>
      <c r="C8" s="3" t="s">
        <v>17</v>
      </c>
      <c r="D8" s="3" t="s">
        <v>18</v>
      </c>
      <c r="E8" s="3" t="s">
        <v>19</v>
      </c>
      <c r="F8" s="3" t="s">
        <v>20</v>
      </c>
      <c r="G8" s="3" t="s">
        <v>21</v>
      </c>
      <c r="H8" s="3" t="s">
        <v>22</v>
      </c>
      <c r="I8" s="3" t="s">
        <v>23</v>
      </c>
      <c r="J8" s="3" t="s">
        <v>24</v>
      </c>
      <c r="K8" s="3" t="s">
        <v>25</v>
      </c>
      <c r="L8" s="3" t="s">
        <v>26</v>
      </c>
      <c r="M8" s="3" t="s">
        <v>27</v>
      </c>
    </row>
    <row r="9" customFormat="false" ht="10.5" hidden="false" customHeight="false" outlineLevel="0" collapsed="false">
      <c r="A9" s="0" t="s">
        <v>14</v>
      </c>
      <c r="B9" s="4" t="n">
        <v>1357</v>
      </c>
      <c r="C9" s="4" t="n">
        <v>1372</v>
      </c>
      <c r="D9" s="4" t="n">
        <v>1332</v>
      </c>
      <c r="E9" s="4" t="n">
        <v>1791</v>
      </c>
      <c r="F9" s="4" t="n">
        <v>12130</v>
      </c>
      <c r="G9" s="4" t="n">
        <v>21716</v>
      </c>
      <c r="H9" s="4" t="n">
        <v>10864</v>
      </c>
      <c r="I9" s="4" t="n">
        <v>2811</v>
      </c>
      <c r="J9" s="4" t="n">
        <v>2157</v>
      </c>
      <c r="K9" s="4" t="n">
        <v>5038</v>
      </c>
      <c r="L9" s="4" t="n">
        <v>11691</v>
      </c>
      <c r="M9" s="6" t="n">
        <f aca="false">SUM(B4:M4)+SUM(B9:L9)</f>
        <v>170947</v>
      </c>
    </row>
    <row r="10" customFormat="false" ht="10.5" hidden="false" customHeight="false" outlineLevel="0" collapsed="false">
      <c r="A10" s="0" t="s">
        <v>15</v>
      </c>
    </row>
    <row r="12" customFormat="false" ht="10.5" hidden="false" customHeight="false" outlineLevel="0" collapsed="false">
      <c r="A12" s="0" t="s">
        <v>28</v>
      </c>
      <c r="B12" s="7" t="n">
        <v>10</v>
      </c>
    </row>
    <row r="15" customFormat="false" ht="14.25" hidden="false" customHeight="false" outlineLevel="0" collapsed="false">
      <c r="A15" s="8"/>
      <c r="B15" s="3" t="s">
        <v>1</v>
      </c>
      <c r="C15" s="3" t="s">
        <v>2</v>
      </c>
      <c r="D15" s="3" t="s">
        <v>3</v>
      </c>
      <c r="E15" s="3" t="s">
        <v>4</v>
      </c>
      <c r="F15" s="3" t="s">
        <v>5</v>
      </c>
      <c r="G15" s="3" t="s">
        <v>6</v>
      </c>
      <c r="H15" s="3" t="s">
        <v>7</v>
      </c>
      <c r="I15" s="3" t="s">
        <v>8</v>
      </c>
      <c r="J15" s="3" t="s">
        <v>9</v>
      </c>
      <c r="K15" s="3" t="s">
        <v>10</v>
      </c>
      <c r="L15" s="3" t="s">
        <v>11</v>
      </c>
      <c r="M15" s="3" t="s">
        <v>12</v>
      </c>
    </row>
    <row r="16" customFormat="false" ht="10.5" hidden="false" customHeight="false" outlineLevel="0" collapsed="false">
      <c r="A16" s="0" t="s">
        <v>29</v>
      </c>
      <c r="B16" s="1" t="s">
        <v>30</v>
      </c>
    </row>
    <row r="17" customFormat="false" ht="10.5" hidden="false" customHeight="true" outlineLevel="0" collapsed="false">
      <c r="A17" s="0" t="s">
        <v>31</v>
      </c>
      <c r="B17" s="9" t="n">
        <f aca="false">AVERAGEIFS(Piles[tons],Piles[Destination],B15,Piles[tons],"&lt;&gt;0")</f>
        <v>199.619727370085</v>
      </c>
      <c r="C17" s="10"/>
    </row>
    <row r="18" customFormat="false" ht="10.5" hidden="false" customHeight="false" outlineLevel="0" collapsed="false">
      <c r="A18" s="0" t="s">
        <v>32</v>
      </c>
      <c r="B18" s="10" t="n">
        <f aca="false">SUMPRODUCT((Piles[Destination]=B15)*(Piles[GradeDest]=B16)*Piles[Y]*Piles[tons])/SUMPRODUCT((Piles[Destination]=B15)*(Piles[GradeDest]=B16)*Piles[tons])</f>
        <v>80.2423085666789</v>
      </c>
      <c r="C18" s="10"/>
    </row>
    <row r="19" customFormat="false" ht="10.5" hidden="false" customHeight="false" outlineLevel="0" collapsed="false">
      <c r="A19" s="0" t="s">
        <v>33</v>
      </c>
      <c r="B19" s="10" t="n">
        <f aca="false">SUMPRODUCT((Melanges_tele[origin]=B15)*(Melanges_tele[DestProduct]=B16)*Melanges_tele[Y],Melanges_tele[tons])/SUMPRODUCT((Melanges_tele[origin]=B15)*(Melanges_tele[DestProduct]=B16)*Melanges_tele[tons])</f>
        <v>79.738145975008</v>
      </c>
      <c r="C19" s="10"/>
    </row>
    <row r="21" customFormat="false" ht="10.5" hidden="false" customHeight="false" outlineLevel="0" collapsed="false">
      <c r="A21" s="0" t="s">
        <v>34</v>
      </c>
      <c r="B21" s="5" t="e">
        <f aca="false">SUM(OFFSET('Base données'!E3,COUNTA(Piles[tons])-Données!B12+1,,Données!B12,))</f>
        <v>#VALUE!</v>
      </c>
      <c r="C21" s="10"/>
    </row>
    <row r="22" customFormat="false" ht="10.5" hidden="false" customHeight="false" outlineLevel="0" collapsed="false">
      <c r="A22" s="0" t="s">
        <v>35</v>
      </c>
      <c r="B22" s="10" t="e">
        <f aca="false">SUMPRODUCT(OFFSET('Base données'!G3,COUNTA(Piles[Y])-Données!B12+1,,Données!B12,),OFFSET('Base données'!E3,COUNTA(Piles[tons])-Données!B12+1,,Données!B12,)/SUM(OFFSET('Base données'!E3,COUNTA(Piles[tons])-Données!B12+1,,Données!B12,)))</f>
        <v>#VALUE!</v>
      </c>
      <c r="C22" s="10"/>
    </row>
    <row r="24" customFormat="false" ht="10.5" hidden="false" customHeight="false" outlineLevel="0" collapsed="false">
      <c r="A24" s="0" t="s">
        <v>36</v>
      </c>
      <c r="B24" s="11" t="n">
        <f aca="false">B4+B5-B6</f>
        <v>15206.3305049042</v>
      </c>
    </row>
    <row r="25" customFormat="false" ht="10.5" hidden="false" customHeight="false" outlineLevel="0" collapsed="false">
      <c r="A25" s="0" t="s">
        <v>37</v>
      </c>
      <c r="B25" s="12" t="n">
        <f aca="false">((B5*B18)+(B6*B19))/SUM(B5:B6)</f>
        <v>80.0083598846775</v>
      </c>
    </row>
    <row r="27" customFormat="false" ht="6.75" hidden="false" customHeight="true" outlineLevel="0" collapsed="false">
      <c r="A27" s="13"/>
      <c r="B27" s="14"/>
      <c r="C27" s="14"/>
      <c r="D27" s="14"/>
      <c r="E27" s="14"/>
      <c r="F27" s="14"/>
      <c r="G27" s="14"/>
      <c r="H27" s="14"/>
      <c r="I27" s="14"/>
      <c r="J27" s="14"/>
      <c r="K27" s="14"/>
      <c r="L27" s="14"/>
      <c r="M27" s="14"/>
    </row>
    <row r="29" customFormat="false" ht="14.25" hidden="false" customHeight="false" outlineLevel="0" collapsed="false">
      <c r="A29" s="8"/>
      <c r="B29" s="3" t="s">
        <v>16</v>
      </c>
      <c r="C29" s="3" t="s">
        <v>17</v>
      </c>
      <c r="D29" s="3" t="s">
        <v>18</v>
      </c>
      <c r="E29" s="3" t="s">
        <v>19</v>
      </c>
      <c r="F29" s="3" t="s">
        <v>20</v>
      </c>
      <c r="G29" s="3" t="s">
        <v>21</v>
      </c>
      <c r="H29" s="3" t="s">
        <v>22</v>
      </c>
      <c r="I29" s="3" t="s">
        <v>23</v>
      </c>
      <c r="J29" s="3" t="s">
        <v>24</v>
      </c>
      <c r="K29" s="3" t="s">
        <v>25</v>
      </c>
      <c r="L29" s="3" t="s">
        <v>26</v>
      </c>
      <c r="M29" s="3"/>
    </row>
    <row r="30" customFormat="false" ht="10.5" hidden="false" customHeight="false" outlineLevel="0" collapsed="false">
      <c r="A30" s="0" t="s">
        <v>29</v>
      </c>
    </row>
    <row r="31" customFormat="false" ht="10.5" hidden="false" customHeight="false" outlineLevel="0" collapsed="false">
      <c r="A31" s="0" t="s">
        <v>31</v>
      </c>
      <c r="B31" s="10"/>
    </row>
    <row r="32" customFormat="false" ht="10.5" hidden="false" customHeight="false" outlineLevel="0" collapsed="false">
      <c r="A32" s="0" t="s">
        <v>38</v>
      </c>
      <c r="B32" s="10"/>
      <c r="Q32" s="10"/>
    </row>
    <row r="34" customFormat="false" ht="10.5" hidden="false" customHeight="false" outlineLevel="0" collapsed="false">
      <c r="A34" s="0" t="s">
        <v>34</v>
      </c>
    </row>
    <row r="35" customFormat="false" ht="10.5" hidden="false" customHeight="false" outlineLevel="0" collapsed="false">
      <c r="A35" s="0" t="s">
        <v>35</v>
      </c>
    </row>
    <row r="37" customFormat="false" ht="10.5" hidden="false" customHeight="false" outlineLevel="0" collapsed="false">
      <c r="A37" s="0" t="s">
        <v>36</v>
      </c>
      <c r="P37" s="10"/>
    </row>
    <row r="38" customFormat="false" ht="10.5" hidden="false" customHeight="false" outlineLevel="0" collapsed="false">
      <c r="A38" s="0" t="s">
        <v>37</v>
      </c>
      <c r="D38" s="10"/>
    </row>
  </sheetData>
  <mergeCells count="1">
    <mergeCell ref="A1:M1"/>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A1:M1300"/>
  <sheetViews>
    <sheetView showFormulas="false" showGridLines="true" showRowColHeaders="true" showZeros="false" rightToLeft="false" tabSelected="false" showOutlineSymbols="true" defaultGridColor="true" view="normal" topLeftCell="A1" colorId="64" zoomScale="100" zoomScaleNormal="100" zoomScalePageLayoutView="100" workbookViewId="0">
      <selection pane="topLeft" activeCell="E4" activeCellId="0" sqref="E4"/>
    </sheetView>
  </sheetViews>
  <sheetFormatPr defaultColWidth="11.09765625" defaultRowHeight="10.5" zeroHeight="false" outlineLevelRow="0" outlineLevelCol="0"/>
  <cols>
    <col collapsed="false" customWidth="true" hidden="false" outlineLevel="0" max="1" min="1" style="15" width="21.04"/>
    <col collapsed="false" customWidth="true" hidden="false" outlineLevel="0" max="2" min="2" style="0" width="15.56"/>
    <col collapsed="false" customWidth="true" hidden="false" outlineLevel="0" max="11" min="11" style="0" width="17.96"/>
  </cols>
  <sheetData>
    <row r="1" customFormat="false" ht="19.5" hidden="false" customHeight="false" outlineLevel="0" collapsed="false">
      <c r="A1" s="16" t="s">
        <v>39</v>
      </c>
      <c r="B1" s="16"/>
      <c r="C1" s="16"/>
      <c r="D1" s="16"/>
      <c r="E1" s="16"/>
      <c r="F1" s="16"/>
      <c r="G1" s="16"/>
      <c r="H1" s="16"/>
      <c r="I1" s="16"/>
      <c r="J1" s="16"/>
      <c r="K1" s="16"/>
      <c r="L1" s="16"/>
    </row>
    <row r="3" customFormat="false" ht="10.5" hidden="false" customHeight="false" outlineLevel="0" collapsed="false">
      <c r="A3" s="17" t="s">
        <v>40</v>
      </c>
      <c r="B3" s="18" t="s">
        <v>41</v>
      </c>
      <c r="C3" s="18" t="s">
        <v>42</v>
      </c>
      <c r="D3" s="18" t="s">
        <v>43</v>
      </c>
      <c r="E3" s="18" t="s">
        <v>44</v>
      </c>
      <c r="F3" s="18" t="s">
        <v>45</v>
      </c>
      <c r="G3" s="18" t="s">
        <v>46</v>
      </c>
      <c r="H3" s="18" t="s">
        <v>47</v>
      </c>
      <c r="I3" s="18" t="s">
        <v>48</v>
      </c>
      <c r="J3" s="18" t="s">
        <v>49</v>
      </c>
      <c r="K3" s="18" t="s">
        <v>50</v>
      </c>
      <c r="L3" s="18" t="s">
        <v>51</v>
      </c>
      <c r="M3" s="18" t="s">
        <v>52</v>
      </c>
    </row>
    <row r="4" customFormat="false" ht="10.5" hidden="false" customHeight="false" outlineLevel="0" collapsed="false">
      <c r="A4" s="15" t="n">
        <v>400</v>
      </c>
      <c r="B4" s="0" t="n">
        <v>79.8</v>
      </c>
      <c r="C4" s="0" t="n">
        <v>84.1</v>
      </c>
      <c r="D4" s="0" t="n">
        <v>90.8</v>
      </c>
      <c r="E4" s="0" t="n">
        <v>2.86</v>
      </c>
      <c r="F4" s="0" t="n">
        <v>0.67</v>
      </c>
      <c r="G4" s="0" t="n">
        <v>31.48</v>
      </c>
      <c r="H4" s="0" t="n">
        <v>0.89</v>
      </c>
      <c r="I4" s="0" t="n">
        <v>2658972</v>
      </c>
      <c r="J4" s="0" t="s">
        <v>53</v>
      </c>
      <c r="K4" s="19" t="n">
        <v>43573.8423611111</v>
      </c>
      <c r="L4" s="0" t="s">
        <v>54</v>
      </c>
      <c r="M4" s="0" t="n">
        <v>0.048</v>
      </c>
    </row>
    <row r="5" customFormat="false" ht="10.5" hidden="false" customHeight="false" outlineLevel="0" collapsed="false">
      <c r="A5" s="15" t="n">
        <v>400</v>
      </c>
      <c r="B5" s="0" t="n">
        <v>80.6</v>
      </c>
      <c r="C5" s="0" t="n">
        <v>85</v>
      </c>
      <c r="D5" s="0" t="n">
        <v>91.5</v>
      </c>
      <c r="E5" s="0" t="n">
        <v>2.66</v>
      </c>
      <c r="F5" s="0" t="n">
        <v>0.69</v>
      </c>
      <c r="G5" s="0" t="n">
        <v>31.45</v>
      </c>
      <c r="H5" s="0" t="n">
        <v>0.7</v>
      </c>
      <c r="I5" s="0" t="n">
        <v>2658973</v>
      </c>
      <c r="J5" s="0" t="s">
        <v>53</v>
      </c>
      <c r="K5" s="19" t="n">
        <v>43573.8423611111</v>
      </c>
      <c r="L5" s="0" t="s">
        <v>54</v>
      </c>
      <c r="M5" s="0" t="n">
        <v>0.046</v>
      </c>
    </row>
    <row r="6" customFormat="false" ht="10.5" hidden="false" customHeight="false" outlineLevel="0" collapsed="false">
      <c r="A6" s="15" t="n">
        <v>261</v>
      </c>
      <c r="B6" s="0" t="n">
        <v>80.2</v>
      </c>
      <c r="C6" s="0" t="n">
        <v>84.5</v>
      </c>
      <c r="D6" s="0" t="n">
        <v>91.2</v>
      </c>
      <c r="E6" s="0" t="n">
        <v>2.14</v>
      </c>
      <c r="F6" s="0" t="n">
        <v>0.69</v>
      </c>
      <c r="G6" s="0" t="n">
        <v>31.43</v>
      </c>
      <c r="H6" s="0" t="n">
        <v>0.87</v>
      </c>
      <c r="I6" s="0" t="n">
        <v>2658974</v>
      </c>
      <c r="J6" s="0" t="s">
        <v>53</v>
      </c>
      <c r="K6" s="19" t="n">
        <v>43573.8423611111</v>
      </c>
      <c r="L6" s="0" t="s">
        <v>54</v>
      </c>
      <c r="M6" s="0" t="n">
        <v>0.044</v>
      </c>
    </row>
    <row r="7" customFormat="false" ht="10.5" hidden="false" customHeight="false" outlineLevel="0" collapsed="false">
      <c r="A7" s="15" t="n">
        <v>300</v>
      </c>
      <c r="B7" s="0" t="n">
        <v>80.1</v>
      </c>
      <c r="C7" s="0" t="n">
        <v>84.6</v>
      </c>
      <c r="D7" s="0" t="n">
        <v>89.6</v>
      </c>
      <c r="E7" s="0" t="n">
        <v>11.22</v>
      </c>
      <c r="F7" s="0" t="n">
        <v>1.21</v>
      </c>
      <c r="G7" s="0" t="n">
        <v>32.55</v>
      </c>
      <c r="H7" s="0" t="n">
        <v>0.72</v>
      </c>
      <c r="I7" s="0" t="n">
        <v>2677225</v>
      </c>
      <c r="J7" s="0" t="s">
        <v>55</v>
      </c>
      <c r="K7" s="19" t="n">
        <v>43588.0194444444</v>
      </c>
      <c r="L7" s="0" t="s">
        <v>56</v>
      </c>
      <c r="M7" s="0" t="n">
        <v>0.024</v>
      </c>
    </row>
    <row r="8" customFormat="false" ht="10.5" hidden="false" customHeight="false" outlineLevel="0" collapsed="false">
      <c r="A8" s="15" t="n">
        <v>300</v>
      </c>
      <c r="B8" s="0" t="n">
        <v>80</v>
      </c>
      <c r="C8" s="0" t="n">
        <v>84.4</v>
      </c>
      <c r="D8" s="0" t="n">
        <v>89.1</v>
      </c>
      <c r="E8" s="0" t="n">
        <v>14.64</v>
      </c>
      <c r="F8" s="0" t="n">
        <v>1.39</v>
      </c>
      <c r="G8" s="0" t="n">
        <v>32.9</v>
      </c>
      <c r="H8" s="0" t="n">
        <v>0.58</v>
      </c>
      <c r="I8" s="0" t="n">
        <v>2677226</v>
      </c>
      <c r="J8" s="0" t="s">
        <v>55</v>
      </c>
      <c r="K8" s="19" t="n">
        <v>43588.0194444444</v>
      </c>
      <c r="L8" s="0" t="s">
        <v>56</v>
      </c>
      <c r="M8" s="0" t="n">
        <v>0.032</v>
      </c>
    </row>
    <row r="9" customFormat="false" ht="10.5" hidden="false" customHeight="false" outlineLevel="0" collapsed="false">
      <c r="A9" s="15" t="n">
        <v>300</v>
      </c>
      <c r="B9" s="0" t="n">
        <v>79.5</v>
      </c>
      <c r="C9" s="0" t="n">
        <v>83.9</v>
      </c>
      <c r="D9" s="0" t="n">
        <v>88.4</v>
      </c>
      <c r="E9" s="0" t="n">
        <v>14.34</v>
      </c>
      <c r="F9" s="0" t="n">
        <v>1.38</v>
      </c>
      <c r="G9" s="0" t="n">
        <v>32.96</v>
      </c>
      <c r="H9" s="0" t="n">
        <v>0.48</v>
      </c>
      <c r="I9" s="0" t="n">
        <v>2677227</v>
      </c>
      <c r="J9" s="0" t="s">
        <v>55</v>
      </c>
      <c r="K9" s="19" t="n">
        <v>43588.0194444444</v>
      </c>
      <c r="L9" s="0" t="s">
        <v>56</v>
      </c>
      <c r="M9" s="0" t="n">
        <v>0.024</v>
      </c>
    </row>
    <row r="10" customFormat="false" ht="10.5" hidden="false" customHeight="false" outlineLevel="0" collapsed="false">
      <c r="A10" s="15" t="n">
        <v>300</v>
      </c>
      <c r="B10" s="0" t="n">
        <v>77.2</v>
      </c>
      <c r="C10" s="0" t="n">
        <v>81.4</v>
      </c>
      <c r="D10" s="0" t="n">
        <v>87.9</v>
      </c>
      <c r="E10" s="0" t="n">
        <v>2.98</v>
      </c>
      <c r="F10" s="0" t="n">
        <v>0.87</v>
      </c>
      <c r="G10" s="0" t="n">
        <v>31.5</v>
      </c>
      <c r="H10" s="0" t="n">
        <v>1.27</v>
      </c>
      <c r="I10" s="0" t="n">
        <v>2659372</v>
      </c>
      <c r="J10" s="0" t="s">
        <v>57</v>
      </c>
      <c r="K10" s="19" t="n">
        <v>43574.0590277778</v>
      </c>
      <c r="L10" s="0" t="s">
        <v>58</v>
      </c>
      <c r="M10" s="0" t="n">
        <v>0.068</v>
      </c>
    </row>
    <row r="11" customFormat="false" ht="10.5" hidden="false" customHeight="false" outlineLevel="0" collapsed="false">
      <c r="A11" s="15" t="n">
        <v>300</v>
      </c>
      <c r="B11" s="0" t="n">
        <v>75.4</v>
      </c>
      <c r="C11" s="0" t="n">
        <v>79.5</v>
      </c>
      <c r="D11" s="0" t="n">
        <v>85.8</v>
      </c>
      <c r="E11" s="0" t="n">
        <v>2.72</v>
      </c>
      <c r="F11" s="0" t="n">
        <v>0.81</v>
      </c>
      <c r="G11" s="0" t="n">
        <v>31.42</v>
      </c>
      <c r="H11" s="0" t="n">
        <v>1.88</v>
      </c>
      <c r="I11" s="0" t="n">
        <v>2659373</v>
      </c>
      <c r="J11" s="0" t="s">
        <v>57</v>
      </c>
      <c r="K11" s="19" t="n">
        <v>43574.0590277778</v>
      </c>
      <c r="L11" s="0" t="s">
        <v>58</v>
      </c>
      <c r="M11" s="0" t="n">
        <v>0.043</v>
      </c>
    </row>
    <row r="12" customFormat="false" ht="10.5" hidden="false" customHeight="false" outlineLevel="0" collapsed="false">
      <c r="A12" s="15" t="n">
        <v>300</v>
      </c>
      <c r="B12" s="0" t="n">
        <v>75.6</v>
      </c>
      <c r="C12" s="0" t="n">
        <v>79.7</v>
      </c>
      <c r="D12" s="0" t="n">
        <v>86.2</v>
      </c>
      <c r="E12" s="0" t="n">
        <v>2.45</v>
      </c>
      <c r="F12" s="0" t="n">
        <v>0.82</v>
      </c>
      <c r="G12" s="0" t="n">
        <v>31.37</v>
      </c>
      <c r="H12" s="0" t="n">
        <v>1.42</v>
      </c>
      <c r="I12" s="0" t="n">
        <v>2659374</v>
      </c>
      <c r="J12" s="0" t="s">
        <v>57</v>
      </c>
      <c r="K12" s="19" t="n">
        <v>43574.0590277778</v>
      </c>
      <c r="L12" s="0" t="s">
        <v>58</v>
      </c>
      <c r="M12" s="0" t="n">
        <v>0.068</v>
      </c>
    </row>
    <row r="13" customFormat="false" ht="10.5" hidden="false" customHeight="false" outlineLevel="0" collapsed="false">
      <c r="A13" s="15" t="n">
        <v>300</v>
      </c>
      <c r="B13" s="0" t="n">
        <v>74.9</v>
      </c>
      <c r="C13" s="0" t="n">
        <v>78.9</v>
      </c>
      <c r="D13" s="0" t="n">
        <v>85.4</v>
      </c>
      <c r="E13" s="0" t="n">
        <v>2.98</v>
      </c>
      <c r="F13" s="0" t="n">
        <v>0.85</v>
      </c>
      <c r="G13" s="0" t="n">
        <v>31.31</v>
      </c>
      <c r="H13" s="0" t="n">
        <v>1.23</v>
      </c>
      <c r="I13" s="0" t="n">
        <v>2659642</v>
      </c>
      <c r="J13" s="0" t="s">
        <v>59</v>
      </c>
      <c r="K13" s="19" t="n">
        <v>43574.1909722222</v>
      </c>
      <c r="L13" s="0" t="s">
        <v>58</v>
      </c>
      <c r="M13" s="0" t="n">
        <v>0.061</v>
      </c>
    </row>
    <row r="14" customFormat="false" ht="10.5" hidden="false" customHeight="false" outlineLevel="0" collapsed="false">
      <c r="A14" s="15" t="n">
        <v>263</v>
      </c>
      <c r="B14" s="0" t="n">
        <v>75.8</v>
      </c>
      <c r="C14" s="0" t="n">
        <v>79.9</v>
      </c>
      <c r="D14" s="0" t="n">
        <v>86.6</v>
      </c>
      <c r="E14" s="0" t="n">
        <v>2.34</v>
      </c>
      <c r="F14" s="0" t="n">
        <v>0.75</v>
      </c>
      <c r="G14" s="0" t="n">
        <v>31.46</v>
      </c>
      <c r="H14" s="0" t="n">
        <v>1.74</v>
      </c>
      <c r="I14" s="0" t="n">
        <v>2659643</v>
      </c>
      <c r="J14" s="0" t="s">
        <v>59</v>
      </c>
      <c r="K14" s="19" t="n">
        <v>43574.1909722222</v>
      </c>
      <c r="L14" s="0" t="s">
        <v>58</v>
      </c>
      <c r="M14" s="0" t="n">
        <v>0.053</v>
      </c>
    </row>
    <row r="15" customFormat="false" ht="10.5" hidden="false" customHeight="false" outlineLevel="0" collapsed="false">
      <c r="A15" s="15" t="n">
        <v>400</v>
      </c>
      <c r="B15" s="0" t="n">
        <v>80.4</v>
      </c>
      <c r="C15" s="0" t="n">
        <v>84.8</v>
      </c>
      <c r="D15" s="0" t="n">
        <v>91.5</v>
      </c>
      <c r="E15" s="0" t="n">
        <v>2.44</v>
      </c>
      <c r="F15" s="0" t="n">
        <v>0.68</v>
      </c>
      <c r="G15" s="0" t="n">
        <v>31.48</v>
      </c>
      <c r="H15" s="0" t="n">
        <v>0.79</v>
      </c>
      <c r="I15" s="0" t="n">
        <v>2659950</v>
      </c>
      <c r="J15" s="0" t="s">
        <v>60</v>
      </c>
      <c r="K15" s="19" t="n">
        <v>43574.3798611111</v>
      </c>
      <c r="L15" s="0" t="s">
        <v>54</v>
      </c>
      <c r="M15" s="0" t="n">
        <v>0.066</v>
      </c>
    </row>
    <row r="16" customFormat="false" ht="10.5" hidden="false" customHeight="false" outlineLevel="0" collapsed="false">
      <c r="A16" s="15" t="n">
        <v>244</v>
      </c>
      <c r="B16" s="0" t="n">
        <v>81.9</v>
      </c>
      <c r="C16" s="0" t="n">
        <v>86.4</v>
      </c>
      <c r="D16" s="0" t="n">
        <v>93.4</v>
      </c>
      <c r="E16" s="0" t="n">
        <v>2.85</v>
      </c>
      <c r="F16" s="0" t="n">
        <v>0.71</v>
      </c>
      <c r="G16" s="0" t="n">
        <v>31.54</v>
      </c>
      <c r="H16" s="0" t="n">
        <v>0.55</v>
      </c>
      <c r="I16" s="0" t="n">
        <v>2659951</v>
      </c>
      <c r="J16" s="0" t="s">
        <v>60</v>
      </c>
      <c r="K16" s="19" t="n">
        <v>43574.3798611111</v>
      </c>
      <c r="L16" s="0" t="s">
        <v>54</v>
      </c>
      <c r="M16" s="0" t="n">
        <v>0.036</v>
      </c>
    </row>
    <row r="17" customFormat="false" ht="10.5" hidden="false" customHeight="false" outlineLevel="0" collapsed="false">
      <c r="A17" s="15" t="n">
        <v>400</v>
      </c>
      <c r="B17" s="0" t="n">
        <v>81.5</v>
      </c>
      <c r="C17" s="0" t="n">
        <v>85.9</v>
      </c>
      <c r="D17" s="0" t="n">
        <v>92.9</v>
      </c>
      <c r="E17" s="0" t="n">
        <v>2.09</v>
      </c>
      <c r="F17" s="0" t="n">
        <v>0.61</v>
      </c>
      <c r="G17" s="0" t="n">
        <v>31.49</v>
      </c>
      <c r="H17" s="0" t="n">
        <v>0.46</v>
      </c>
      <c r="I17" s="0" t="n">
        <v>2660515</v>
      </c>
      <c r="J17" s="0" t="s">
        <v>61</v>
      </c>
      <c r="K17" s="19" t="n">
        <v>43574.6597222222</v>
      </c>
      <c r="L17" s="0" t="s">
        <v>54</v>
      </c>
      <c r="M17" s="0" t="n">
        <v>0.019</v>
      </c>
    </row>
    <row r="18" customFormat="false" ht="10.5" hidden="false" customHeight="false" outlineLevel="0" collapsed="false">
      <c r="A18" s="15" t="n">
        <v>400</v>
      </c>
      <c r="B18" s="0" t="n">
        <v>81.3</v>
      </c>
      <c r="C18" s="0" t="n">
        <v>85.6</v>
      </c>
      <c r="D18" s="0" t="n">
        <v>92.7</v>
      </c>
      <c r="E18" s="0" t="n">
        <v>2.22</v>
      </c>
      <c r="F18" s="0" t="n">
        <v>0.63</v>
      </c>
      <c r="G18" s="0" t="n">
        <v>31.65</v>
      </c>
      <c r="H18" s="0" t="n">
        <v>0.51</v>
      </c>
      <c r="I18" s="0" t="n">
        <v>2660516</v>
      </c>
      <c r="J18" s="0" t="s">
        <v>61</v>
      </c>
      <c r="K18" s="19" t="n">
        <v>43574.6597222222</v>
      </c>
      <c r="L18" s="0" t="s">
        <v>54</v>
      </c>
      <c r="M18" s="0" t="n">
        <v>0.03</v>
      </c>
    </row>
    <row r="19" customFormat="false" ht="10.5" hidden="false" customHeight="false" outlineLevel="0" collapsed="false">
      <c r="A19" s="15" t="n">
        <v>400</v>
      </c>
      <c r="B19" s="0" t="n">
        <v>80.5</v>
      </c>
      <c r="C19" s="0" t="n">
        <v>84.9</v>
      </c>
      <c r="D19" s="0" t="n">
        <v>91.9</v>
      </c>
      <c r="E19" s="0" t="n">
        <v>2.31</v>
      </c>
      <c r="F19" s="0" t="n">
        <v>0.6</v>
      </c>
      <c r="G19" s="0" t="n">
        <v>31.55</v>
      </c>
      <c r="H19" s="0" t="n">
        <v>0.49</v>
      </c>
      <c r="I19" s="0" t="n">
        <v>2660517</v>
      </c>
      <c r="J19" s="0" t="s">
        <v>61</v>
      </c>
      <c r="K19" s="19" t="n">
        <v>43574.6597222222</v>
      </c>
      <c r="L19" s="0" t="s">
        <v>54</v>
      </c>
      <c r="M19" s="0" t="n">
        <v>0.026</v>
      </c>
    </row>
    <row r="20" customFormat="false" ht="10.5" hidden="false" customHeight="false" outlineLevel="0" collapsed="false">
      <c r="A20" s="15" t="n">
        <v>400</v>
      </c>
      <c r="B20" s="0" t="n">
        <v>81.2</v>
      </c>
      <c r="C20" s="0" t="n">
        <v>85.5</v>
      </c>
      <c r="D20" s="0" t="n">
        <v>92.6</v>
      </c>
      <c r="E20" s="0" t="n">
        <v>2.07</v>
      </c>
      <c r="F20" s="0" t="n">
        <v>0.59</v>
      </c>
      <c r="G20" s="0" t="n">
        <v>31.43</v>
      </c>
      <c r="H20" s="0" t="n">
        <v>0.58</v>
      </c>
      <c r="I20" s="0" t="n">
        <v>2660800</v>
      </c>
      <c r="J20" s="0" t="s">
        <v>62</v>
      </c>
      <c r="K20" s="19" t="n">
        <v>43574.8486111111</v>
      </c>
      <c r="L20" s="0" t="s">
        <v>54</v>
      </c>
      <c r="M20" s="0" t="n">
        <v>0.028</v>
      </c>
    </row>
    <row r="21" customFormat="false" ht="10.5" hidden="false" customHeight="false" outlineLevel="0" collapsed="false">
      <c r="A21" s="15" t="n">
        <v>386</v>
      </c>
      <c r="B21" s="0" t="n">
        <v>82.5</v>
      </c>
      <c r="C21" s="0" t="n">
        <v>87</v>
      </c>
      <c r="D21" s="0" t="n">
        <v>94.2</v>
      </c>
      <c r="E21" s="0" t="n">
        <v>1.9</v>
      </c>
      <c r="F21" s="0" t="n">
        <v>0.58</v>
      </c>
      <c r="G21" s="0" t="n">
        <v>31.58</v>
      </c>
      <c r="H21" s="0" t="n">
        <v>0.5</v>
      </c>
      <c r="I21" s="0" t="n">
        <v>2660801</v>
      </c>
      <c r="J21" s="0" t="s">
        <v>62</v>
      </c>
      <c r="K21" s="19" t="n">
        <v>43574.8486111111</v>
      </c>
      <c r="L21" s="0" t="s">
        <v>54</v>
      </c>
      <c r="M21" s="0" t="n">
        <v>0.026</v>
      </c>
    </row>
    <row r="22" customFormat="false" ht="10.5" hidden="false" customHeight="false" outlineLevel="0" collapsed="false">
      <c r="A22" s="15" t="n">
        <v>300</v>
      </c>
      <c r="B22" s="0" t="n">
        <v>73</v>
      </c>
      <c r="C22" s="0" t="n">
        <v>76.9</v>
      </c>
      <c r="D22" s="0" t="n">
        <v>83.4</v>
      </c>
      <c r="E22" s="0" t="n">
        <v>3.09</v>
      </c>
      <c r="F22" s="0" t="n">
        <v>0.82</v>
      </c>
      <c r="G22" s="0" t="n">
        <v>31.64</v>
      </c>
      <c r="H22" s="0" t="n">
        <v>1.01</v>
      </c>
      <c r="I22" s="0" t="n">
        <v>2660979</v>
      </c>
      <c r="J22" s="0" t="s">
        <v>63</v>
      </c>
      <c r="K22" s="19" t="n">
        <v>43575.0618055556</v>
      </c>
      <c r="L22" s="0" t="s">
        <v>58</v>
      </c>
      <c r="M22" s="0" t="n">
        <v>0.054</v>
      </c>
    </row>
    <row r="23" customFormat="false" ht="10.5" hidden="false" customHeight="false" outlineLevel="0" collapsed="false">
      <c r="A23" s="15" t="n">
        <v>300</v>
      </c>
      <c r="B23" s="0" t="n">
        <v>74.8</v>
      </c>
      <c r="C23" s="0" t="n">
        <v>78.8</v>
      </c>
      <c r="D23" s="0" t="n">
        <v>85.2</v>
      </c>
      <c r="E23" s="0" t="n">
        <v>3.06</v>
      </c>
      <c r="F23" s="0" t="n">
        <v>0.81</v>
      </c>
      <c r="G23" s="0" t="n">
        <v>31.55</v>
      </c>
      <c r="H23" s="0" t="n">
        <v>1.13</v>
      </c>
      <c r="I23" s="0" t="n">
        <v>2660980</v>
      </c>
      <c r="J23" s="0" t="s">
        <v>63</v>
      </c>
      <c r="K23" s="19" t="n">
        <v>43575.0618055556</v>
      </c>
      <c r="L23" s="0" t="s">
        <v>58</v>
      </c>
      <c r="M23" s="0" t="n">
        <v>0.062</v>
      </c>
    </row>
    <row r="24" customFormat="false" ht="10.5" hidden="false" customHeight="false" outlineLevel="0" collapsed="false">
      <c r="A24" s="15" t="n">
        <v>300</v>
      </c>
      <c r="B24" s="0" t="n">
        <v>74.9</v>
      </c>
      <c r="C24" s="0" t="n">
        <v>79</v>
      </c>
      <c r="D24" s="0" t="n">
        <v>85.5</v>
      </c>
      <c r="E24" s="0" t="n">
        <v>2.55</v>
      </c>
      <c r="F24" s="0" t="n">
        <v>0.78</v>
      </c>
      <c r="G24" s="0" t="n">
        <v>31.48</v>
      </c>
      <c r="H24" s="0" t="n">
        <v>1.17</v>
      </c>
      <c r="I24" s="0" t="n">
        <v>2660981</v>
      </c>
      <c r="J24" s="0" t="s">
        <v>63</v>
      </c>
      <c r="K24" s="19" t="n">
        <v>43575.0618055556</v>
      </c>
      <c r="L24" s="0" t="s">
        <v>58</v>
      </c>
      <c r="M24" s="0" t="n">
        <v>0.046</v>
      </c>
    </row>
    <row r="25" customFormat="false" ht="10.5" hidden="false" customHeight="false" outlineLevel="0" collapsed="false">
      <c r="A25" s="15" t="n">
        <v>400</v>
      </c>
      <c r="B25" s="0" t="n">
        <v>77.2</v>
      </c>
      <c r="C25" s="0" t="n">
        <v>81.4</v>
      </c>
      <c r="D25" s="0" t="n">
        <v>88.1</v>
      </c>
      <c r="E25" s="0" t="n">
        <v>2.48</v>
      </c>
      <c r="F25" s="0" t="n">
        <v>1.01</v>
      </c>
      <c r="G25" s="0" t="n">
        <v>31.62</v>
      </c>
      <c r="H25" s="0" t="n">
        <v>0.52</v>
      </c>
      <c r="I25" s="0" t="n">
        <v>2685935</v>
      </c>
      <c r="J25" s="0" t="s">
        <v>64</v>
      </c>
      <c r="K25" s="19" t="n">
        <v>43594.5645833333</v>
      </c>
      <c r="L25" s="0" t="s">
        <v>54</v>
      </c>
      <c r="M25" s="0" t="n">
        <v>0.21</v>
      </c>
    </row>
    <row r="26" customFormat="false" ht="10.5" hidden="false" customHeight="false" outlineLevel="0" collapsed="false">
      <c r="A26" s="15" t="n">
        <v>400</v>
      </c>
      <c r="B26" s="0" t="n">
        <v>77.2</v>
      </c>
      <c r="C26" s="0" t="n">
        <v>81.4</v>
      </c>
      <c r="D26" s="0" t="n">
        <v>87.6</v>
      </c>
      <c r="E26" s="0" t="n">
        <v>2.12</v>
      </c>
      <c r="F26" s="0" t="n">
        <v>0.94</v>
      </c>
      <c r="G26" s="0" t="n">
        <v>31.7</v>
      </c>
      <c r="H26" s="0" t="n">
        <v>0.53</v>
      </c>
      <c r="I26" s="0" t="n">
        <v>2685936</v>
      </c>
      <c r="J26" s="0" t="s">
        <v>64</v>
      </c>
      <c r="K26" s="19" t="n">
        <v>43594.5645833333</v>
      </c>
      <c r="L26" s="0" t="s">
        <v>54</v>
      </c>
      <c r="M26" s="0" t="n">
        <v>0.2</v>
      </c>
    </row>
    <row r="27" customFormat="false" ht="10.5" hidden="false" customHeight="false" outlineLevel="0" collapsed="false">
      <c r="A27" s="15" t="n">
        <v>400</v>
      </c>
      <c r="B27" s="0" t="n">
        <v>77.6</v>
      </c>
      <c r="C27" s="0" t="n">
        <v>81.9</v>
      </c>
      <c r="D27" s="0" t="n">
        <v>88.5</v>
      </c>
      <c r="E27" s="0" t="n">
        <v>2.11</v>
      </c>
      <c r="F27" s="0" t="n">
        <v>0.89</v>
      </c>
      <c r="G27" s="0" t="n">
        <v>31.69</v>
      </c>
      <c r="H27" s="0" t="n">
        <v>0.9</v>
      </c>
      <c r="I27" s="0" t="n">
        <v>2685937</v>
      </c>
      <c r="J27" s="0" t="s">
        <v>64</v>
      </c>
      <c r="K27" s="19" t="n">
        <v>43594.5645833333</v>
      </c>
      <c r="L27" s="0" t="s">
        <v>54</v>
      </c>
      <c r="M27" s="0" t="n">
        <v>0.2</v>
      </c>
    </row>
    <row r="28" customFormat="false" ht="10.5" hidden="false" customHeight="false" outlineLevel="0" collapsed="false">
      <c r="A28" s="15" t="n">
        <v>300</v>
      </c>
      <c r="B28" s="0" t="n">
        <v>69.4</v>
      </c>
      <c r="C28" s="0" t="n">
        <v>73.2</v>
      </c>
      <c r="D28" s="0" t="n">
        <v>78.9</v>
      </c>
      <c r="E28" s="0" t="n">
        <v>8.75</v>
      </c>
      <c r="F28" s="0" t="n">
        <v>1.57</v>
      </c>
      <c r="G28" s="0" t="n">
        <v>30.97</v>
      </c>
      <c r="H28" s="0" t="n">
        <v>1.8</v>
      </c>
      <c r="I28" s="0" t="n">
        <v>2687125</v>
      </c>
      <c r="J28" s="0" t="s">
        <v>65</v>
      </c>
      <c r="K28" s="19" t="n">
        <v>43595.2090277778</v>
      </c>
      <c r="L28" s="0" t="s">
        <v>66</v>
      </c>
      <c r="M28" s="0" t="n">
        <v>0.14</v>
      </c>
    </row>
    <row r="29" customFormat="false" ht="10.5" hidden="false" customHeight="false" outlineLevel="0" collapsed="false">
      <c r="A29" s="15" t="n">
        <v>300</v>
      </c>
      <c r="B29" s="0" t="n">
        <v>70.8</v>
      </c>
      <c r="C29" s="0" t="n">
        <v>74.7</v>
      </c>
      <c r="D29" s="0" t="n">
        <v>80.2</v>
      </c>
      <c r="E29" s="0" t="n">
        <v>9.22</v>
      </c>
      <c r="F29" s="0" t="n">
        <v>1.54</v>
      </c>
      <c r="G29" s="0" t="n">
        <v>31.21</v>
      </c>
      <c r="H29" s="0" t="n">
        <v>1.21</v>
      </c>
      <c r="I29" s="0" t="n">
        <v>2687126</v>
      </c>
      <c r="J29" s="0" t="s">
        <v>65</v>
      </c>
      <c r="K29" s="19" t="n">
        <v>43595.2090277778</v>
      </c>
      <c r="L29" s="0" t="s">
        <v>66</v>
      </c>
      <c r="M29" s="0" t="n">
        <v>0.11</v>
      </c>
    </row>
    <row r="30" customFormat="false" ht="10.5" hidden="false" customHeight="false" outlineLevel="0" collapsed="false">
      <c r="A30" s="15" t="n">
        <v>391</v>
      </c>
      <c r="B30" s="0" t="n">
        <v>70.6</v>
      </c>
      <c r="C30" s="0" t="n">
        <v>74.5</v>
      </c>
      <c r="D30" s="0" t="n">
        <v>80.3</v>
      </c>
      <c r="E30" s="0" t="n">
        <v>8.54</v>
      </c>
      <c r="F30" s="0" t="n">
        <v>1.48</v>
      </c>
      <c r="G30" s="0" t="n">
        <v>31.34</v>
      </c>
      <c r="H30" s="0" t="n">
        <v>1.2</v>
      </c>
      <c r="I30" s="0" t="n">
        <v>2687127</v>
      </c>
      <c r="J30" s="0" t="s">
        <v>65</v>
      </c>
      <c r="K30" s="19" t="n">
        <v>43595.2090277778</v>
      </c>
      <c r="L30" s="0" t="s">
        <v>66</v>
      </c>
      <c r="M30" s="0" t="n">
        <v>0.12</v>
      </c>
    </row>
    <row r="31" customFormat="false" ht="10.5" hidden="false" customHeight="false" outlineLevel="0" collapsed="false">
      <c r="A31" s="15" t="n">
        <v>400</v>
      </c>
      <c r="B31" s="0" t="n">
        <v>81.8</v>
      </c>
      <c r="C31" s="0" t="n">
        <v>86.3</v>
      </c>
      <c r="D31" s="0" t="n">
        <v>93.8</v>
      </c>
      <c r="E31" s="0" t="n">
        <v>2.01</v>
      </c>
      <c r="F31" s="0" t="n">
        <v>0.7</v>
      </c>
      <c r="G31" s="0" t="n">
        <v>31.9</v>
      </c>
      <c r="H31" s="0" t="n">
        <v>0.47</v>
      </c>
      <c r="I31" s="0" t="n">
        <v>2688148</v>
      </c>
      <c r="J31" s="0" t="s">
        <v>67</v>
      </c>
      <c r="K31" s="19" t="n">
        <v>43595.625</v>
      </c>
      <c r="L31" s="0" t="s">
        <v>54</v>
      </c>
      <c r="M31" s="0" t="n">
        <v>0.18</v>
      </c>
    </row>
    <row r="32" customFormat="false" ht="10.5" hidden="false" customHeight="false" outlineLevel="0" collapsed="false">
      <c r="A32" s="15" t="n">
        <v>400</v>
      </c>
      <c r="B32" s="0" t="n">
        <v>81.1</v>
      </c>
      <c r="C32" s="0" t="n">
        <v>85.4</v>
      </c>
      <c r="D32" s="0" t="n">
        <v>92.4</v>
      </c>
      <c r="E32" s="0" t="n">
        <v>1.82</v>
      </c>
      <c r="F32" s="0" t="n">
        <v>0.7</v>
      </c>
      <c r="G32" s="0" t="n">
        <v>31.79</v>
      </c>
      <c r="H32" s="0" t="n">
        <v>0.43</v>
      </c>
      <c r="I32" s="0" t="n">
        <v>2688149</v>
      </c>
      <c r="J32" s="0" t="s">
        <v>67</v>
      </c>
      <c r="K32" s="19" t="n">
        <v>43595.625</v>
      </c>
      <c r="L32" s="0" t="s">
        <v>54</v>
      </c>
      <c r="M32" s="0" t="n">
        <v>0.17</v>
      </c>
    </row>
    <row r="33" customFormat="false" ht="10.5" hidden="false" customHeight="false" outlineLevel="0" collapsed="false">
      <c r="A33" s="15" t="n">
        <v>400</v>
      </c>
      <c r="B33" s="0" t="n">
        <v>82</v>
      </c>
      <c r="C33" s="0" t="n">
        <v>86.4</v>
      </c>
      <c r="D33" s="0" t="n">
        <v>93.4</v>
      </c>
      <c r="E33" s="0" t="n">
        <v>1.75</v>
      </c>
      <c r="F33" s="0" t="n">
        <v>0.69</v>
      </c>
      <c r="G33" s="0" t="n">
        <v>31.69</v>
      </c>
      <c r="H33" s="0" t="n">
        <v>0.56</v>
      </c>
      <c r="I33" s="0" t="n">
        <v>2688150</v>
      </c>
      <c r="J33" s="0" t="s">
        <v>67</v>
      </c>
      <c r="K33" s="19" t="n">
        <v>43595.625</v>
      </c>
      <c r="L33" s="0" t="s">
        <v>54</v>
      </c>
      <c r="M33" s="0" t="n">
        <v>0.17</v>
      </c>
    </row>
    <row r="34" customFormat="false" ht="10.5" hidden="false" customHeight="false" outlineLevel="0" collapsed="false">
      <c r="A34" s="15" t="n">
        <v>300</v>
      </c>
      <c r="B34" s="0" t="n">
        <v>80.1</v>
      </c>
      <c r="C34" s="0" t="n">
        <v>84.5</v>
      </c>
      <c r="D34" s="0" t="n">
        <v>89.3</v>
      </c>
      <c r="E34" s="0" t="n">
        <v>13.9</v>
      </c>
      <c r="F34" s="0" t="n">
        <v>1.42</v>
      </c>
      <c r="G34" s="0" t="n">
        <v>32.92</v>
      </c>
      <c r="H34" s="0" t="n">
        <v>0.41</v>
      </c>
      <c r="I34" s="0" t="n">
        <v>2677527</v>
      </c>
      <c r="J34" s="0" t="s">
        <v>68</v>
      </c>
      <c r="K34" s="19" t="n">
        <v>43588.1763888889</v>
      </c>
      <c r="L34" s="0" t="s">
        <v>56</v>
      </c>
      <c r="M34" s="0" t="n">
        <v>0.021</v>
      </c>
    </row>
    <row r="35" customFormat="false" ht="10.5" hidden="false" customHeight="false" outlineLevel="0" collapsed="false">
      <c r="A35" s="15" t="n">
        <v>216</v>
      </c>
      <c r="B35" s="0" t="n">
        <v>81.3</v>
      </c>
      <c r="C35" s="0" t="n">
        <v>85.8</v>
      </c>
      <c r="D35" s="0" t="n">
        <v>91.6</v>
      </c>
      <c r="E35" s="0" t="n">
        <v>13.37</v>
      </c>
      <c r="F35" s="0" t="n">
        <v>1.47</v>
      </c>
      <c r="G35" s="0" t="n">
        <v>32.76</v>
      </c>
      <c r="H35" s="0" t="n">
        <v>0.52</v>
      </c>
      <c r="I35" s="0" t="n">
        <v>2677528</v>
      </c>
      <c r="J35" s="0" t="s">
        <v>68</v>
      </c>
      <c r="K35" s="19" t="n">
        <v>43588.1763888889</v>
      </c>
      <c r="L35" s="0" t="s">
        <v>56</v>
      </c>
      <c r="M35" s="0" t="n">
        <v>0.213</v>
      </c>
    </row>
    <row r="36" customFormat="false" ht="10.5" hidden="false" customHeight="false" outlineLevel="0" collapsed="false">
      <c r="A36" s="15" t="n">
        <v>400</v>
      </c>
      <c r="B36" s="0" t="n">
        <v>73.5</v>
      </c>
      <c r="C36" s="0" t="n">
        <v>77.4</v>
      </c>
      <c r="D36" s="0" t="n">
        <v>84.2</v>
      </c>
      <c r="E36" s="0" t="n">
        <v>2.09</v>
      </c>
      <c r="F36" s="0" t="n">
        <v>0.67</v>
      </c>
      <c r="G36" s="0" t="n">
        <v>31.44</v>
      </c>
      <c r="H36" s="0" t="n">
        <v>0.75</v>
      </c>
      <c r="I36" s="0" t="n">
        <v>2678128</v>
      </c>
      <c r="J36" s="0" t="s">
        <v>69</v>
      </c>
      <c r="K36" s="19" t="n">
        <v>43588.50625</v>
      </c>
      <c r="L36" s="0" t="s">
        <v>30</v>
      </c>
      <c r="M36" s="0" t="n">
        <v>0.029</v>
      </c>
    </row>
    <row r="37" customFormat="false" ht="10.5" hidden="false" customHeight="false" outlineLevel="0" collapsed="false">
      <c r="A37" s="15" t="n">
        <v>400</v>
      </c>
      <c r="B37" s="0" t="n">
        <v>76.3</v>
      </c>
      <c r="C37" s="0" t="n">
        <v>80.4</v>
      </c>
      <c r="D37" s="0" t="n">
        <v>87</v>
      </c>
      <c r="E37" s="0" t="n">
        <v>2.19</v>
      </c>
      <c r="F37" s="0" t="n">
        <v>0.86</v>
      </c>
      <c r="G37" s="0" t="n">
        <v>31.57</v>
      </c>
      <c r="H37" s="0" t="n">
        <v>0.83</v>
      </c>
      <c r="I37" s="0" t="n">
        <v>2678129</v>
      </c>
      <c r="J37" s="0" t="s">
        <v>69</v>
      </c>
      <c r="K37" s="19" t="n">
        <v>43588.50625</v>
      </c>
      <c r="L37" s="0" t="s">
        <v>30</v>
      </c>
      <c r="M37" s="0" t="n">
        <v>0.034</v>
      </c>
    </row>
    <row r="38" customFormat="false" ht="10.5" hidden="false" customHeight="false" outlineLevel="0" collapsed="false">
      <c r="A38" s="15" t="n">
        <v>300</v>
      </c>
      <c r="B38" s="0" t="n">
        <v>71.7</v>
      </c>
      <c r="C38" s="0" t="n">
        <v>75.6</v>
      </c>
      <c r="D38" s="0" t="n">
        <v>81.1</v>
      </c>
      <c r="E38" s="0" t="n">
        <v>7.75</v>
      </c>
      <c r="F38" s="0" t="n">
        <v>1.41</v>
      </c>
      <c r="G38" s="0" t="n">
        <v>31.91</v>
      </c>
      <c r="H38" s="0" t="n">
        <v>1.91</v>
      </c>
      <c r="I38" s="0" t="n">
        <v>2678428</v>
      </c>
      <c r="J38" s="0" t="s">
        <v>70</v>
      </c>
      <c r="K38" s="19" t="n">
        <v>43587.2444444444</v>
      </c>
      <c r="L38" s="0" t="s">
        <v>66</v>
      </c>
      <c r="M38" s="0" t="n">
        <v>0.117</v>
      </c>
    </row>
    <row r="39" customFormat="false" ht="10.5" hidden="false" customHeight="false" outlineLevel="0" collapsed="false">
      <c r="A39" s="15" t="n">
        <v>420</v>
      </c>
      <c r="B39" s="0" t="n">
        <v>70.4</v>
      </c>
      <c r="C39" s="0" t="n">
        <v>74.2</v>
      </c>
      <c r="D39" s="0" t="n">
        <v>79.6</v>
      </c>
      <c r="E39" s="0" t="n">
        <v>8.39</v>
      </c>
      <c r="F39" s="0" t="n">
        <v>1.41</v>
      </c>
      <c r="G39" s="0" t="n">
        <v>31.9</v>
      </c>
      <c r="H39" s="0" t="n">
        <v>1.91</v>
      </c>
      <c r="I39" s="0" t="n">
        <v>2678429</v>
      </c>
      <c r="J39" s="0" t="s">
        <v>70</v>
      </c>
      <c r="K39" s="19" t="n">
        <v>43587.2444444444</v>
      </c>
      <c r="L39" s="0" t="s">
        <v>66</v>
      </c>
      <c r="M39" s="0" t="n">
        <v>0.078</v>
      </c>
    </row>
    <row r="40" customFormat="false" ht="10.5" hidden="false" customHeight="false" outlineLevel="0" collapsed="false">
      <c r="A40" s="15" t="n">
        <v>300</v>
      </c>
      <c r="B40" s="0" t="n">
        <v>71.6</v>
      </c>
      <c r="C40" s="0" t="n">
        <v>75.5</v>
      </c>
      <c r="D40" s="0" t="n">
        <v>81</v>
      </c>
      <c r="E40" s="0" t="n">
        <v>8.38</v>
      </c>
      <c r="F40" s="0" t="n">
        <v>1.45</v>
      </c>
      <c r="G40" s="0" t="n">
        <v>32.02</v>
      </c>
      <c r="H40" s="0" t="n">
        <v>1.06</v>
      </c>
      <c r="I40" s="0" t="n">
        <v>2678432</v>
      </c>
      <c r="J40" s="0" t="s">
        <v>71</v>
      </c>
      <c r="K40" s="19" t="n">
        <v>43587.2222222222</v>
      </c>
      <c r="L40" s="0" t="s">
        <v>66</v>
      </c>
      <c r="M40" s="0" t="n">
        <v>0.077</v>
      </c>
    </row>
    <row r="41" customFormat="false" ht="10.5" hidden="false" customHeight="false" outlineLevel="0" collapsed="false">
      <c r="A41" s="15" t="n">
        <v>300</v>
      </c>
      <c r="B41" s="0" t="n">
        <v>71.8</v>
      </c>
      <c r="C41" s="0" t="n">
        <v>75.7</v>
      </c>
      <c r="D41" s="0" t="n">
        <v>80.9</v>
      </c>
      <c r="E41" s="0" t="n">
        <v>8.86</v>
      </c>
      <c r="F41" s="0" t="n">
        <v>1.47</v>
      </c>
      <c r="G41" s="0" t="n">
        <v>32.05</v>
      </c>
      <c r="H41" s="0" t="n">
        <v>1.18</v>
      </c>
      <c r="I41" s="0" t="n">
        <v>2678433</v>
      </c>
      <c r="J41" s="0" t="s">
        <v>71</v>
      </c>
      <c r="K41" s="19" t="n">
        <v>43587.2222222222</v>
      </c>
      <c r="L41" s="0" t="s">
        <v>66</v>
      </c>
      <c r="M41" s="0" t="n">
        <v>0.074</v>
      </c>
    </row>
    <row r="42" customFormat="false" ht="10.5" hidden="false" customHeight="false" outlineLevel="0" collapsed="false">
      <c r="A42" s="15" t="n">
        <v>108</v>
      </c>
      <c r="B42" s="0" t="n">
        <v>70.8</v>
      </c>
      <c r="C42" s="0" t="n">
        <v>74.7</v>
      </c>
      <c r="D42" s="0" t="n">
        <v>80.1</v>
      </c>
      <c r="E42" s="0" t="n">
        <v>8.15</v>
      </c>
      <c r="F42" s="0" t="n">
        <v>1.43</v>
      </c>
      <c r="G42" s="0" t="n">
        <v>31.92</v>
      </c>
      <c r="H42" s="0" t="n">
        <v>1.33</v>
      </c>
      <c r="I42" s="0" t="n">
        <v>2678434</v>
      </c>
      <c r="J42" s="0" t="s">
        <v>71</v>
      </c>
      <c r="K42" s="19" t="n">
        <v>43587.2222222222</v>
      </c>
      <c r="L42" s="0" t="s">
        <v>66</v>
      </c>
      <c r="M42" s="0" t="n">
        <v>0.135</v>
      </c>
    </row>
    <row r="43" customFormat="false" ht="10.5" hidden="false" customHeight="false" outlineLevel="0" collapsed="false">
      <c r="A43" s="15" t="n">
        <v>400</v>
      </c>
      <c r="B43" s="0" t="n">
        <v>76.7</v>
      </c>
      <c r="C43" s="0" t="n">
        <v>80.9</v>
      </c>
      <c r="D43" s="0" t="n">
        <v>87.5</v>
      </c>
      <c r="E43" s="0" t="n">
        <v>2.09</v>
      </c>
      <c r="F43" s="0" t="n">
        <v>0.67</v>
      </c>
      <c r="G43" s="0" t="n">
        <v>31.57</v>
      </c>
      <c r="H43" s="0" t="n">
        <v>0.83</v>
      </c>
      <c r="I43" s="0" t="n">
        <v>2678683</v>
      </c>
      <c r="J43" s="0" t="s">
        <v>72</v>
      </c>
      <c r="K43" s="19" t="n">
        <v>43588.75625</v>
      </c>
      <c r="L43" s="0" t="s">
        <v>30</v>
      </c>
      <c r="M43" s="0" t="n">
        <v>0.22</v>
      </c>
    </row>
    <row r="44" customFormat="false" ht="10.5" hidden="false" customHeight="false" outlineLevel="0" collapsed="false">
      <c r="A44" s="15" t="n">
        <v>400</v>
      </c>
      <c r="B44" s="0" t="n">
        <v>74.2</v>
      </c>
      <c r="C44" s="0" t="n">
        <v>78.2</v>
      </c>
      <c r="D44" s="0" t="n">
        <v>84.6</v>
      </c>
      <c r="E44" s="0" t="n">
        <v>2.99</v>
      </c>
      <c r="F44" s="0" t="n">
        <v>0.9</v>
      </c>
      <c r="G44" s="0" t="n">
        <v>31.75</v>
      </c>
      <c r="H44" s="0" t="n">
        <v>1.08</v>
      </c>
      <c r="I44" s="0" t="n">
        <v>2678784</v>
      </c>
      <c r="J44" s="0" t="s">
        <v>72</v>
      </c>
      <c r="K44" s="19" t="n">
        <v>43588.75625</v>
      </c>
      <c r="L44" s="0" t="s">
        <v>30</v>
      </c>
      <c r="M44" s="0" t="n">
        <v>0.22</v>
      </c>
    </row>
    <row r="45" customFormat="false" ht="10.5" hidden="false" customHeight="false" outlineLevel="0" collapsed="false">
      <c r="A45" s="15" t="n">
        <v>158</v>
      </c>
      <c r="B45" s="0" t="n">
        <v>76.1</v>
      </c>
      <c r="C45" s="0" t="n">
        <v>80.2</v>
      </c>
      <c r="D45" s="0" t="n">
        <v>86.9</v>
      </c>
      <c r="E45" s="0" t="n">
        <v>2.69</v>
      </c>
      <c r="F45" s="0" t="n">
        <v>0.9</v>
      </c>
      <c r="G45" s="0" t="n">
        <v>31.73</v>
      </c>
      <c r="H45" s="0" t="n">
        <v>1.01</v>
      </c>
      <c r="I45" s="0" t="n">
        <v>2678785</v>
      </c>
      <c r="J45" s="0" t="s">
        <v>72</v>
      </c>
      <c r="K45" s="19" t="n">
        <v>43588.75625</v>
      </c>
      <c r="L45" s="0" t="s">
        <v>30</v>
      </c>
      <c r="M45" s="0" t="n">
        <v>0.21</v>
      </c>
    </row>
    <row r="46" customFormat="false" ht="10.5" hidden="false" customHeight="false" outlineLevel="0" collapsed="false">
      <c r="A46" s="15" t="n">
        <v>300</v>
      </c>
      <c r="B46" s="0" t="n">
        <v>72.3</v>
      </c>
      <c r="C46" s="0" t="n">
        <v>76.3</v>
      </c>
      <c r="D46" s="0" t="n">
        <v>81.9</v>
      </c>
      <c r="E46" s="0" t="n">
        <v>7.01</v>
      </c>
      <c r="F46" s="0" t="n">
        <v>1.35</v>
      </c>
      <c r="G46" s="0" t="n">
        <v>31.43</v>
      </c>
      <c r="H46" s="0" t="n">
        <v>1.73</v>
      </c>
      <c r="I46" s="0" t="n">
        <v>2679201</v>
      </c>
      <c r="J46" s="0" t="s">
        <v>73</v>
      </c>
      <c r="K46" s="19" t="n">
        <v>43588.9777777778</v>
      </c>
      <c r="L46" s="0" t="s">
        <v>66</v>
      </c>
      <c r="M46" s="0" t="n">
        <v>0.19</v>
      </c>
    </row>
    <row r="47" customFormat="false" ht="10.5" hidden="false" customHeight="false" outlineLevel="0" collapsed="false">
      <c r="A47" s="15" t="n">
        <v>300</v>
      </c>
      <c r="B47" s="0" t="n">
        <v>70.2</v>
      </c>
      <c r="C47" s="0" t="n">
        <v>74.1</v>
      </c>
      <c r="D47" s="0" t="n">
        <v>79.5</v>
      </c>
      <c r="E47" s="0" t="n">
        <v>8.53</v>
      </c>
      <c r="F47" s="0" t="n">
        <v>1.52</v>
      </c>
      <c r="G47" s="0" t="n">
        <v>31.43</v>
      </c>
      <c r="H47" s="0" t="n">
        <v>1.34</v>
      </c>
      <c r="I47" s="0" t="n">
        <v>2679202</v>
      </c>
      <c r="J47" s="0" t="s">
        <v>73</v>
      </c>
      <c r="K47" s="19" t="n">
        <v>43588.9777777778</v>
      </c>
      <c r="L47" s="0" t="s">
        <v>66</v>
      </c>
      <c r="M47" s="0" t="n">
        <v>0.15</v>
      </c>
    </row>
    <row r="48" customFormat="false" ht="10.5" hidden="false" customHeight="false" outlineLevel="0" collapsed="false">
      <c r="A48" s="15" t="n">
        <v>300</v>
      </c>
      <c r="B48" s="0" t="n">
        <v>69.5</v>
      </c>
      <c r="C48" s="0" t="n">
        <v>73.3</v>
      </c>
      <c r="D48" s="0" t="n">
        <v>78.7</v>
      </c>
      <c r="E48" s="0" t="n">
        <v>7.53</v>
      </c>
      <c r="F48" s="0" t="n">
        <v>1.48</v>
      </c>
      <c r="G48" s="0" t="n">
        <v>31.15</v>
      </c>
      <c r="H48" s="0" t="n">
        <v>1.53</v>
      </c>
      <c r="I48" s="0" t="n">
        <v>2679203</v>
      </c>
      <c r="J48" s="0" t="s">
        <v>73</v>
      </c>
      <c r="K48" s="19" t="n">
        <v>43588.9777777778</v>
      </c>
      <c r="L48" s="0" t="s">
        <v>66</v>
      </c>
      <c r="M48" s="0" t="n">
        <v>0.14</v>
      </c>
    </row>
    <row r="49" customFormat="false" ht="10.5" hidden="false" customHeight="false" outlineLevel="0" collapsed="false">
      <c r="A49" s="15" t="n">
        <v>400</v>
      </c>
      <c r="B49" s="0" t="n">
        <v>78.9</v>
      </c>
      <c r="C49" s="0" t="n">
        <v>83.1</v>
      </c>
      <c r="D49" s="0" t="n">
        <v>89.8</v>
      </c>
      <c r="E49" s="0" t="n">
        <v>2.03</v>
      </c>
      <c r="F49" s="0" t="n">
        <v>0.96</v>
      </c>
      <c r="G49" s="0" t="n">
        <v>31.77</v>
      </c>
      <c r="H49" s="0" t="n">
        <v>0.66</v>
      </c>
      <c r="I49" s="0" t="n">
        <v>2686361</v>
      </c>
      <c r="J49" s="0" t="s">
        <v>74</v>
      </c>
      <c r="K49" s="19" t="n">
        <v>43594.7548611111</v>
      </c>
      <c r="L49" s="0" t="s">
        <v>54</v>
      </c>
      <c r="M49" s="0" t="n">
        <v>0.21</v>
      </c>
    </row>
    <row r="50" customFormat="false" ht="10.5" hidden="false" customHeight="false" outlineLevel="0" collapsed="false">
      <c r="A50" s="15" t="n">
        <v>423</v>
      </c>
      <c r="B50" s="0" t="n">
        <v>79.4</v>
      </c>
      <c r="C50" s="0" t="n">
        <v>83.7</v>
      </c>
      <c r="D50" s="0" t="n">
        <v>90.4</v>
      </c>
      <c r="E50" s="0" t="n">
        <v>1.98</v>
      </c>
      <c r="F50" s="0" t="n">
        <v>0.93</v>
      </c>
      <c r="G50" s="0" t="n">
        <v>32.04</v>
      </c>
      <c r="H50" s="0" t="n">
        <v>0.58</v>
      </c>
      <c r="I50" s="0" t="n">
        <v>2686362</v>
      </c>
      <c r="J50" s="0" t="s">
        <v>74</v>
      </c>
      <c r="K50" s="19" t="n">
        <v>43594.7548611111</v>
      </c>
      <c r="L50" s="0" t="s">
        <v>54</v>
      </c>
      <c r="M50" s="0" t="n">
        <v>0.22</v>
      </c>
    </row>
    <row r="51" customFormat="false" ht="10.5" hidden="false" customHeight="false" outlineLevel="0" collapsed="false">
      <c r="A51" s="15" t="n">
        <v>300</v>
      </c>
      <c r="B51" s="0" t="n">
        <v>68.1</v>
      </c>
      <c r="C51" s="0" t="n">
        <v>71.8</v>
      </c>
      <c r="D51" s="0" t="n">
        <v>77.4</v>
      </c>
      <c r="E51" s="0" t="n">
        <v>8.49</v>
      </c>
      <c r="F51" s="0" t="n">
        <v>1.49</v>
      </c>
      <c r="G51" s="0" t="n">
        <v>31.49</v>
      </c>
      <c r="H51" s="0" t="n">
        <v>1.26</v>
      </c>
      <c r="I51" s="0" t="n">
        <v>2686665</v>
      </c>
      <c r="J51" s="0" t="s">
        <v>75</v>
      </c>
      <c r="K51" s="19" t="n">
        <v>43594.9659722222</v>
      </c>
      <c r="L51" s="0" t="s">
        <v>66</v>
      </c>
      <c r="M51" s="0" t="n">
        <v>0.14</v>
      </c>
    </row>
    <row r="52" customFormat="false" ht="10.5" hidden="false" customHeight="false" outlineLevel="0" collapsed="false">
      <c r="A52" s="15" t="n">
        <v>300</v>
      </c>
      <c r="B52" s="0" t="n">
        <v>68.5</v>
      </c>
      <c r="C52" s="0" t="n">
        <v>72.2</v>
      </c>
      <c r="D52" s="0" t="n">
        <v>78</v>
      </c>
      <c r="E52" s="0" t="n">
        <v>8.17</v>
      </c>
      <c r="F52" s="0" t="n">
        <v>1.53</v>
      </c>
      <c r="G52" s="0" t="n">
        <v>30.93</v>
      </c>
      <c r="H52" s="0" t="n">
        <v>1.21</v>
      </c>
      <c r="I52" s="0" t="n">
        <v>2686666</v>
      </c>
      <c r="J52" s="0" t="s">
        <v>75</v>
      </c>
      <c r="K52" s="19" t="n">
        <v>43594.9659722222</v>
      </c>
      <c r="L52" s="0" t="s">
        <v>66</v>
      </c>
      <c r="M52" s="0" t="n">
        <v>0.09</v>
      </c>
    </row>
    <row r="53" customFormat="false" ht="10.5" hidden="false" customHeight="false" outlineLevel="0" collapsed="false">
      <c r="A53" s="15" t="n">
        <v>300</v>
      </c>
      <c r="B53" s="0" t="n">
        <v>69.3</v>
      </c>
      <c r="C53" s="0" t="n">
        <v>73.1</v>
      </c>
      <c r="D53" s="0" t="n">
        <v>79</v>
      </c>
      <c r="E53" s="0" t="n">
        <v>8.66</v>
      </c>
      <c r="F53" s="0" t="n">
        <v>1.53</v>
      </c>
      <c r="G53" s="0" t="n">
        <v>31.38</v>
      </c>
      <c r="H53" s="0" t="n">
        <v>1.2</v>
      </c>
      <c r="I53" s="0" t="n">
        <v>2686667</v>
      </c>
      <c r="J53" s="0" t="s">
        <v>75</v>
      </c>
      <c r="K53" s="19" t="n">
        <v>43594.9659722222</v>
      </c>
      <c r="L53" s="0" t="s">
        <v>66</v>
      </c>
      <c r="M53" s="0" t="n">
        <v>0.14</v>
      </c>
    </row>
    <row r="54" customFormat="false" ht="10.5" hidden="false" customHeight="false" outlineLevel="0" collapsed="false">
      <c r="A54" s="15" t="n">
        <v>410</v>
      </c>
      <c r="B54" s="0" t="n">
        <v>73.1</v>
      </c>
      <c r="C54" s="0" t="n">
        <v>77.1</v>
      </c>
      <c r="D54" s="0" t="n">
        <v>82.3</v>
      </c>
      <c r="E54" s="0" t="n">
        <v>9.4</v>
      </c>
      <c r="F54" s="0" t="n">
        <v>1.77</v>
      </c>
      <c r="G54" s="0" t="n">
        <v>31.26</v>
      </c>
      <c r="H54" s="0" t="n">
        <v>1.19</v>
      </c>
      <c r="I54" s="0" t="n">
        <v>2687397</v>
      </c>
      <c r="J54" s="0" t="s">
        <v>76</v>
      </c>
      <c r="K54" s="19" t="n">
        <v>43595.30625</v>
      </c>
      <c r="L54" s="0" t="s">
        <v>77</v>
      </c>
      <c r="M54" s="0" t="n">
        <v>0.13</v>
      </c>
    </row>
    <row r="55" customFormat="false" ht="10.5" hidden="false" customHeight="false" outlineLevel="0" collapsed="false">
      <c r="A55" s="15" t="n">
        <v>400</v>
      </c>
      <c r="B55" s="0" t="n">
        <v>82.3</v>
      </c>
      <c r="C55" s="0" t="n">
        <v>86.7</v>
      </c>
      <c r="D55" s="0" t="n">
        <v>93.8</v>
      </c>
      <c r="E55" s="0" t="n">
        <v>1.82</v>
      </c>
      <c r="F55" s="0" t="n">
        <v>0.69</v>
      </c>
      <c r="G55" s="0" t="n">
        <v>31.73</v>
      </c>
      <c r="H55" s="0" t="n">
        <v>0.36</v>
      </c>
      <c r="I55" s="0" t="n">
        <v>2688549</v>
      </c>
      <c r="J55" s="0" t="s">
        <v>78</v>
      </c>
      <c r="K55" s="19" t="n">
        <v>43595.7777777778</v>
      </c>
      <c r="L55" s="0" t="s">
        <v>54</v>
      </c>
      <c r="M55" s="0" t="n">
        <v>0.17</v>
      </c>
    </row>
    <row r="56" customFormat="false" ht="10.5" hidden="false" customHeight="false" outlineLevel="0" collapsed="false">
      <c r="A56" s="15" t="n">
        <v>265</v>
      </c>
      <c r="B56" s="0" t="n">
        <v>82.6</v>
      </c>
      <c r="C56" s="0" t="n">
        <v>87</v>
      </c>
      <c r="D56" s="0" t="n">
        <v>94.3</v>
      </c>
      <c r="E56" s="0" t="n">
        <v>1.32</v>
      </c>
      <c r="F56" s="0" t="n">
        <v>0.66</v>
      </c>
      <c r="G56" s="0" t="n">
        <v>31.92</v>
      </c>
      <c r="H56" s="0" t="n">
        <v>0.33</v>
      </c>
      <c r="I56" s="0" t="n">
        <v>2688550</v>
      </c>
      <c r="J56" s="0" t="s">
        <v>78</v>
      </c>
      <c r="K56" s="19" t="n">
        <v>43595.7777777778</v>
      </c>
      <c r="L56" s="0" t="s">
        <v>54</v>
      </c>
      <c r="M56" s="0" t="n">
        <v>0.19</v>
      </c>
    </row>
    <row r="57" customFormat="false" ht="10.5" hidden="false" customHeight="false" outlineLevel="0" collapsed="false">
      <c r="A57" s="15" t="n">
        <v>300</v>
      </c>
      <c r="B57" s="0" t="n">
        <v>70.6</v>
      </c>
      <c r="C57" s="0" t="n">
        <v>74.5</v>
      </c>
      <c r="D57" s="0" t="n">
        <v>79.9</v>
      </c>
      <c r="E57" s="0" t="n">
        <v>7.54</v>
      </c>
      <c r="F57" s="0" t="n">
        <v>1.45</v>
      </c>
      <c r="G57" s="0" t="n">
        <v>31.43</v>
      </c>
      <c r="H57" s="0" t="n">
        <v>1.69</v>
      </c>
      <c r="I57" s="0" t="n">
        <v>2688740</v>
      </c>
      <c r="J57" s="0" t="s">
        <v>79</v>
      </c>
      <c r="K57" s="19" t="n">
        <v>43596.0569444444</v>
      </c>
      <c r="L57" s="0" t="s">
        <v>66</v>
      </c>
      <c r="M57" s="0" t="n">
        <v>0.15</v>
      </c>
    </row>
    <row r="58" customFormat="false" ht="10.5" hidden="false" customHeight="false" outlineLevel="0" collapsed="false">
      <c r="A58" s="15" t="n">
        <v>300</v>
      </c>
      <c r="B58" s="0" t="n">
        <v>71.1</v>
      </c>
      <c r="C58" s="0" t="n">
        <v>74.9</v>
      </c>
      <c r="D58" s="0" t="n">
        <v>80.5</v>
      </c>
      <c r="E58" s="0" t="n">
        <v>7.45</v>
      </c>
      <c r="F58" s="0" t="n">
        <v>1.43</v>
      </c>
      <c r="G58" s="0" t="n">
        <v>31.21</v>
      </c>
      <c r="H58" s="0" t="n">
        <v>1.41</v>
      </c>
      <c r="I58" s="0" t="n">
        <v>2688741</v>
      </c>
      <c r="J58" s="0" t="s">
        <v>79</v>
      </c>
      <c r="K58" s="19" t="n">
        <v>43596.0569444444</v>
      </c>
      <c r="L58" s="0" t="s">
        <v>66</v>
      </c>
      <c r="M58" s="0" t="n">
        <v>0.14</v>
      </c>
    </row>
    <row r="59" customFormat="false" ht="10.5" hidden="false" customHeight="false" outlineLevel="0" collapsed="false">
      <c r="A59" s="15" t="n">
        <v>300</v>
      </c>
      <c r="B59" s="0" t="n">
        <v>70.3</v>
      </c>
      <c r="C59" s="0" t="n">
        <v>74.1</v>
      </c>
      <c r="D59" s="0" t="n">
        <v>79.6</v>
      </c>
      <c r="E59" s="0" t="n">
        <v>8.19</v>
      </c>
      <c r="F59" s="0" t="n">
        <v>1.49</v>
      </c>
      <c r="G59" s="0" t="n">
        <v>31.3</v>
      </c>
      <c r="H59" s="0" t="n">
        <v>1.55</v>
      </c>
      <c r="I59" s="0" t="n">
        <v>2688742</v>
      </c>
      <c r="J59" s="0" t="s">
        <v>79</v>
      </c>
      <c r="K59" s="19" t="n">
        <v>43596.0569444444</v>
      </c>
      <c r="L59" s="0" t="s">
        <v>66</v>
      </c>
      <c r="M59" s="0" t="n">
        <v>0.13</v>
      </c>
    </row>
    <row r="60" customFormat="false" ht="10.5" hidden="false" customHeight="false" outlineLevel="0" collapsed="false">
      <c r="A60" s="15" t="n">
        <v>180</v>
      </c>
      <c r="B60" s="0" t="n">
        <v>67.1</v>
      </c>
      <c r="C60" s="0" t="n">
        <v>70.8</v>
      </c>
      <c r="D60" s="0" t="n">
        <v>75.7</v>
      </c>
      <c r="E60" s="0" t="n">
        <v>7.83</v>
      </c>
      <c r="F60" s="0" t="n">
        <v>1.43</v>
      </c>
      <c r="G60" s="0" t="n">
        <v>31.74</v>
      </c>
      <c r="H60" s="0" t="n">
        <v>1.82</v>
      </c>
      <c r="I60" s="0" t="n">
        <v>2641454</v>
      </c>
      <c r="J60" s="0" t="s">
        <v>80</v>
      </c>
      <c r="K60" s="19" t="n">
        <v>43556.08125</v>
      </c>
      <c r="L60" s="0" t="s">
        <v>66</v>
      </c>
      <c r="M60" s="0" t="n">
        <v>0.174</v>
      </c>
    </row>
    <row r="61" customFormat="false" ht="10.5" hidden="false" customHeight="false" outlineLevel="0" collapsed="false">
      <c r="A61" s="15" t="n">
        <v>300</v>
      </c>
      <c r="B61" s="0" t="n">
        <v>71.4</v>
      </c>
      <c r="C61" s="0" t="n">
        <v>75.2</v>
      </c>
      <c r="D61" s="0" t="n">
        <v>81.4</v>
      </c>
      <c r="E61" s="0" t="n">
        <v>3.41</v>
      </c>
      <c r="F61" s="0" t="n">
        <v>0.98</v>
      </c>
      <c r="G61" s="0" t="n">
        <v>31.48</v>
      </c>
      <c r="H61" s="0" t="n">
        <v>1.3</v>
      </c>
      <c r="I61" s="0" t="n">
        <v>2644060</v>
      </c>
      <c r="J61" s="0" t="s">
        <v>81</v>
      </c>
      <c r="K61" s="19" t="n">
        <v>43557.6465277778</v>
      </c>
      <c r="L61" s="0" t="s">
        <v>66</v>
      </c>
      <c r="M61" s="0" t="n">
        <v>0.13</v>
      </c>
    </row>
    <row r="62" customFormat="false" ht="10.5" hidden="false" customHeight="false" outlineLevel="0" collapsed="false">
      <c r="A62" s="15" t="n">
        <v>300</v>
      </c>
      <c r="B62" s="0" t="n">
        <v>72.3</v>
      </c>
      <c r="C62" s="0" t="n">
        <v>76.3</v>
      </c>
      <c r="D62" s="0" t="n">
        <v>82.5</v>
      </c>
      <c r="E62" s="0" t="n">
        <v>3.62</v>
      </c>
      <c r="F62" s="0" t="n">
        <v>1.05</v>
      </c>
      <c r="G62" s="0" t="n">
        <v>31.27</v>
      </c>
      <c r="H62" s="0" t="n">
        <v>1.8</v>
      </c>
      <c r="I62" s="0" t="n">
        <v>2644061</v>
      </c>
      <c r="J62" s="0" t="s">
        <v>81</v>
      </c>
      <c r="K62" s="19" t="n">
        <v>43557.6465277778</v>
      </c>
      <c r="L62" s="0" t="s">
        <v>66</v>
      </c>
      <c r="M62" s="0" t="n">
        <v>0.125</v>
      </c>
    </row>
    <row r="63" customFormat="false" ht="10.5" hidden="false" customHeight="false" outlineLevel="0" collapsed="false">
      <c r="A63" s="15" t="n">
        <v>416</v>
      </c>
      <c r="B63" s="0" t="n">
        <v>71.1</v>
      </c>
      <c r="C63" s="0" t="n">
        <v>74.9</v>
      </c>
      <c r="D63" s="0" t="n">
        <v>81.3</v>
      </c>
      <c r="E63" s="0" t="n">
        <v>2.91</v>
      </c>
      <c r="F63" s="0" t="n">
        <v>1.02</v>
      </c>
      <c r="G63" s="0" t="n">
        <v>31.42</v>
      </c>
      <c r="H63" s="0" t="n">
        <v>1.07</v>
      </c>
      <c r="I63" s="0" t="n">
        <v>2644063</v>
      </c>
      <c r="J63" s="0" t="s">
        <v>81</v>
      </c>
      <c r="K63" s="19" t="n">
        <v>43557.6465277778</v>
      </c>
      <c r="L63" s="0" t="s">
        <v>66</v>
      </c>
      <c r="M63" s="0" t="n">
        <v>0.151</v>
      </c>
    </row>
    <row r="64" customFormat="false" ht="10.5" hidden="false" customHeight="false" outlineLevel="0" collapsed="false">
      <c r="A64" s="15" t="n">
        <v>111</v>
      </c>
      <c r="B64" s="0" t="n">
        <v>70.5</v>
      </c>
      <c r="C64" s="0" t="n">
        <v>74.3</v>
      </c>
      <c r="D64" s="0" t="n">
        <v>80.6</v>
      </c>
      <c r="E64" s="0" t="n">
        <v>3.16</v>
      </c>
      <c r="F64" s="0" t="n">
        <v>1.06</v>
      </c>
      <c r="G64" s="0" t="n">
        <v>31.45</v>
      </c>
      <c r="H64" s="0" t="n">
        <v>1.81</v>
      </c>
      <c r="I64" s="0" t="n">
        <v>2644087</v>
      </c>
      <c r="J64" s="0" t="s">
        <v>82</v>
      </c>
      <c r="K64" s="19" t="n">
        <v>43557.7270833333</v>
      </c>
      <c r="L64" s="0" t="s">
        <v>66</v>
      </c>
      <c r="M64" s="0" t="n">
        <v>0.179</v>
      </c>
    </row>
    <row r="65" customFormat="false" ht="10.5" hidden="false" customHeight="false" outlineLevel="0" collapsed="false">
      <c r="A65" s="15" t="n">
        <v>300</v>
      </c>
      <c r="B65" s="0" t="n">
        <v>69.4</v>
      </c>
      <c r="C65" s="0" t="n">
        <v>73.1</v>
      </c>
      <c r="D65" s="0" t="n">
        <v>78.9</v>
      </c>
      <c r="E65" s="0" t="n">
        <v>7.04</v>
      </c>
      <c r="F65" s="0" t="n">
        <v>1.4</v>
      </c>
      <c r="G65" s="0" t="n">
        <v>31.79</v>
      </c>
      <c r="H65" s="0" t="n">
        <v>1.6</v>
      </c>
      <c r="I65" s="0" t="n">
        <v>2644853</v>
      </c>
      <c r="J65" s="0" t="s">
        <v>83</v>
      </c>
      <c r="K65" s="19" t="n">
        <v>43558.4854166667</v>
      </c>
      <c r="L65" s="0" t="s">
        <v>66</v>
      </c>
      <c r="M65" s="0" t="n">
        <v>0.229</v>
      </c>
    </row>
    <row r="66" customFormat="false" ht="10.5" hidden="false" customHeight="false" outlineLevel="0" collapsed="false">
      <c r="A66" s="15" t="n">
        <v>300</v>
      </c>
      <c r="B66" s="0" t="n">
        <v>67.5</v>
      </c>
      <c r="C66" s="0" t="n">
        <v>71.2</v>
      </c>
      <c r="D66" s="0" t="n">
        <v>76.7</v>
      </c>
      <c r="E66" s="0" t="n">
        <v>7.11</v>
      </c>
      <c r="F66" s="0" t="n">
        <v>1.34</v>
      </c>
      <c r="G66" s="0" t="n">
        <v>31.75</v>
      </c>
      <c r="H66" s="0" t="n">
        <v>1.73</v>
      </c>
      <c r="I66" s="0" t="n">
        <v>2644854</v>
      </c>
      <c r="J66" s="0" t="s">
        <v>83</v>
      </c>
      <c r="K66" s="19" t="n">
        <v>43558.4854166667</v>
      </c>
      <c r="L66" s="0" t="s">
        <v>66</v>
      </c>
      <c r="M66" s="0" t="n">
        <v>0.203</v>
      </c>
    </row>
    <row r="67" customFormat="false" ht="10.5" hidden="false" customHeight="false" outlineLevel="0" collapsed="false">
      <c r="A67" s="15" t="n">
        <v>403</v>
      </c>
      <c r="B67" s="0" t="n">
        <v>66.1</v>
      </c>
      <c r="C67" s="0" t="n">
        <v>69.7</v>
      </c>
      <c r="D67" s="0" t="n">
        <v>75.3</v>
      </c>
      <c r="E67" s="0" t="n">
        <v>8.53</v>
      </c>
      <c r="F67" s="0" t="n">
        <v>1.51</v>
      </c>
      <c r="G67" s="0" t="n">
        <v>32.08</v>
      </c>
      <c r="H67" s="0" t="n">
        <v>0.94</v>
      </c>
      <c r="I67" s="0" t="n">
        <v>2644855</v>
      </c>
      <c r="J67" s="0" t="s">
        <v>83</v>
      </c>
      <c r="K67" s="19" t="n">
        <v>43558.4854166667</v>
      </c>
      <c r="L67" s="0" t="s">
        <v>66</v>
      </c>
      <c r="M67" s="0" t="n">
        <v>0.205</v>
      </c>
    </row>
    <row r="68" customFormat="false" ht="10.5" hidden="false" customHeight="false" outlineLevel="0" collapsed="false">
      <c r="A68" s="15" t="n">
        <v>300</v>
      </c>
      <c r="B68" s="0" t="n">
        <v>67.2</v>
      </c>
      <c r="C68" s="0" t="n">
        <v>70.9</v>
      </c>
      <c r="D68" s="0" t="n">
        <v>76.3</v>
      </c>
      <c r="E68" s="0" t="n">
        <v>8.96</v>
      </c>
      <c r="F68" s="0" t="n">
        <v>1.55</v>
      </c>
      <c r="G68" s="0" t="n">
        <v>32.06</v>
      </c>
      <c r="H68" s="0" t="n">
        <v>0.98</v>
      </c>
      <c r="I68" s="0" t="n">
        <v>2645115</v>
      </c>
      <c r="J68" s="0" t="s">
        <v>84</v>
      </c>
      <c r="K68" s="19" t="n">
        <v>43558.7986111111</v>
      </c>
      <c r="L68" s="0" t="s">
        <v>66</v>
      </c>
      <c r="M68" s="0" t="n">
        <v>0.259</v>
      </c>
    </row>
    <row r="69" customFormat="false" ht="10.5" hidden="false" customHeight="false" outlineLevel="0" collapsed="false">
      <c r="A69" s="15" t="n">
        <v>300</v>
      </c>
      <c r="B69" s="0" t="n">
        <v>65.6</v>
      </c>
      <c r="C69" s="0" t="n">
        <v>69.1</v>
      </c>
      <c r="D69" s="0" t="n">
        <v>74.6</v>
      </c>
      <c r="E69" s="0" t="n">
        <v>7.67</v>
      </c>
      <c r="F69" s="0" t="n">
        <v>1.57</v>
      </c>
      <c r="G69" s="0" t="n">
        <v>31.84</v>
      </c>
      <c r="H69" s="0" t="n">
        <v>1.41</v>
      </c>
      <c r="I69" s="0" t="n">
        <v>2645116</v>
      </c>
      <c r="J69" s="0" t="s">
        <v>84</v>
      </c>
      <c r="K69" s="19" t="n">
        <v>43558.7986111111</v>
      </c>
      <c r="L69" s="0" t="s">
        <v>66</v>
      </c>
      <c r="M69" s="0" t="n">
        <v>0.431</v>
      </c>
    </row>
    <row r="70" customFormat="false" ht="10.5" hidden="false" customHeight="false" outlineLevel="0" collapsed="false">
      <c r="A70" s="15" t="n">
        <v>300</v>
      </c>
      <c r="B70" s="0" t="n">
        <v>67.9</v>
      </c>
      <c r="C70" s="0" t="n">
        <v>71.6</v>
      </c>
      <c r="D70" s="0" t="n">
        <v>77.2</v>
      </c>
      <c r="E70" s="0" t="n">
        <v>7.85</v>
      </c>
      <c r="F70" s="0" t="n">
        <v>1.46</v>
      </c>
      <c r="G70" s="0" t="n">
        <v>31.88</v>
      </c>
      <c r="H70" s="0" t="n">
        <v>1.2</v>
      </c>
      <c r="I70" s="0" t="n">
        <v>2645117</v>
      </c>
      <c r="J70" s="0" t="s">
        <v>84</v>
      </c>
      <c r="K70" s="19" t="n">
        <v>43558.7986111111</v>
      </c>
      <c r="L70" s="0" t="s">
        <v>66</v>
      </c>
      <c r="M70" s="0" t="n">
        <v>0.222</v>
      </c>
    </row>
    <row r="71" customFormat="false" ht="10.5" hidden="false" customHeight="false" outlineLevel="0" collapsed="false">
      <c r="A71" s="15" t="n">
        <v>300</v>
      </c>
      <c r="B71" s="0" t="n">
        <v>66.8</v>
      </c>
      <c r="C71" s="0" t="n">
        <v>70.4</v>
      </c>
      <c r="D71" s="0" t="n">
        <v>75.9</v>
      </c>
      <c r="E71" s="0" t="n">
        <v>8.78</v>
      </c>
      <c r="F71" s="0" t="n">
        <v>1.46</v>
      </c>
      <c r="G71" s="0" t="n">
        <v>32.1</v>
      </c>
      <c r="H71" s="0" t="n">
        <v>1.68</v>
      </c>
      <c r="I71" s="0" t="n">
        <v>2645756</v>
      </c>
      <c r="J71" s="0" t="s">
        <v>85</v>
      </c>
      <c r="K71" s="19" t="n">
        <v>43559.4173611111</v>
      </c>
      <c r="L71" s="0" t="s">
        <v>66</v>
      </c>
      <c r="M71" s="0" t="n">
        <v>0.238</v>
      </c>
    </row>
    <row r="72" customFormat="false" ht="10.5" hidden="false" customHeight="false" outlineLevel="0" collapsed="false">
      <c r="A72" s="15" t="n">
        <v>261</v>
      </c>
      <c r="B72" s="0" t="n">
        <v>68.5</v>
      </c>
      <c r="C72" s="0" t="n">
        <v>72.2</v>
      </c>
      <c r="D72" s="0" t="n">
        <v>77.7</v>
      </c>
      <c r="E72" s="0" t="n">
        <v>8.95</v>
      </c>
      <c r="F72" s="0" t="n">
        <v>1.49</v>
      </c>
      <c r="G72" s="0" t="n">
        <v>32.04</v>
      </c>
      <c r="H72" s="0" t="n">
        <v>1.29</v>
      </c>
      <c r="I72" s="0" t="n">
        <v>2645757</v>
      </c>
      <c r="J72" s="0" t="s">
        <v>85</v>
      </c>
      <c r="K72" s="19" t="n">
        <v>43559.4173611111</v>
      </c>
      <c r="L72" s="0" t="s">
        <v>66</v>
      </c>
      <c r="M72" s="0" t="n">
        <v>0.194</v>
      </c>
    </row>
    <row r="73" customFormat="false" ht="10.5" hidden="false" customHeight="false" outlineLevel="0" collapsed="false">
      <c r="A73" s="15" t="n">
        <v>380</v>
      </c>
      <c r="B73" s="0" t="n">
        <v>77.5</v>
      </c>
      <c r="C73" s="0" t="n">
        <v>81.7</v>
      </c>
      <c r="D73" s="0" t="n">
        <v>88.3</v>
      </c>
      <c r="E73" s="0" t="n">
        <v>2.62</v>
      </c>
      <c r="F73" s="0" t="n">
        <v>0.83</v>
      </c>
      <c r="G73" s="0" t="n">
        <v>31.1</v>
      </c>
      <c r="H73" s="0" t="n">
        <v>2.3</v>
      </c>
      <c r="I73" s="0" t="n">
        <v>2645941</v>
      </c>
      <c r="J73" s="0" t="s">
        <v>86</v>
      </c>
      <c r="K73" s="19" t="n">
        <v>43559.6805555556</v>
      </c>
      <c r="L73" s="0" t="s">
        <v>54</v>
      </c>
      <c r="M73" s="0" t="n">
        <v>0.058</v>
      </c>
    </row>
    <row r="74" customFormat="false" ht="10.5" hidden="false" customHeight="false" outlineLevel="0" collapsed="false">
      <c r="A74" s="15" t="n">
        <v>152</v>
      </c>
      <c r="B74" s="0" t="n">
        <v>79.2</v>
      </c>
      <c r="C74" s="0" t="n">
        <v>83.5</v>
      </c>
      <c r="D74" s="0" t="n">
        <v>89.9</v>
      </c>
      <c r="E74" s="0" t="n">
        <v>2.61</v>
      </c>
      <c r="F74" s="0" t="n">
        <v>0.86</v>
      </c>
      <c r="G74" s="0" t="n">
        <v>31.42</v>
      </c>
      <c r="H74" s="0" t="n">
        <v>2.2</v>
      </c>
      <c r="I74" s="0" t="n">
        <v>2645942</v>
      </c>
      <c r="J74" s="0" t="s">
        <v>86</v>
      </c>
      <c r="K74" s="19" t="n">
        <v>43559.6805555556</v>
      </c>
      <c r="L74" s="0" t="s">
        <v>54</v>
      </c>
      <c r="M74" s="0" t="n">
        <v>0.048</v>
      </c>
    </row>
    <row r="75" customFormat="false" ht="10.5" hidden="false" customHeight="false" outlineLevel="0" collapsed="false">
      <c r="A75" s="15" t="n">
        <v>300</v>
      </c>
      <c r="B75" s="0" t="n">
        <v>71.3</v>
      </c>
      <c r="C75" s="0" t="n">
        <v>75.1</v>
      </c>
      <c r="D75" s="0" t="n">
        <v>81.5</v>
      </c>
      <c r="E75" s="0" t="n">
        <v>2.82</v>
      </c>
      <c r="F75" s="0" t="n">
        <v>0.94</v>
      </c>
      <c r="G75" s="0" t="n">
        <v>31.45</v>
      </c>
      <c r="H75" s="0" t="n">
        <v>1.28</v>
      </c>
      <c r="I75" s="0" t="n">
        <v>2646562</v>
      </c>
      <c r="J75" s="0" t="s">
        <v>87</v>
      </c>
      <c r="K75" s="19" t="n">
        <v>43560.2347222222</v>
      </c>
      <c r="L75" s="0" t="s">
        <v>88</v>
      </c>
      <c r="M75" s="0" t="n">
        <v>0.121</v>
      </c>
    </row>
    <row r="76" customFormat="false" ht="10.5" hidden="false" customHeight="false" outlineLevel="0" collapsed="false">
      <c r="A76" s="15" t="n">
        <v>300</v>
      </c>
      <c r="B76" s="0" t="n">
        <v>71.2</v>
      </c>
      <c r="C76" s="0" t="n">
        <v>74.9</v>
      </c>
      <c r="D76" s="0" t="n">
        <v>81.4</v>
      </c>
      <c r="E76" s="0" t="n">
        <v>3.18</v>
      </c>
      <c r="F76" s="0" t="n">
        <v>1.07</v>
      </c>
      <c r="G76" s="0" t="n">
        <v>31.55</v>
      </c>
      <c r="H76" s="0" t="n">
        <v>1.19</v>
      </c>
      <c r="I76" s="0" t="n">
        <v>2646563</v>
      </c>
      <c r="J76" s="0" t="s">
        <v>87</v>
      </c>
      <c r="K76" s="19" t="n">
        <v>43560.2347222222</v>
      </c>
      <c r="L76" s="0" t="s">
        <v>88</v>
      </c>
      <c r="M76" s="0" t="n">
        <v>0.169</v>
      </c>
    </row>
    <row r="77" customFormat="false" ht="10.5" hidden="false" customHeight="false" outlineLevel="0" collapsed="false">
      <c r="A77" s="15" t="n">
        <v>300</v>
      </c>
      <c r="B77" s="0" t="n">
        <v>70.3</v>
      </c>
      <c r="C77" s="0" t="n">
        <v>74.1</v>
      </c>
      <c r="D77" s="0" t="n">
        <v>80.4</v>
      </c>
      <c r="E77" s="0" t="n">
        <v>3.16</v>
      </c>
      <c r="F77" s="0" t="n">
        <v>1.06</v>
      </c>
      <c r="G77" s="0" t="n">
        <v>31.47</v>
      </c>
      <c r="H77" s="0" t="n">
        <v>1.4</v>
      </c>
      <c r="I77" s="0" t="n">
        <v>2646564</v>
      </c>
      <c r="J77" s="0" t="s">
        <v>87</v>
      </c>
      <c r="K77" s="19" t="n">
        <v>43560.2347222222</v>
      </c>
      <c r="L77" s="0" t="s">
        <v>88</v>
      </c>
      <c r="M77" s="0" t="n">
        <v>0.167</v>
      </c>
    </row>
    <row r="78" customFormat="false" ht="10.5" hidden="false" customHeight="false" outlineLevel="0" collapsed="false">
      <c r="A78" s="15" t="n">
        <v>407</v>
      </c>
      <c r="B78" s="0" t="n">
        <v>69.7</v>
      </c>
      <c r="C78" s="0" t="n">
        <v>73.5</v>
      </c>
      <c r="D78" s="0" t="n">
        <v>79.6</v>
      </c>
      <c r="E78" s="0" t="n">
        <v>3.41</v>
      </c>
      <c r="F78" s="0" t="n">
        <v>1.12</v>
      </c>
      <c r="G78" s="0" t="n">
        <v>31.37</v>
      </c>
      <c r="H78" s="0" t="n">
        <v>1.53</v>
      </c>
      <c r="I78" s="0" t="n">
        <v>2646596</v>
      </c>
      <c r="J78" s="0" t="s">
        <v>89</v>
      </c>
      <c r="K78" s="19" t="n">
        <v>43560.3402777778</v>
      </c>
      <c r="L78" s="0" t="s">
        <v>88</v>
      </c>
      <c r="M78" s="0" t="n">
        <v>0.138</v>
      </c>
    </row>
    <row r="79" customFormat="false" ht="10.5" hidden="false" customHeight="false" outlineLevel="0" collapsed="false">
      <c r="A79" s="15" t="n">
        <v>400</v>
      </c>
      <c r="B79" s="0" t="n">
        <v>77.7</v>
      </c>
      <c r="C79" s="0" t="n">
        <v>81.9</v>
      </c>
      <c r="D79" s="0" t="n">
        <v>88.6</v>
      </c>
      <c r="E79" s="0" t="n">
        <v>1.87</v>
      </c>
      <c r="F79" s="0" t="n">
        <v>0.77</v>
      </c>
      <c r="G79" s="0" t="n">
        <v>31.36</v>
      </c>
      <c r="H79" s="0" t="n">
        <v>1.96</v>
      </c>
      <c r="I79" s="0" t="n">
        <v>2646803</v>
      </c>
      <c r="J79" s="0" t="s">
        <v>90</v>
      </c>
      <c r="K79" s="19" t="n">
        <v>43560.6666666667</v>
      </c>
      <c r="L79" s="0" t="s">
        <v>54</v>
      </c>
      <c r="M79" s="0" t="n">
        <v>0.063</v>
      </c>
    </row>
    <row r="80" customFormat="false" ht="10.5" hidden="false" customHeight="false" outlineLevel="0" collapsed="false">
      <c r="A80" s="15" t="n">
        <v>400</v>
      </c>
      <c r="B80" s="0" t="n">
        <v>77.8</v>
      </c>
      <c r="C80" s="0" t="n">
        <v>82</v>
      </c>
      <c r="D80" s="0" t="n">
        <v>88.7</v>
      </c>
      <c r="E80" s="0" t="n">
        <v>1.95</v>
      </c>
      <c r="F80" s="0" t="n">
        <v>0.75</v>
      </c>
      <c r="G80" s="0" t="n">
        <v>31.41</v>
      </c>
      <c r="H80" s="0" t="n">
        <v>1.72</v>
      </c>
      <c r="I80" s="0" t="n">
        <v>2646804</v>
      </c>
      <c r="J80" s="0" t="s">
        <v>90</v>
      </c>
      <c r="K80" s="19" t="n">
        <v>43560.6666666667</v>
      </c>
      <c r="L80" s="0" t="s">
        <v>54</v>
      </c>
      <c r="M80" s="0" t="n">
        <v>0.048</v>
      </c>
    </row>
    <row r="81" customFormat="false" ht="10.5" hidden="false" customHeight="false" outlineLevel="0" collapsed="false">
      <c r="A81" s="15" t="n">
        <v>228</v>
      </c>
      <c r="B81" s="0" t="n">
        <v>78.8</v>
      </c>
      <c r="C81" s="0" t="n">
        <v>83.3</v>
      </c>
      <c r="D81" s="0" t="n">
        <v>89.7</v>
      </c>
      <c r="E81" s="0" t="n">
        <v>2.34</v>
      </c>
      <c r="F81" s="0" t="n">
        <v>0.74</v>
      </c>
      <c r="G81" s="0" t="n">
        <v>31.48</v>
      </c>
      <c r="H81" s="0" t="n">
        <v>2.03</v>
      </c>
      <c r="I81" s="0" t="n">
        <v>2646805</v>
      </c>
      <c r="J81" s="0" t="s">
        <v>90</v>
      </c>
      <c r="K81" s="19" t="n">
        <v>43560.6666666667</v>
      </c>
      <c r="L81" s="0" t="s">
        <v>54</v>
      </c>
      <c r="M81" s="0" t="n">
        <v>0.041</v>
      </c>
    </row>
    <row r="82" customFormat="false" ht="10.5" hidden="false" customHeight="false" outlineLevel="0" collapsed="false">
      <c r="A82" s="15" t="n">
        <v>300</v>
      </c>
      <c r="B82" s="0" t="n">
        <v>68.4</v>
      </c>
      <c r="C82" s="0" t="n">
        <v>72.1</v>
      </c>
      <c r="D82" s="0" t="n">
        <v>77.5</v>
      </c>
      <c r="E82" s="0" t="n">
        <v>8.94</v>
      </c>
      <c r="F82" s="0" t="n">
        <v>1.45</v>
      </c>
      <c r="G82" s="0" t="n">
        <v>32.11</v>
      </c>
      <c r="H82" s="0" t="n">
        <v>1.23</v>
      </c>
      <c r="I82" s="0" t="n">
        <v>2647489</v>
      </c>
      <c r="J82" s="0" t="s">
        <v>91</v>
      </c>
      <c r="K82" s="19" t="n">
        <v>43563.2506944445</v>
      </c>
      <c r="L82" s="0" t="s">
        <v>66</v>
      </c>
      <c r="M82" s="0" t="n">
        <v>0.188</v>
      </c>
    </row>
    <row r="83" customFormat="false" ht="10.5" hidden="false" customHeight="false" outlineLevel="0" collapsed="false">
      <c r="A83" s="15" t="n">
        <v>300</v>
      </c>
      <c r="B83" s="0" t="n">
        <v>68.2</v>
      </c>
      <c r="C83" s="0" t="n">
        <v>71.9</v>
      </c>
      <c r="D83" s="0" t="n">
        <v>77.2</v>
      </c>
      <c r="E83" s="0" t="n">
        <v>9.64</v>
      </c>
      <c r="F83" s="0" t="n">
        <v>1.48</v>
      </c>
      <c r="G83" s="0" t="n">
        <v>32.1</v>
      </c>
      <c r="H83" s="0" t="n">
        <v>1.47</v>
      </c>
      <c r="I83" s="0" t="n">
        <v>2647490</v>
      </c>
      <c r="J83" s="0" t="s">
        <v>91</v>
      </c>
      <c r="K83" s="19" t="n">
        <v>43563.2506944445</v>
      </c>
      <c r="L83" s="0" t="s">
        <v>66</v>
      </c>
      <c r="M83" s="0" t="n">
        <v>0.183</v>
      </c>
    </row>
    <row r="84" customFormat="false" ht="10.5" hidden="false" customHeight="false" outlineLevel="0" collapsed="false">
      <c r="A84" s="15" t="n">
        <v>300</v>
      </c>
      <c r="B84" s="0" t="n">
        <v>67.1</v>
      </c>
      <c r="C84" s="0" t="n">
        <v>70.8</v>
      </c>
      <c r="D84" s="0" t="n">
        <v>76.1</v>
      </c>
      <c r="E84" s="0" t="n">
        <v>8.54</v>
      </c>
      <c r="F84" s="0" t="n">
        <v>1.39</v>
      </c>
      <c r="G84" s="0" t="n">
        <v>32.11</v>
      </c>
      <c r="H84" s="0" t="n">
        <v>1.57</v>
      </c>
      <c r="I84" s="0" t="n">
        <v>2647491</v>
      </c>
      <c r="J84" s="0" t="s">
        <v>91</v>
      </c>
      <c r="K84" s="19" t="n">
        <v>43563.2506944445</v>
      </c>
      <c r="L84" s="0" t="s">
        <v>66</v>
      </c>
      <c r="M84" s="0" t="n">
        <v>0.217</v>
      </c>
    </row>
    <row r="85" customFormat="false" ht="10.5" hidden="false" customHeight="false" outlineLevel="0" collapsed="false">
      <c r="A85" s="15" t="n">
        <v>243</v>
      </c>
      <c r="B85" s="0" t="n">
        <v>69.8</v>
      </c>
      <c r="C85" s="0" t="n">
        <v>72.6</v>
      </c>
      <c r="D85" s="0" t="n">
        <v>77.9</v>
      </c>
      <c r="E85" s="0" t="n">
        <v>8.34</v>
      </c>
      <c r="F85" s="0" t="n">
        <v>1.44</v>
      </c>
      <c r="G85" s="0" t="n">
        <v>31.85</v>
      </c>
      <c r="H85" s="0" t="n">
        <v>1.19</v>
      </c>
      <c r="I85" s="0" t="n">
        <v>2647546</v>
      </c>
      <c r="J85" s="0" t="s">
        <v>92</v>
      </c>
      <c r="K85" s="19" t="n">
        <v>43563.3840277778</v>
      </c>
      <c r="L85" s="0" t="s">
        <v>66</v>
      </c>
      <c r="M85" s="0" t="n">
        <v>0.171</v>
      </c>
    </row>
    <row r="86" customFormat="false" ht="10.5" hidden="false" customHeight="false" outlineLevel="0" collapsed="false">
      <c r="A86" s="15" t="n">
        <v>400</v>
      </c>
      <c r="B86" s="0" t="n">
        <v>79</v>
      </c>
      <c r="C86" s="0" t="n">
        <v>83.5</v>
      </c>
      <c r="D86" s="0" t="n">
        <v>89.9</v>
      </c>
      <c r="E86" s="0" t="n">
        <v>3.1</v>
      </c>
      <c r="F86" s="0" t="n">
        <v>0.82</v>
      </c>
      <c r="G86" s="0" t="n">
        <v>31.58</v>
      </c>
      <c r="H86" s="0" t="n">
        <v>1.48</v>
      </c>
      <c r="I86" s="0" t="n">
        <v>2647763</v>
      </c>
      <c r="J86" s="0" t="s">
        <v>93</v>
      </c>
      <c r="K86" s="19" t="n">
        <v>43563.6708333333</v>
      </c>
      <c r="L86" s="0" t="s">
        <v>54</v>
      </c>
      <c r="M86" s="0" t="n">
        <v>0.062</v>
      </c>
    </row>
    <row r="87" customFormat="false" ht="10.5" hidden="false" customHeight="false" outlineLevel="0" collapsed="false">
      <c r="A87" s="15" t="n">
        <v>383</v>
      </c>
      <c r="B87" s="0" t="n">
        <v>78.8</v>
      </c>
      <c r="C87" s="0" t="n">
        <v>83</v>
      </c>
      <c r="D87" s="0" t="n">
        <v>89.6</v>
      </c>
      <c r="E87" s="0" t="n">
        <v>3.15</v>
      </c>
      <c r="F87" s="0" t="n">
        <v>0.76</v>
      </c>
      <c r="G87" s="0" t="n">
        <v>31.44</v>
      </c>
      <c r="H87" s="0" t="n">
        <v>1.87</v>
      </c>
      <c r="I87" s="0" t="n">
        <v>2647764</v>
      </c>
      <c r="J87" s="0" t="s">
        <v>93</v>
      </c>
      <c r="K87" s="19" t="n">
        <v>43563.6708333333</v>
      </c>
      <c r="L87" s="0" t="s">
        <v>54</v>
      </c>
      <c r="M87" s="0" t="n">
        <v>0.05</v>
      </c>
    </row>
    <row r="88" customFormat="false" ht="10.5" hidden="false" customHeight="false" outlineLevel="0" collapsed="false">
      <c r="A88" s="15" t="n">
        <v>300</v>
      </c>
      <c r="B88" s="0" t="n">
        <v>69.1</v>
      </c>
      <c r="C88" s="0" t="n">
        <v>72.9</v>
      </c>
      <c r="D88" s="0" t="n">
        <v>78.3</v>
      </c>
      <c r="E88" s="0" t="n">
        <v>8.18</v>
      </c>
      <c r="F88" s="0" t="n">
        <v>1.31</v>
      </c>
      <c r="G88" s="0" t="n">
        <v>32.05</v>
      </c>
      <c r="H88" s="0" t="n">
        <v>1.86</v>
      </c>
      <c r="I88" s="0" t="n">
        <v>2648414</v>
      </c>
      <c r="J88" s="0" t="s">
        <v>94</v>
      </c>
      <c r="K88" s="19" t="n">
        <v>43564.3569444444</v>
      </c>
      <c r="L88" s="0" t="s">
        <v>66</v>
      </c>
      <c r="M88" s="0" t="n">
        <v>0.113</v>
      </c>
    </row>
    <row r="89" customFormat="false" ht="10.5" hidden="false" customHeight="false" outlineLevel="0" collapsed="false">
      <c r="A89" s="15" t="n">
        <v>300</v>
      </c>
      <c r="B89" s="0" t="n">
        <v>67.5</v>
      </c>
      <c r="C89" s="0" t="n">
        <v>71.1</v>
      </c>
      <c r="D89" s="0" t="n">
        <v>76.5</v>
      </c>
      <c r="E89" s="0" t="n">
        <v>8.57</v>
      </c>
      <c r="F89" s="0" t="n">
        <v>1.33</v>
      </c>
      <c r="G89" s="0" t="n">
        <v>32.13</v>
      </c>
      <c r="H89" s="0" t="n">
        <v>1.83</v>
      </c>
      <c r="I89" s="0" t="n">
        <v>2648415</v>
      </c>
      <c r="J89" s="0" t="s">
        <v>94</v>
      </c>
      <c r="K89" s="19" t="n">
        <v>43564.3569444444</v>
      </c>
      <c r="L89" s="0" t="s">
        <v>66</v>
      </c>
      <c r="M89" s="0" t="n">
        <v>0.154</v>
      </c>
    </row>
    <row r="90" customFormat="false" ht="10.5" hidden="false" customHeight="false" outlineLevel="0" collapsed="false">
      <c r="A90" s="15" t="n">
        <v>401</v>
      </c>
      <c r="B90" s="0" t="n">
        <v>68.4</v>
      </c>
      <c r="C90" s="0" t="n">
        <v>72.1</v>
      </c>
      <c r="D90" s="0" t="n">
        <v>77.4</v>
      </c>
      <c r="E90" s="0" t="n">
        <v>9.3</v>
      </c>
      <c r="F90" s="0" t="n">
        <v>1.4</v>
      </c>
      <c r="G90" s="0" t="n">
        <v>32.33</v>
      </c>
      <c r="H90" s="0" t="n">
        <v>1.75</v>
      </c>
      <c r="I90" s="0" t="n">
        <v>2648416</v>
      </c>
      <c r="J90" s="0" t="s">
        <v>94</v>
      </c>
      <c r="K90" s="19" t="n">
        <v>43564.3569444444</v>
      </c>
      <c r="L90" s="0" t="s">
        <v>66</v>
      </c>
      <c r="M90" s="0" t="n">
        <v>0.151</v>
      </c>
    </row>
    <row r="91" customFormat="false" ht="10.5" hidden="false" customHeight="false" outlineLevel="0" collapsed="false">
      <c r="A91" s="15" t="n">
        <v>300</v>
      </c>
      <c r="B91" s="0" t="n">
        <v>72.8</v>
      </c>
      <c r="C91" s="0" t="n">
        <v>76.8</v>
      </c>
      <c r="D91" s="0" t="n">
        <v>83.1</v>
      </c>
      <c r="E91" s="0" t="n">
        <v>3.2</v>
      </c>
      <c r="F91" s="0" t="n">
        <v>0.81</v>
      </c>
      <c r="G91" s="0" t="n">
        <v>31.38</v>
      </c>
      <c r="H91" s="0" t="n">
        <v>3.11</v>
      </c>
      <c r="I91" s="0" t="n">
        <v>2648653</v>
      </c>
      <c r="J91" s="0" t="s">
        <v>95</v>
      </c>
      <c r="K91" s="19" t="n">
        <v>43564.7006944445</v>
      </c>
      <c r="L91" s="0" t="s">
        <v>58</v>
      </c>
      <c r="M91" s="0" t="n">
        <v>0.058</v>
      </c>
    </row>
    <row r="92" customFormat="false" ht="10.5" hidden="false" customHeight="false" outlineLevel="0" collapsed="false">
      <c r="A92" s="15" t="n">
        <v>300</v>
      </c>
      <c r="B92" s="0" t="n">
        <v>74.2</v>
      </c>
      <c r="C92" s="0" t="n">
        <v>78.2</v>
      </c>
      <c r="D92" s="0" t="n">
        <v>84.7</v>
      </c>
      <c r="E92" s="0" t="n">
        <v>3.04</v>
      </c>
      <c r="F92" s="0" t="n">
        <v>0.81</v>
      </c>
      <c r="G92" s="0" t="n">
        <v>31.52</v>
      </c>
      <c r="H92" s="0" t="n">
        <v>1.91</v>
      </c>
      <c r="I92" s="0" t="n">
        <v>2648654</v>
      </c>
      <c r="J92" s="0" t="s">
        <v>95</v>
      </c>
      <c r="K92" s="19" t="n">
        <v>43564.7006944445</v>
      </c>
      <c r="L92" s="0" t="s">
        <v>58</v>
      </c>
      <c r="M92" s="0" t="n">
        <v>0.04</v>
      </c>
    </row>
    <row r="93" customFormat="false" ht="10.5" hidden="false" customHeight="false" outlineLevel="0" collapsed="false">
      <c r="A93" s="15" t="n">
        <v>300</v>
      </c>
      <c r="B93" s="0" t="n">
        <v>75.6</v>
      </c>
      <c r="C93" s="0" t="n">
        <v>79.6</v>
      </c>
      <c r="D93" s="0" t="n">
        <v>86.2</v>
      </c>
      <c r="E93" s="0" t="n">
        <v>2.94</v>
      </c>
      <c r="F93" s="0" t="n">
        <v>0.79</v>
      </c>
      <c r="G93" s="0" t="n">
        <v>31.56</v>
      </c>
      <c r="H93" s="0" t="n">
        <v>1.3</v>
      </c>
      <c r="I93" s="0" t="n">
        <v>2648655</v>
      </c>
      <c r="J93" s="0" t="s">
        <v>95</v>
      </c>
      <c r="K93" s="19" t="n">
        <v>43564.7006944445</v>
      </c>
      <c r="L93" s="0" t="s">
        <v>58</v>
      </c>
      <c r="M93" s="0" t="n">
        <v>0.049</v>
      </c>
    </row>
    <row r="94" customFormat="false" ht="10.5" hidden="false" customHeight="false" outlineLevel="0" collapsed="false">
      <c r="A94" s="15" t="n">
        <v>300</v>
      </c>
      <c r="B94" s="0" t="n">
        <v>74.9</v>
      </c>
      <c r="C94" s="0" t="n">
        <v>78.9</v>
      </c>
      <c r="D94" s="0" t="n">
        <v>85.5</v>
      </c>
      <c r="E94" s="0" t="n">
        <v>3</v>
      </c>
      <c r="F94" s="0" t="n">
        <v>0.81</v>
      </c>
      <c r="G94" s="0" t="n">
        <v>31.5</v>
      </c>
      <c r="H94" s="0" t="n">
        <v>1.57</v>
      </c>
      <c r="I94" s="0" t="n">
        <v>2649108</v>
      </c>
      <c r="J94" s="0" t="s">
        <v>96</v>
      </c>
      <c r="K94" s="19" t="n">
        <v>43565.1618055556</v>
      </c>
      <c r="L94" s="0" t="s">
        <v>58</v>
      </c>
      <c r="M94" s="0" t="n">
        <v>0.058</v>
      </c>
    </row>
    <row r="95" customFormat="false" ht="10.5" hidden="false" customHeight="false" outlineLevel="0" collapsed="false">
      <c r="A95" s="15" t="n">
        <v>300</v>
      </c>
      <c r="B95" s="0" t="n">
        <v>75.8</v>
      </c>
      <c r="C95" s="0" t="n">
        <v>79.8</v>
      </c>
      <c r="D95" s="0" t="n">
        <v>86.4</v>
      </c>
      <c r="E95" s="0" t="n">
        <v>3.13</v>
      </c>
      <c r="F95" s="0" t="n">
        <v>0.82</v>
      </c>
      <c r="G95" s="0" t="n">
        <v>31.51</v>
      </c>
      <c r="H95" s="0" t="n">
        <v>1.56</v>
      </c>
      <c r="I95" s="0" t="n">
        <v>2649109</v>
      </c>
      <c r="J95" s="0" t="s">
        <v>96</v>
      </c>
      <c r="K95" s="19" t="n">
        <v>43565.1618055556</v>
      </c>
      <c r="L95" s="0" t="s">
        <v>58</v>
      </c>
      <c r="M95" s="0" t="n">
        <v>0.053</v>
      </c>
    </row>
    <row r="96" customFormat="false" ht="10.5" hidden="false" customHeight="false" outlineLevel="0" collapsed="false">
      <c r="A96" s="15" t="n">
        <v>108</v>
      </c>
      <c r="B96" s="0" t="n">
        <v>74.2</v>
      </c>
      <c r="C96" s="0" t="n">
        <v>78.2</v>
      </c>
      <c r="D96" s="0" t="n">
        <v>84.6</v>
      </c>
      <c r="E96" s="0" t="n">
        <v>3.13</v>
      </c>
      <c r="F96" s="0" t="n">
        <v>0.82</v>
      </c>
      <c r="G96" s="0" t="n">
        <v>31.44</v>
      </c>
      <c r="H96" s="0" t="n">
        <v>1.58</v>
      </c>
      <c r="I96" s="0" t="n">
        <v>2649110</v>
      </c>
      <c r="J96" s="0" t="s">
        <v>96</v>
      </c>
      <c r="K96" s="19" t="n">
        <v>43565.1618055556</v>
      </c>
      <c r="L96" s="0" t="s">
        <v>58</v>
      </c>
      <c r="M96" s="0" t="n">
        <v>0.066</v>
      </c>
    </row>
    <row r="97" customFormat="false" ht="10.5" hidden="false" customHeight="false" outlineLevel="0" collapsed="false">
      <c r="A97" s="15" t="n">
        <v>400</v>
      </c>
      <c r="B97" s="0" t="n">
        <v>72.3</v>
      </c>
      <c r="C97" s="0" t="n">
        <v>76.2</v>
      </c>
      <c r="D97" s="0" t="n">
        <v>82.3</v>
      </c>
      <c r="E97" s="0" t="n">
        <v>3.89</v>
      </c>
      <c r="F97" s="0" t="n">
        <v>0.86</v>
      </c>
      <c r="G97" s="0" t="n">
        <v>31.54</v>
      </c>
      <c r="H97" s="0" t="n">
        <v>1.19</v>
      </c>
      <c r="I97" s="0" t="n">
        <v>2649472</v>
      </c>
      <c r="J97" s="0" t="s">
        <v>97</v>
      </c>
      <c r="K97" s="19" t="n">
        <v>43565.4986111111</v>
      </c>
      <c r="L97" s="0" t="s">
        <v>30</v>
      </c>
      <c r="M97" s="0" t="n">
        <v>0.063</v>
      </c>
    </row>
    <row r="98" customFormat="false" ht="10.5" hidden="false" customHeight="false" outlineLevel="0" collapsed="false">
      <c r="A98" s="15" t="n">
        <v>400</v>
      </c>
      <c r="B98" s="0" t="n">
        <v>73.9</v>
      </c>
      <c r="C98" s="0" t="n">
        <v>77.8</v>
      </c>
      <c r="D98" s="0" t="n">
        <v>84.2</v>
      </c>
      <c r="E98" s="0" t="n">
        <v>3.39</v>
      </c>
      <c r="F98" s="0" t="n">
        <v>0.8</v>
      </c>
      <c r="G98" s="0" t="n">
        <v>31.61</v>
      </c>
      <c r="H98" s="0" t="n">
        <v>1.33</v>
      </c>
      <c r="I98" s="0" t="n">
        <v>2649473</v>
      </c>
      <c r="J98" s="0" t="s">
        <v>97</v>
      </c>
      <c r="K98" s="19" t="n">
        <v>43565.4986111111</v>
      </c>
      <c r="L98" s="0" t="s">
        <v>30</v>
      </c>
      <c r="M98" s="0" t="n">
        <v>0.061</v>
      </c>
    </row>
    <row r="99" customFormat="false" ht="10.5" hidden="false" customHeight="false" outlineLevel="0" collapsed="false">
      <c r="A99" s="15" t="n">
        <v>400</v>
      </c>
      <c r="B99" s="0" t="n">
        <v>75.4</v>
      </c>
      <c r="C99" s="0" t="n">
        <v>79.4</v>
      </c>
      <c r="D99" s="0" t="n">
        <v>85.9</v>
      </c>
      <c r="E99" s="0" t="n">
        <v>2.99</v>
      </c>
      <c r="F99" s="0" t="n">
        <v>0.77</v>
      </c>
      <c r="G99" s="0" t="n">
        <v>31.4</v>
      </c>
      <c r="H99" s="0" t="n">
        <v>0.93</v>
      </c>
      <c r="I99" s="0" t="n">
        <v>2649474</v>
      </c>
      <c r="J99" s="0" t="s">
        <v>97</v>
      </c>
      <c r="K99" s="19" t="n">
        <v>43565.4986111111</v>
      </c>
      <c r="L99" s="0" t="s">
        <v>30</v>
      </c>
      <c r="M99" s="0" t="n">
        <v>0.061</v>
      </c>
    </row>
    <row r="100" customFormat="false" ht="10.5" hidden="false" customHeight="false" outlineLevel="0" collapsed="false">
      <c r="A100" s="15" t="n">
        <v>441</v>
      </c>
      <c r="B100" s="0" t="n">
        <v>74.9</v>
      </c>
      <c r="C100" s="0" t="n">
        <v>78.9</v>
      </c>
      <c r="D100" s="0" t="n">
        <v>85.3</v>
      </c>
      <c r="E100" s="0" t="n">
        <v>3.31</v>
      </c>
      <c r="F100" s="0" t="n">
        <v>0.79</v>
      </c>
      <c r="G100" s="0" t="n">
        <v>31.55</v>
      </c>
      <c r="H100" s="0" t="n">
        <v>1.28</v>
      </c>
      <c r="I100" s="0" t="n">
        <v>2650774</v>
      </c>
      <c r="J100" s="0" t="s">
        <v>98</v>
      </c>
      <c r="K100" s="19" t="n">
        <v>43566.8145833333</v>
      </c>
      <c r="L100" s="0" t="s">
        <v>30</v>
      </c>
      <c r="M100" s="0" t="n">
        <v>0.059</v>
      </c>
    </row>
    <row r="101" customFormat="false" ht="10.5" hidden="false" customHeight="false" outlineLevel="0" collapsed="false">
      <c r="A101" s="15" t="n">
        <v>440</v>
      </c>
      <c r="B101" s="0" t="n">
        <v>74.5</v>
      </c>
      <c r="C101" s="0" t="n">
        <v>78.6</v>
      </c>
      <c r="D101" s="0" t="n">
        <v>85.2</v>
      </c>
      <c r="E101" s="0" t="n">
        <v>3.04</v>
      </c>
      <c r="F101" s="0" t="n">
        <v>0.78</v>
      </c>
      <c r="G101" s="0" t="n">
        <v>31.5</v>
      </c>
      <c r="H101" s="0" t="n">
        <v>1.46</v>
      </c>
      <c r="I101" s="0" t="n">
        <v>2650775</v>
      </c>
      <c r="J101" s="0" t="s">
        <v>98</v>
      </c>
      <c r="K101" s="19" t="n">
        <v>43566.8145833333</v>
      </c>
      <c r="L101" s="0" t="s">
        <v>30</v>
      </c>
      <c r="M101" s="0" t="n">
        <v>0.053</v>
      </c>
    </row>
    <row r="102" customFormat="false" ht="10.5" hidden="false" customHeight="false" outlineLevel="0" collapsed="false">
      <c r="A102" s="15" t="n">
        <v>416</v>
      </c>
      <c r="B102" s="0" t="n">
        <v>75.1</v>
      </c>
      <c r="C102" s="0" t="n">
        <v>79.1</v>
      </c>
      <c r="D102" s="0" t="n">
        <v>85.6</v>
      </c>
      <c r="E102" s="0" t="n">
        <v>3.01</v>
      </c>
      <c r="F102" s="0" t="n">
        <v>0.78</v>
      </c>
      <c r="G102" s="0" t="n">
        <v>31.54</v>
      </c>
      <c r="H102" s="0" t="n">
        <v>1.12</v>
      </c>
      <c r="I102" s="0" t="n">
        <v>2650776</v>
      </c>
      <c r="J102" s="0" t="s">
        <v>98</v>
      </c>
      <c r="K102" s="19" t="n">
        <v>43566.8145833333</v>
      </c>
      <c r="L102" s="0" t="s">
        <v>30</v>
      </c>
      <c r="M102" s="0" t="n">
        <v>0.04</v>
      </c>
    </row>
    <row r="103" customFormat="false" ht="10.5" hidden="false" customHeight="false" outlineLevel="0" collapsed="false">
      <c r="A103" s="15" t="n">
        <v>36</v>
      </c>
      <c r="B103" s="0" t="n">
        <v>68.4</v>
      </c>
      <c r="C103" s="0" t="n">
        <v>72.1</v>
      </c>
      <c r="D103" s="0" t="n">
        <v>77.5</v>
      </c>
      <c r="E103" s="0" t="n">
        <v>8.94</v>
      </c>
      <c r="F103" s="0" t="n">
        <v>1.45</v>
      </c>
      <c r="G103" s="0" t="n">
        <v>32.11</v>
      </c>
      <c r="H103" s="0" t="n">
        <v>1.23</v>
      </c>
      <c r="I103" s="0" t="n">
        <v>2651334</v>
      </c>
      <c r="J103" s="0" t="s">
        <v>99</v>
      </c>
      <c r="K103" s="19" t="n">
        <v>43567.2131944444</v>
      </c>
      <c r="L103" s="0" t="s">
        <v>66</v>
      </c>
      <c r="M103" s="0" t="n">
        <v>0.188</v>
      </c>
    </row>
    <row r="104" customFormat="false" ht="10.5" hidden="false" customHeight="false" outlineLevel="0" collapsed="false">
      <c r="A104" s="15" t="n">
        <v>300</v>
      </c>
      <c r="B104" s="0" t="n">
        <v>69.5</v>
      </c>
      <c r="C104" s="0" t="n">
        <v>73.2</v>
      </c>
      <c r="D104" s="0" t="n">
        <v>79.1</v>
      </c>
      <c r="E104" s="0" t="n">
        <v>6.94</v>
      </c>
      <c r="F104" s="0" t="n">
        <v>1.21</v>
      </c>
      <c r="G104" s="0" t="n">
        <v>31.93</v>
      </c>
      <c r="H104" s="0" t="n">
        <v>1.24</v>
      </c>
      <c r="I104" s="0" t="n">
        <v>2651482</v>
      </c>
      <c r="J104" s="0" t="s">
        <v>100</v>
      </c>
      <c r="K104" s="19" t="n">
        <v>43567.4534722222</v>
      </c>
      <c r="L104" s="0" t="s">
        <v>66</v>
      </c>
      <c r="M104" s="0" t="n">
        <v>0.11</v>
      </c>
    </row>
    <row r="105" customFormat="false" ht="10.5" hidden="false" customHeight="false" outlineLevel="0" collapsed="false">
      <c r="A105" s="15" t="n">
        <v>300</v>
      </c>
      <c r="B105" s="0" t="n">
        <v>68.6</v>
      </c>
      <c r="C105" s="0" t="n">
        <v>72.3</v>
      </c>
      <c r="D105" s="0" t="n">
        <v>78</v>
      </c>
      <c r="E105" s="0" t="n">
        <v>7.69</v>
      </c>
      <c r="F105" s="0" t="n">
        <v>1.28</v>
      </c>
      <c r="G105" s="0" t="n">
        <v>31.99</v>
      </c>
      <c r="H105" s="0" t="n">
        <v>0.96</v>
      </c>
      <c r="I105" s="0" t="n">
        <v>2651483</v>
      </c>
      <c r="J105" s="0" t="s">
        <v>100</v>
      </c>
      <c r="K105" s="19" t="n">
        <v>43567.4534722222</v>
      </c>
      <c r="L105" s="0" t="s">
        <v>66</v>
      </c>
      <c r="M105" s="0" t="n">
        <v>0.106</v>
      </c>
    </row>
    <row r="106" customFormat="false" ht="10.5" hidden="false" customHeight="false" outlineLevel="0" collapsed="false">
      <c r="A106" s="15" t="n">
        <v>300</v>
      </c>
      <c r="B106" s="0" t="n">
        <v>70</v>
      </c>
      <c r="C106" s="0" t="n">
        <v>73.8</v>
      </c>
      <c r="D106" s="0" t="n">
        <v>79.6</v>
      </c>
      <c r="E106" s="0" t="n">
        <v>7.32</v>
      </c>
      <c r="F106" s="0" t="n">
        <v>1.26</v>
      </c>
      <c r="G106" s="0" t="n">
        <v>32.06</v>
      </c>
      <c r="H106" s="0" t="n">
        <v>0.78</v>
      </c>
      <c r="I106" s="0" t="n">
        <v>2651484</v>
      </c>
      <c r="J106" s="0" t="s">
        <v>100</v>
      </c>
      <c r="K106" s="19" t="n">
        <v>43567.4534722222</v>
      </c>
      <c r="L106" s="0" t="s">
        <v>66</v>
      </c>
      <c r="M106" s="0" t="n">
        <v>0.147</v>
      </c>
    </row>
    <row r="107" customFormat="false" ht="10.5" hidden="false" customHeight="false" outlineLevel="0" collapsed="false">
      <c r="A107" s="15" t="n">
        <v>300</v>
      </c>
      <c r="B107" s="0" t="n">
        <v>68.3</v>
      </c>
      <c r="C107" s="0" t="n">
        <v>72</v>
      </c>
      <c r="D107" s="0" t="n">
        <v>77.8</v>
      </c>
      <c r="E107" s="0" t="n">
        <v>7.02</v>
      </c>
      <c r="F107" s="0" t="n">
        <v>1.37</v>
      </c>
      <c r="G107" s="0" t="n">
        <v>31.85</v>
      </c>
      <c r="H107" s="0" t="n">
        <v>1.22</v>
      </c>
      <c r="I107" s="0" t="n">
        <v>2651702</v>
      </c>
      <c r="J107" s="0" t="s">
        <v>101</v>
      </c>
      <c r="K107" s="19" t="n">
        <v>43567.6736111111</v>
      </c>
      <c r="L107" s="0" t="s">
        <v>66</v>
      </c>
      <c r="M107" s="0" t="n">
        <v>0.298</v>
      </c>
    </row>
    <row r="108" customFormat="false" ht="10.5" hidden="false" customHeight="false" outlineLevel="0" collapsed="false">
      <c r="A108" s="15" t="n">
        <v>310</v>
      </c>
      <c r="B108" s="0" t="n">
        <v>68.4</v>
      </c>
      <c r="C108" s="0" t="n">
        <v>72.1</v>
      </c>
      <c r="D108" s="0" t="n">
        <v>77.5</v>
      </c>
      <c r="E108" s="0" t="n">
        <v>6.34</v>
      </c>
      <c r="F108" s="0" t="n">
        <v>1.16</v>
      </c>
      <c r="G108" s="0" t="n">
        <v>30.65</v>
      </c>
      <c r="H108" s="0" t="n">
        <v>1.54</v>
      </c>
      <c r="I108" s="0" t="n">
        <v>2651703</v>
      </c>
      <c r="J108" s="0" t="s">
        <v>101</v>
      </c>
      <c r="K108" s="19" t="n">
        <v>43567.6736111111</v>
      </c>
      <c r="L108" s="0" t="s">
        <v>66</v>
      </c>
      <c r="M108" s="0" t="n">
        <v>0.175</v>
      </c>
    </row>
    <row r="109" customFormat="false" ht="10.5" hidden="false" customHeight="false" outlineLevel="0" collapsed="false">
      <c r="A109" s="15" t="n">
        <v>300</v>
      </c>
      <c r="B109" s="0" t="n">
        <v>69.9</v>
      </c>
      <c r="C109" s="0" t="n">
        <v>73.6</v>
      </c>
      <c r="D109" s="0" t="n">
        <v>79.3</v>
      </c>
      <c r="E109" s="0" t="n">
        <v>7.93</v>
      </c>
      <c r="F109" s="0" t="n">
        <v>1.31</v>
      </c>
      <c r="G109" s="0" t="n">
        <v>32.01</v>
      </c>
      <c r="H109" s="0" t="n">
        <v>1.91</v>
      </c>
      <c r="I109" s="0" t="n">
        <v>2652497</v>
      </c>
      <c r="J109" s="0" t="s">
        <v>102</v>
      </c>
      <c r="K109" s="19" t="n">
        <v>43570.1923611111</v>
      </c>
      <c r="L109" s="0" t="s">
        <v>66</v>
      </c>
      <c r="M109" s="0" t="n">
        <v>0.158</v>
      </c>
    </row>
    <row r="110" customFormat="false" ht="10.5" hidden="false" customHeight="false" outlineLevel="0" collapsed="false">
      <c r="A110" s="15" t="n">
        <v>300</v>
      </c>
      <c r="B110" s="0" t="n">
        <v>70.1</v>
      </c>
      <c r="C110" s="0" t="n">
        <v>73.9</v>
      </c>
      <c r="D110" s="0" t="n">
        <v>79.4</v>
      </c>
      <c r="E110" s="0" t="n">
        <v>8.36</v>
      </c>
      <c r="F110" s="0" t="n">
        <v>1.42</v>
      </c>
      <c r="G110" s="0" t="n">
        <v>32.11</v>
      </c>
      <c r="H110" s="0" t="n">
        <v>1.21</v>
      </c>
      <c r="I110" s="0" t="n">
        <v>2652498</v>
      </c>
      <c r="J110" s="0" t="s">
        <v>102</v>
      </c>
      <c r="K110" s="19" t="n">
        <v>43570.1923611111</v>
      </c>
      <c r="L110" s="0" t="s">
        <v>66</v>
      </c>
      <c r="M110" s="0" t="n">
        <v>0.167</v>
      </c>
    </row>
    <row r="111" customFormat="false" ht="10.5" hidden="false" customHeight="false" outlineLevel="0" collapsed="false">
      <c r="A111" s="15" t="n">
        <v>117</v>
      </c>
      <c r="B111" s="0" t="n">
        <v>69.7</v>
      </c>
      <c r="C111" s="0" t="n">
        <v>73.4</v>
      </c>
      <c r="D111" s="0" t="n">
        <v>79</v>
      </c>
      <c r="E111" s="0" t="n">
        <v>7.85</v>
      </c>
      <c r="F111" s="0" t="n">
        <v>1.3</v>
      </c>
      <c r="G111" s="0" t="n">
        <v>31.96</v>
      </c>
      <c r="H111" s="0" t="n">
        <v>1.87</v>
      </c>
      <c r="I111" s="0" t="n">
        <v>2652499</v>
      </c>
      <c r="J111" s="0" t="s">
        <v>102</v>
      </c>
      <c r="K111" s="19" t="n">
        <v>43570.1923611111</v>
      </c>
      <c r="L111" s="0" t="s">
        <v>66</v>
      </c>
      <c r="M111" s="0" t="n">
        <v>0.147</v>
      </c>
    </row>
    <row r="112" customFormat="false" ht="10.5" hidden="false" customHeight="false" outlineLevel="0" collapsed="false">
      <c r="A112" s="15" t="n">
        <v>400</v>
      </c>
      <c r="B112" s="0" t="n">
        <v>78.1</v>
      </c>
      <c r="C112" s="0" t="n">
        <v>82.3</v>
      </c>
      <c r="D112" s="0" t="n">
        <v>88.5</v>
      </c>
      <c r="E112" s="0" t="n">
        <v>5.63</v>
      </c>
      <c r="F112" s="0" t="n">
        <v>0.89</v>
      </c>
      <c r="G112" s="0" t="n">
        <v>31.7</v>
      </c>
      <c r="H112" s="0" t="n">
        <v>0.83</v>
      </c>
      <c r="I112" s="0" t="n">
        <v>2653086</v>
      </c>
      <c r="J112" s="0" t="s">
        <v>103</v>
      </c>
      <c r="K112" s="19" t="n">
        <v>43570.5236111111</v>
      </c>
      <c r="L112" s="0" t="s">
        <v>104</v>
      </c>
      <c r="M112" s="0" t="n">
        <v>0.051</v>
      </c>
    </row>
    <row r="113" customFormat="false" ht="10.5" hidden="false" customHeight="false" outlineLevel="0" collapsed="false">
      <c r="A113" s="15" t="n">
        <v>400</v>
      </c>
      <c r="B113" s="0" t="n">
        <v>79.5</v>
      </c>
      <c r="C113" s="0" t="n">
        <v>83.9</v>
      </c>
      <c r="D113" s="0" t="n">
        <v>90.4</v>
      </c>
      <c r="E113" s="0" t="n">
        <v>5.63</v>
      </c>
      <c r="F113" s="0" t="n">
        <v>0.9</v>
      </c>
      <c r="G113" s="0" t="n">
        <v>31.99</v>
      </c>
      <c r="H113" s="0" t="n">
        <v>1.21</v>
      </c>
      <c r="I113" s="0" t="n">
        <v>2653087</v>
      </c>
      <c r="J113" s="0" t="s">
        <v>103</v>
      </c>
      <c r="K113" s="19" t="n">
        <v>43570.5236111111</v>
      </c>
      <c r="L113" s="0" t="s">
        <v>104</v>
      </c>
      <c r="M113" s="0" t="n">
        <v>0.047</v>
      </c>
    </row>
    <row r="114" customFormat="false" ht="10.5" hidden="false" customHeight="false" outlineLevel="0" collapsed="false">
      <c r="A114" s="15" t="n">
        <v>400</v>
      </c>
      <c r="B114" s="0" t="n">
        <v>79.3</v>
      </c>
      <c r="C114" s="0" t="n">
        <v>83.8</v>
      </c>
      <c r="D114" s="0" t="n">
        <v>89.7</v>
      </c>
      <c r="E114" s="0" t="n">
        <v>6.65</v>
      </c>
      <c r="F114" s="0" t="n">
        <v>1</v>
      </c>
      <c r="G114" s="0" t="n">
        <v>31.98</v>
      </c>
      <c r="H114" s="0" t="n">
        <v>0.79</v>
      </c>
      <c r="I114" s="0" t="n">
        <v>2653088</v>
      </c>
      <c r="J114" s="0" t="s">
        <v>103</v>
      </c>
      <c r="K114" s="19" t="n">
        <v>43570.5236111111</v>
      </c>
      <c r="L114" s="0" t="s">
        <v>104</v>
      </c>
      <c r="M114" s="0" t="n">
        <v>0.024</v>
      </c>
    </row>
    <row r="115" customFormat="false" ht="10.5" hidden="false" customHeight="false" outlineLevel="0" collapsed="false">
      <c r="A115" s="15" t="n">
        <v>400</v>
      </c>
      <c r="B115" s="0" t="n">
        <v>80.5</v>
      </c>
      <c r="C115" s="0" t="n">
        <v>84.9</v>
      </c>
      <c r="D115" s="0" t="n">
        <v>91.1</v>
      </c>
      <c r="E115" s="0" t="n">
        <v>6.24</v>
      </c>
      <c r="F115" s="0" t="n">
        <v>0.86</v>
      </c>
      <c r="G115" s="0" t="n">
        <v>31.9</v>
      </c>
      <c r="H115" s="0" t="n">
        <v>0.58</v>
      </c>
      <c r="I115" s="0" t="n">
        <v>2653385</v>
      </c>
      <c r="J115" s="0" t="s">
        <v>105</v>
      </c>
      <c r="K115" s="19" t="n">
        <v>43570.6986111111</v>
      </c>
      <c r="L115" s="0" t="s">
        <v>104</v>
      </c>
      <c r="M115" s="0" t="n">
        <v>0.032</v>
      </c>
    </row>
    <row r="116" customFormat="false" ht="10.5" hidden="false" customHeight="false" outlineLevel="0" collapsed="false">
      <c r="A116" s="15" t="n">
        <v>277</v>
      </c>
      <c r="B116" s="0" t="n">
        <v>81</v>
      </c>
      <c r="C116" s="0" t="n">
        <v>85.5</v>
      </c>
      <c r="D116" s="0" t="n">
        <v>91.5</v>
      </c>
      <c r="E116" s="0" t="n">
        <v>7.36</v>
      </c>
      <c r="F116" s="0" t="n">
        <v>0.96</v>
      </c>
      <c r="G116" s="0" t="n">
        <v>32.02</v>
      </c>
      <c r="H116" s="0" t="n">
        <v>0.46</v>
      </c>
      <c r="I116" s="0" t="n">
        <v>2653386</v>
      </c>
      <c r="J116" s="0" t="s">
        <v>105</v>
      </c>
      <c r="K116" s="19" t="n">
        <v>43570.6986111111</v>
      </c>
      <c r="L116" s="0" t="s">
        <v>104</v>
      </c>
      <c r="M116" s="0" t="n">
        <v>0.027</v>
      </c>
    </row>
    <row r="117" customFormat="false" ht="10.5" hidden="false" customHeight="false" outlineLevel="0" collapsed="false">
      <c r="A117" s="15" t="n">
        <v>300</v>
      </c>
      <c r="B117" s="0" t="n">
        <v>79</v>
      </c>
      <c r="C117" s="0" t="n">
        <v>83.3</v>
      </c>
      <c r="D117" s="0" t="n">
        <v>88.5</v>
      </c>
      <c r="E117" s="0" t="n">
        <v>11.25</v>
      </c>
      <c r="F117" s="0" t="n">
        <v>1.36</v>
      </c>
      <c r="G117" s="0" t="n">
        <v>32.33</v>
      </c>
      <c r="H117" s="0" t="n">
        <v>0.66</v>
      </c>
      <c r="I117" s="0" t="n">
        <v>2653809</v>
      </c>
      <c r="J117" s="0" t="s">
        <v>106</v>
      </c>
      <c r="K117" s="19" t="n">
        <v>43570.9145833333</v>
      </c>
      <c r="L117" s="0" t="s">
        <v>77</v>
      </c>
      <c r="M117" s="0" t="n">
        <v>0.029</v>
      </c>
    </row>
    <row r="118" customFormat="false" ht="10.5" hidden="false" customHeight="false" outlineLevel="0" collapsed="false">
      <c r="A118" s="15" t="n">
        <v>300</v>
      </c>
      <c r="B118" s="0" t="n">
        <v>78.4</v>
      </c>
      <c r="C118" s="0" t="n">
        <v>82.7</v>
      </c>
      <c r="D118" s="0" t="n">
        <v>87.7</v>
      </c>
      <c r="E118" s="0" t="n">
        <v>11.65</v>
      </c>
      <c r="F118" s="0" t="n">
        <v>1.35</v>
      </c>
      <c r="G118" s="0" t="n">
        <v>32.49</v>
      </c>
      <c r="H118" s="0" t="n">
        <v>0.73</v>
      </c>
      <c r="I118" s="0" t="n">
        <v>2653810</v>
      </c>
      <c r="J118" s="0" t="s">
        <v>106</v>
      </c>
      <c r="K118" s="19" t="n">
        <v>43570.9145833333</v>
      </c>
      <c r="L118" s="0" t="s">
        <v>77</v>
      </c>
      <c r="M118" s="0" t="n">
        <v>0.038</v>
      </c>
    </row>
    <row r="119" customFormat="false" ht="10.5" hidden="false" customHeight="false" outlineLevel="0" collapsed="false">
      <c r="A119" s="15" t="n">
        <v>300</v>
      </c>
      <c r="B119" s="0" t="n">
        <v>77.7</v>
      </c>
      <c r="C119" s="0" t="n">
        <v>81.9</v>
      </c>
      <c r="D119" s="0" t="n">
        <v>87.1</v>
      </c>
      <c r="E119" s="0" t="n">
        <v>10.96</v>
      </c>
      <c r="F119" s="0" t="n">
        <v>1.25</v>
      </c>
      <c r="G119" s="0" t="n">
        <v>32.38</v>
      </c>
      <c r="H119" s="0" t="n">
        <v>0.91</v>
      </c>
      <c r="I119" s="0" t="n">
        <v>2653811</v>
      </c>
      <c r="J119" s="0" t="s">
        <v>106</v>
      </c>
      <c r="K119" s="19" t="n">
        <v>43570.9145833333</v>
      </c>
      <c r="L119" s="0" t="s">
        <v>77</v>
      </c>
      <c r="M119" s="0" t="n">
        <v>0.045</v>
      </c>
    </row>
    <row r="120" customFormat="false" ht="10.5" hidden="false" customHeight="false" outlineLevel="0" collapsed="false">
      <c r="A120" s="15" t="n">
        <v>300</v>
      </c>
      <c r="B120" s="0" t="n">
        <v>78.6</v>
      </c>
      <c r="C120" s="0" t="n">
        <v>82.8</v>
      </c>
      <c r="D120" s="0" t="n">
        <v>88.3</v>
      </c>
      <c r="E120" s="0" t="n">
        <v>9.47</v>
      </c>
      <c r="F120" s="0" t="n">
        <v>1.14</v>
      </c>
      <c r="G120" s="0" t="n">
        <v>32.24</v>
      </c>
      <c r="H120" s="0" t="n">
        <v>0.77</v>
      </c>
      <c r="I120" s="0" t="n">
        <v>2654348</v>
      </c>
      <c r="J120" s="0" t="s">
        <v>107</v>
      </c>
      <c r="K120" s="19" t="n">
        <v>43571.1916666667</v>
      </c>
      <c r="L120" s="0" t="s">
        <v>77</v>
      </c>
      <c r="M120" s="0" t="n">
        <v>0.058</v>
      </c>
    </row>
    <row r="121" customFormat="false" ht="10.5" hidden="false" customHeight="false" outlineLevel="0" collapsed="false">
      <c r="A121" s="15" t="n">
        <v>300</v>
      </c>
      <c r="B121" s="0" t="n">
        <v>78.7</v>
      </c>
      <c r="C121" s="0" t="n">
        <v>82.9</v>
      </c>
      <c r="D121" s="0" t="n">
        <v>88.1</v>
      </c>
      <c r="E121" s="0" t="n">
        <v>10.94</v>
      </c>
      <c r="F121" s="0" t="n">
        <v>1.3</v>
      </c>
      <c r="G121" s="0" t="n">
        <v>32.31</v>
      </c>
      <c r="H121" s="0" t="n">
        <v>0.59</v>
      </c>
      <c r="I121" s="0" t="n">
        <v>2654349</v>
      </c>
      <c r="J121" s="0" t="s">
        <v>107</v>
      </c>
      <c r="K121" s="19" t="n">
        <v>43571.1916666667</v>
      </c>
      <c r="L121" s="0" t="s">
        <v>77</v>
      </c>
      <c r="M121" s="0" t="n">
        <v>0.048</v>
      </c>
    </row>
    <row r="122" customFormat="false" ht="10.5" hidden="false" customHeight="false" outlineLevel="0" collapsed="false">
      <c r="A122" s="15" t="n">
        <v>364</v>
      </c>
      <c r="B122" s="0" t="n">
        <v>78.3</v>
      </c>
      <c r="C122" s="0" t="n">
        <v>82.6</v>
      </c>
      <c r="D122" s="0" t="n">
        <v>87.8</v>
      </c>
      <c r="E122" s="0" t="n">
        <v>10.36</v>
      </c>
      <c r="F122" s="0" t="n">
        <v>1.2</v>
      </c>
      <c r="G122" s="0" t="n">
        <v>32.41</v>
      </c>
      <c r="H122" s="0" t="n">
        <v>1.04</v>
      </c>
      <c r="I122" s="0" t="n">
        <v>2654350</v>
      </c>
      <c r="J122" s="0" t="s">
        <v>107</v>
      </c>
      <c r="K122" s="19" t="n">
        <v>43571.1916666667</v>
      </c>
      <c r="L122" s="0" t="s">
        <v>77</v>
      </c>
      <c r="M122" s="0" t="n">
        <v>0.051</v>
      </c>
    </row>
    <row r="123" customFormat="false" ht="10.5" hidden="false" customHeight="false" outlineLevel="0" collapsed="false">
      <c r="A123" s="15" t="n">
        <v>300</v>
      </c>
      <c r="B123" s="0" t="n">
        <v>69.6</v>
      </c>
      <c r="C123" s="0" t="n">
        <v>73.5</v>
      </c>
      <c r="D123" s="0" t="n">
        <v>78.8</v>
      </c>
      <c r="E123" s="0" t="n">
        <v>9.27</v>
      </c>
      <c r="F123" s="0" t="n">
        <v>1.41</v>
      </c>
      <c r="G123" s="0" t="n">
        <v>32.08</v>
      </c>
      <c r="H123" s="0" t="n">
        <v>1.54</v>
      </c>
      <c r="I123" s="0" t="n">
        <v>2654711</v>
      </c>
      <c r="J123" s="0" t="s">
        <v>108</v>
      </c>
      <c r="K123" s="19" t="n">
        <v>43571.4194444445</v>
      </c>
      <c r="L123" s="0" t="s">
        <v>66</v>
      </c>
      <c r="M123" s="0" t="n">
        <v>0.109</v>
      </c>
    </row>
    <row r="124" customFormat="false" ht="10.5" hidden="false" customHeight="false" outlineLevel="0" collapsed="false">
      <c r="A124" s="15" t="n">
        <v>300</v>
      </c>
      <c r="B124" s="0" t="n">
        <v>71</v>
      </c>
      <c r="C124" s="0" t="n">
        <v>74.8</v>
      </c>
      <c r="D124" s="0" t="n">
        <v>80.4</v>
      </c>
      <c r="E124" s="0" t="n">
        <v>8</v>
      </c>
      <c r="F124" s="0" t="n">
        <v>1.31</v>
      </c>
      <c r="G124" s="0" t="n">
        <v>32.07</v>
      </c>
      <c r="H124" s="0" t="n">
        <v>1.74</v>
      </c>
      <c r="I124" s="0" t="n">
        <v>2654712</v>
      </c>
      <c r="J124" s="0" t="s">
        <v>108</v>
      </c>
      <c r="K124" s="19" t="n">
        <v>43571.4194444445</v>
      </c>
      <c r="L124" s="0" t="s">
        <v>66</v>
      </c>
      <c r="M124" s="0" t="n">
        <v>0.093</v>
      </c>
    </row>
    <row r="125" customFormat="false" ht="10.5" hidden="false" customHeight="false" outlineLevel="0" collapsed="false">
      <c r="A125" s="15" t="n">
        <v>300</v>
      </c>
      <c r="B125" s="0" t="n">
        <v>70.8</v>
      </c>
      <c r="C125" s="0" t="n">
        <v>74.7</v>
      </c>
      <c r="D125" s="0" t="n">
        <v>80.3</v>
      </c>
      <c r="E125" s="0" t="n">
        <v>7.8</v>
      </c>
      <c r="F125" s="0" t="n">
        <v>1.31</v>
      </c>
      <c r="G125" s="0" t="n">
        <v>32.12</v>
      </c>
      <c r="H125" s="0" t="n">
        <v>0.92</v>
      </c>
      <c r="I125" s="0" t="n">
        <v>2654713</v>
      </c>
      <c r="J125" s="0" t="s">
        <v>108</v>
      </c>
      <c r="K125" s="19" t="n">
        <v>43571.4194444445</v>
      </c>
      <c r="L125" s="0" t="s">
        <v>66</v>
      </c>
      <c r="M125" s="0" t="n">
        <v>0.113</v>
      </c>
    </row>
    <row r="126" customFormat="false" ht="10.5" hidden="false" customHeight="false" outlineLevel="0" collapsed="false">
      <c r="A126" s="15" t="n">
        <v>300</v>
      </c>
      <c r="B126" s="0" t="n">
        <v>71.3</v>
      </c>
      <c r="C126" s="0" t="n">
        <v>75.2</v>
      </c>
      <c r="D126" s="0" t="n">
        <v>80.9</v>
      </c>
      <c r="E126" s="0" t="n">
        <v>7.58</v>
      </c>
      <c r="F126" s="0" t="n">
        <v>1.3</v>
      </c>
      <c r="G126" s="0" t="n">
        <v>32.04</v>
      </c>
      <c r="H126" s="0" t="n">
        <v>1.27</v>
      </c>
      <c r="I126" s="0" t="n">
        <v>2655033</v>
      </c>
      <c r="J126" s="0" t="s">
        <v>109</v>
      </c>
      <c r="K126" s="19" t="n">
        <v>43571.6534722222</v>
      </c>
      <c r="L126" s="0" t="s">
        <v>66</v>
      </c>
      <c r="M126" s="0" t="n">
        <v>0.094</v>
      </c>
    </row>
    <row r="127" customFormat="false" ht="10.5" hidden="false" customHeight="false" outlineLevel="0" collapsed="false">
      <c r="A127" s="15" t="n">
        <v>300</v>
      </c>
      <c r="B127" s="0" t="n">
        <v>71.1</v>
      </c>
      <c r="C127" s="0" t="n">
        <v>74.9</v>
      </c>
      <c r="D127" s="0" t="n">
        <v>80.5</v>
      </c>
      <c r="E127" s="0" t="n">
        <v>7.9</v>
      </c>
      <c r="F127" s="0" t="n">
        <v>1.4</v>
      </c>
      <c r="G127" s="0" t="n">
        <v>32.09</v>
      </c>
      <c r="H127" s="0" t="n">
        <v>1.17</v>
      </c>
      <c r="I127" s="0" t="n">
        <v>2655034</v>
      </c>
      <c r="J127" s="0" t="s">
        <v>109</v>
      </c>
      <c r="K127" s="19" t="n">
        <v>43571.6534722222</v>
      </c>
      <c r="L127" s="0" t="s">
        <v>66</v>
      </c>
      <c r="M127" s="0" t="n">
        <v>0.167</v>
      </c>
    </row>
    <row r="128" customFormat="false" ht="10.5" hidden="false" customHeight="false" outlineLevel="0" collapsed="false">
      <c r="A128" s="15" t="n">
        <v>300</v>
      </c>
      <c r="B128" s="0" t="n">
        <v>69.1</v>
      </c>
      <c r="C128" s="0" t="n">
        <v>72.9</v>
      </c>
      <c r="D128" s="0" t="n">
        <v>78.5</v>
      </c>
      <c r="E128" s="0" t="n">
        <v>8.56</v>
      </c>
      <c r="F128" s="0" t="n">
        <v>1.41</v>
      </c>
      <c r="G128" s="0" t="n">
        <v>32.1</v>
      </c>
      <c r="H128" s="0" t="n">
        <v>1.04</v>
      </c>
      <c r="I128" s="0" t="n">
        <v>2655035</v>
      </c>
      <c r="J128" s="0" t="s">
        <v>109</v>
      </c>
      <c r="K128" s="19" t="n">
        <v>43571.6534722222</v>
      </c>
      <c r="L128" s="0" t="s">
        <v>66</v>
      </c>
      <c r="M128" s="0" t="n">
        <v>0.131</v>
      </c>
    </row>
    <row r="129" customFormat="false" ht="10.5" hidden="false" customHeight="false" outlineLevel="0" collapsed="false">
      <c r="A129" s="15" t="n">
        <v>300</v>
      </c>
      <c r="B129" s="0" t="n">
        <v>70.9</v>
      </c>
      <c r="C129" s="0" t="n">
        <v>74.8</v>
      </c>
      <c r="D129" s="0" t="n">
        <v>80</v>
      </c>
      <c r="E129" s="0" t="n">
        <v>8.94</v>
      </c>
      <c r="F129" s="0" t="n">
        <v>1.42</v>
      </c>
      <c r="G129" s="0" t="n">
        <v>32.21</v>
      </c>
      <c r="H129" s="0" t="n">
        <v>1.36</v>
      </c>
      <c r="I129" s="0" t="n">
        <v>2655421</v>
      </c>
      <c r="J129" s="0" t="s">
        <v>110</v>
      </c>
      <c r="K129" s="19" t="n">
        <v>43571.8694444444</v>
      </c>
      <c r="L129" s="0" t="s">
        <v>66</v>
      </c>
      <c r="M129" s="0" t="n">
        <v>0.147</v>
      </c>
    </row>
    <row r="130" customFormat="false" ht="10.5" hidden="false" customHeight="false" outlineLevel="0" collapsed="false">
      <c r="A130" s="15" t="n">
        <v>300</v>
      </c>
      <c r="B130" s="0" t="n">
        <v>69.7</v>
      </c>
      <c r="C130" s="0" t="n">
        <v>73.5</v>
      </c>
      <c r="D130" s="0" t="n">
        <v>78.8</v>
      </c>
      <c r="E130" s="0" t="n">
        <v>7.81</v>
      </c>
      <c r="F130" s="0" t="n">
        <v>1.36</v>
      </c>
      <c r="G130" s="0" t="n">
        <v>32.03</v>
      </c>
      <c r="H130" s="0" t="n">
        <v>1.51</v>
      </c>
      <c r="I130" s="0" t="n">
        <v>2655422</v>
      </c>
      <c r="J130" s="0" t="s">
        <v>110</v>
      </c>
      <c r="K130" s="19" t="n">
        <v>43571.8694444444</v>
      </c>
      <c r="L130" s="0" t="s">
        <v>66</v>
      </c>
      <c r="M130" s="0" t="n">
        <v>0.119</v>
      </c>
    </row>
    <row r="131" customFormat="false" ht="10.5" hidden="false" customHeight="false" outlineLevel="0" collapsed="false">
      <c r="A131" s="15" t="n">
        <v>300</v>
      </c>
      <c r="B131" s="0" t="n">
        <v>72</v>
      </c>
      <c r="C131" s="0" t="n">
        <v>75.9</v>
      </c>
      <c r="D131" s="0" t="n">
        <v>81.6</v>
      </c>
      <c r="E131" s="0" t="n">
        <v>7.85</v>
      </c>
      <c r="F131" s="0" t="n">
        <v>1.35</v>
      </c>
      <c r="G131" s="0" t="n">
        <v>32.28</v>
      </c>
      <c r="H131" s="0" t="n">
        <v>1.21</v>
      </c>
      <c r="I131" s="0" t="n">
        <v>2655423</v>
      </c>
      <c r="J131" s="0" t="s">
        <v>110</v>
      </c>
      <c r="K131" s="19" t="n">
        <v>43571.8694444444</v>
      </c>
      <c r="L131" s="0" t="s">
        <v>66</v>
      </c>
      <c r="M131" s="0" t="n">
        <v>0.099</v>
      </c>
    </row>
    <row r="132" customFormat="false" ht="10.5" hidden="false" customHeight="false" outlineLevel="0" collapsed="false">
      <c r="A132" s="15" t="n">
        <v>300</v>
      </c>
      <c r="B132" s="0" t="n">
        <v>70.2</v>
      </c>
      <c r="C132" s="0" t="n">
        <v>74</v>
      </c>
      <c r="D132" s="0" t="n">
        <v>79.3</v>
      </c>
      <c r="E132" s="0" t="n">
        <v>8.78</v>
      </c>
      <c r="F132" s="0" t="n">
        <v>1.42</v>
      </c>
      <c r="G132" s="0" t="n">
        <v>32.36</v>
      </c>
      <c r="H132" s="0" t="n">
        <v>1.19</v>
      </c>
      <c r="I132" s="0" t="n">
        <v>2655699</v>
      </c>
      <c r="J132" s="0" t="s">
        <v>111</v>
      </c>
      <c r="K132" s="19" t="n">
        <v>43572.0784722222</v>
      </c>
      <c r="L132" s="0" t="s">
        <v>66</v>
      </c>
      <c r="M132" s="0" t="n">
        <v>0.147</v>
      </c>
    </row>
    <row r="133" customFormat="false" ht="10.5" hidden="false" customHeight="false" outlineLevel="0" collapsed="false">
      <c r="A133" s="15" t="n">
        <v>300</v>
      </c>
      <c r="B133" s="0" t="n">
        <v>70.8</v>
      </c>
      <c r="C133" s="0" t="n">
        <v>74.7</v>
      </c>
      <c r="D133" s="0" t="n">
        <v>80.2</v>
      </c>
      <c r="E133" s="0" t="n">
        <v>8.75</v>
      </c>
      <c r="F133" s="0" t="n">
        <v>1.51</v>
      </c>
      <c r="G133" s="0" t="n">
        <v>32.37</v>
      </c>
      <c r="H133" s="0" t="n">
        <v>0.99</v>
      </c>
      <c r="I133" s="0" t="n">
        <v>2655700</v>
      </c>
      <c r="J133" s="0" t="s">
        <v>111</v>
      </c>
      <c r="K133" s="19" t="n">
        <v>43572.0784722222</v>
      </c>
      <c r="L133" s="0" t="s">
        <v>66</v>
      </c>
      <c r="M133" s="0" t="n">
        <v>0.183</v>
      </c>
    </row>
    <row r="134" customFormat="false" ht="10.5" hidden="false" customHeight="false" outlineLevel="0" collapsed="false">
      <c r="A134" s="15" t="n">
        <v>300</v>
      </c>
      <c r="B134" s="0" t="n">
        <v>71.1</v>
      </c>
      <c r="C134" s="0" t="n">
        <v>75</v>
      </c>
      <c r="D134" s="0" t="n">
        <v>80.5</v>
      </c>
      <c r="E134" s="0" t="n">
        <v>8.99</v>
      </c>
      <c r="F134" s="0" t="n">
        <v>1.47</v>
      </c>
      <c r="G134" s="0" t="n">
        <v>32.32</v>
      </c>
      <c r="H134" s="0" t="n">
        <v>1.5</v>
      </c>
      <c r="I134" s="0" t="n">
        <v>2655701</v>
      </c>
      <c r="J134" s="0" t="s">
        <v>111</v>
      </c>
      <c r="K134" s="19" t="n">
        <v>43572.0784722222</v>
      </c>
      <c r="L134" s="0" t="s">
        <v>66</v>
      </c>
      <c r="M134" s="0" t="n">
        <v>0.166</v>
      </c>
    </row>
    <row r="135" customFormat="false" ht="10.5" hidden="false" customHeight="false" outlineLevel="0" collapsed="false">
      <c r="A135" s="15" t="n">
        <v>300</v>
      </c>
      <c r="B135" s="0" t="n">
        <v>71.5</v>
      </c>
      <c r="C135" s="0" t="n">
        <v>75.4</v>
      </c>
      <c r="D135" s="0" t="n">
        <v>81.1</v>
      </c>
      <c r="E135" s="0" t="n">
        <v>8.39</v>
      </c>
      <c r="F135" s="0" t="n">
        <v>1.46</v>
      </c>
      <c r="G135" s="0" t="n">
        <v>32.3</v>
      </c>
      <c r="H135" s="0" t="n">
        <v>1.08</v>
      </c>
      <c r="I135" s="0" t="n">
        <v>2655970</v>
      </c>
      <c r="J135" s="0" t="s">
        <v>112</v>
      </c>
      <c r="K135" s="19" t="n">
        <v>43572.1861111111</v>
      </c>
      <c r="L135" s="0" t="s">
        <v>66</v>
      </c>
      <c r="M135" s="0" t="n">
        <v>0.185</v>
      </c>
    </row>
    <row r="136" customFormat="false" ht="10.5" hidden="false" customHeight="false" outlineLevel="0" collapsed="false">
      <c r="A136" s="15" t="n">
        <v>156</v>
      </c>
      <c r="B136" s="0" t="n">
        <v>70.5</v>
      </c>
      <c r="C136" s="0" t="n">
        <v>74.4</v>
      </c>
      <c r="D136" s="0" t="n">
        <v>79.9</v>
      </c>
      <c r="E136" s="0" t="n">
        <v>9.14</v>
      </c>
      <c r="F136" s="0" t="n">
        <v>1.49</v>
      </c>
      <c r="G136" s="0" t="n">
        <v>32.34</v>
      </c>
      <c r="H136" s="0" t="n">
        <v>1.51</v>
      </c>
      <c r="I136" s="0" t="n">
        <v>2655971</v>
      </c>
      <c r="J136" s="0" t="s">
        <v>112</v>
      </c>
      <c r="K136" s="19" t="n">
        <v>43572.1861111111</v>
      </c>
      <c r="L136" s="0" t="s">
        <v>66</v>
      </c>
      <c r="M136" s="0" t="n">
        <v>0.202</v>
      </c>
    </row>
    <row r="137" customFormat="false" ht="10.5" hidden="false" customHeight="false" outlineLevel="0" collapsed="false">
      <c r="A137" s="15" t="n">
        <v>400</v>
      </c>
      <c r="B137" s="0" t="n">
        <v>78.6</v>
      </c>
      <c r="C137" s="0" t="n">
        <v>82.9</v>
      </c>
      <c r="D137" s="0" t="n">
        <v>89.5</v>
      </c>
      <c r="E137" s="0" t="n">
        <v>2.53</v>
      </c>
      <c r="F137" s="0" t="n">
        <v>0.71</v>
      </c>
      <c r="G137" s="0" t="n">
        <v>31.63</v>
      </c>
      <c r="H137" s="0" t="n">
        <v>1.15</v>
      </c>
      <c r="I137" s="0" t="n">
        <v>2656773</v>
      </c>
      <c r="J137" s="0" t="s">
        <v>113</v>
      </c>
      <c r="K137" s="19" t="n">
        <v>43572.5381944445</v>
      </c>
      <c r="L137" s="0" t="s">
        <v>54</v>
      </c>
      <c r="M137" s="0" t="n">
        <v>0.038</v>
      </c>
    </row>
    <row r="138" customFormat="false" ht="10.5" hidden="false" customHeight="false" outlineLevel="0" collapsed="false">
      <c r="A138" s="15" t="n">
        <v>400</v>
      </c>
      <c r="B138" s="0" t="n">
        <v>79.7</v>
      </c>
      <c r="C138" s="0" t="n">
        <v>84</v>
      </c>
      <c r="D138" s="0" t="n">
        <v>90.7</v>
      </c>
      <c r="E138" s="0" t="n">
        <v>3.25</v>
      </c>
      <c r="F138" s="0" t="n">
        <v>0.84</v>
      </c>
      <c r="G138" s="0" t="n">
        <v>31.72</v>
      </c>
      <c r="H138" s="0" t="n">
        <v>1.12</v>
      </c>
      <c r="I138" s="0" t="n">
        <v>2656774</v>
      </c>
      <c r="J138" s="0" t="s">
        <v>113</v>
      </c>
      <c r="K138" s="19" t="n">
        <v>43572.5381944445</v>
      </c>
      <c r="L138" s="0" t="s">
        <v>54</v>
      </c>
      <c r="M138" s="0" t="n">
        <v>0.047</v>
      </c>
    </row>
    <row r="139" customFormat="false" ht="10.5" hidden="false" customHeight="false" outlineLevel="0" collapsed="false">
      <c r="A139" s="15" t="n">
        <v>400</v>
      </c>
      <c r="B139" s="0" t="n">
        <v>77.8</v>
      </c>
      <c r="C139" s="0" t="n">
        <v>82</v>
      </c>
      <c r="D139" s="0" t="n">
        <v>88.4</v>
      </c>
      <c r="E139" s="0" t="n">
        <v>2.17</v>
      </c>
      <c r="F139" s="0" t="n">
        <v>0.69</v>
      </c>
      <c r="G139" s="0" t="n">
        <v>31.42</v>
      </c>
      <c r="H139" s="0" t="n">
        <v>2.25</v>
      </c>
      <c r="I139" s="0" t="n">
        <v>2656775</v>
      </c>
      <c r="J139" s="0" t="s">
        <v>113</v>
      </c>
      <c r="K139" s="19" t="n">
        <v>43572.5381944445</v>
      </c>
      <c r="L139" s="0" t="s">
        <v>54</v>
      </c>
      <c r="M139" s="0" t="n">
        <v>0.021</v>
      </c>
    </row>
    <row r="140" customFormat="false" ht="10.5" hidden="false" customHeight="false" outlineLevel="0" collapsed="false">
      <c r="A140" s="15" t="n">
        <v>400</v>
      </c>
      <c r="B140" s="0" t="n">
        <v>79.3</v>
      </c>
      <c r="C140" s="0" t="n">
        <v>83.6</v>
      </c>
      <c r="D140" s="0" t="n">
        <v>90.1</v>
      </c>
      <c r="E140" s="0" t="n">
        <v>1.96</v>
      </c>
      <c r="F140" s="0" t="n">
        <v>0.65</v>
      </c>
      <c r="G140" s="0" t="n">
        <v>31.51</v>
      </c>
      <c r="H140" s="0" t="n">
        <v>1.21</v>
      </c>
      <c r="I140" s="0" t="n">
        <v>2657335</v>
      </c>
      <c r="J140" s="0" t="s">
        <v>114</v>
      </c>
      <c r="K140" s="19" t="n">
        <v>43572.8444444445</v>
      </c>
      <c r="L140" s="0" t="s">
        <v>54</v>
      </c>
      <c r="M140" s="0" t="n">
        <v>0.016</v>
      </c>
    </row>
    <row r="141" customFormat="false" ht="10.5" hidden="false" customHeight="false" outlineLevel="0" collapsed="false">
      <c r="A141" s="15" t="n">
        <v>400</v>
      </c>
      <c r="B141" s="0" t="n">
        <v>79.4</v>
      </c>
      <c r="C141" s="0" t="n">
        <v>83.7</v>
      </c>
      <c r="D141" s="0" t="n">
        <v>90.5</v>
      </c>
      <c r="E141" s="0" t="n">
        <v>2.05</v>
      </c>
      <c r="F141" s="0" t="n">
        <v>0.65</v>
      </c>
      <c r="G141" s="0" t="n">
        <v>31.61</v>
      </c>
      <c r="H141" s="0" t="n">
        <v>0.97</v>
      </c>
      <c r="I141" s="0" t="n">
        <v>2657336</v>
      </c>
      <c r="J141" s="0" t="s">
        <v>114</v>
      </c>
      <c r="K141" s="19" t="n">
        <v>43572.8444444445</v>
      </c>
      <c r="L141" s="0" t="s">
        <v>54</v>
      </c>
      <c r="M141" s="0" t="n">
        <v>0.034</v>
      </c>
    </row>
    <row r="142" customFormat="false" ht="10.5" hidden="false" customHeight="false" outlineLevel="0" collapsed="false">
      <c r="A142" s="15" t="n">
        <v>404</v>
      </c>
      <c r="B142" s="0" t="n">
        <v>79.8</v>
      </c>
      <c r="C142" s="0" t="n">
        <v>84</v>
      </c>
      <c r="D142" s="0" t="n">
        <v>90.7</v>
      </c>
      <c r="E142" s="0" t="n">
        <v>2.42</v>
      </c>
      <c r="F142" s="0" t="n">
        <v>0.66</v>
      </c>
      <c r="G142" s="0" t="n">
        <v>31.61</v>
      </c>
      <c r="H142" s="0" t="n">
        <v>0.9</v>
      </c>
      <c r="I142" s="0" t="n">
        <v>2657337</v>
      </c>
      <c r="J142" s="0" t="s">
        <v>114</v>
      </c>
      <c r="K142" s="19" t="n">
        <v>43572.8444444445</v>
      </c>
      <c r="L142" s="0" t="s">
        <v>54</v>
      </c>
      <c r="M142" s="0" t="n">
        <v>0.031</v>
      </c>
    </row>
    <row r="143" customFormat="false" ht="10.5" hidden="false" customHeight="false" outlineLevel="0" collapsed="false">
      <c r="A143" s="15" t="n">
        <v>300</v>
      </c>
      <c r="B143" s="0" t="n">
        <v>66.9</v>
      </c>
      <c r="C143" s="0" t="n">
        <v>70.5</v>
      </c>
      <c r="D143" s="0" t="n">
        <v>75.9</v>
      </c>
      <c r="E143" s="0" t="n">
        <v>6.8</v>
      </c>
      <c r="F143" s="0" t="n">
        <v>1.28</v>
      </c>
      <c r="G143" s="0" t="n">
        <v>32.11</v>
      </c>
      <c r="H143" s="0" t="n">
        <v>0.81</v>
      </c>
      <c r="I143" s="0" t="n">
        <v>2657616</v>
      </c>
      <c r="J143" s="0" t="s">
        <v>115</v>
      </c>
      <c r="K143" s="19" t="n">
        <v>43573.0520833333</v>
      </c>
      <c r="L143" s="0" t="s">
        <v>66</v>
      </c>
      <c r="M143" s="0" t="n">
        <v>0.123</v>
      </c>
    </row>
    <row r="144" customFormat="false" ht="10.5" hidden="false" customHeight="false" outlineLevel="0" collapsed="false">
      <c r="A144" s="15" t="n">
        <v>300</v>
      </c>
      <c r="B144" s="0" t="n">
        <v>69.7</v>
      </c>
      <c r="C144" s="0" t="n">
        <v>73.5</v>
      </c>
      <c r="D144" s="0" t="n">
        <v>79</v>
      </c>
      <c r="E144" s="0" t="n">
        <v>8.49</v>
      </c>
      <c r="F144" s="0" t="n">
        <v>1.42</v>
      </c>
      <c r="G144" s="0" t="n">
        <v>32.25</v>
      </c>
      <c r="H144" s="0" t="n">
        <v>0.9</v>
      </c>
      <c r="I144" s="0" t="n">
        <v>2657617</v>
      </c>
      <c r="J144" s="0" t="s">
        <v>115</v>
      </c>
      <c r="K144" s="19" t="n">
        <v>43573.0520833333</v>
      </c>
      <c r="L144" s="0" t="s">
        <v>66</v>
      </c>
      <c r="M144" s="0" t="n">
        <v>0.166</v>
      </c>
    </row>
    <row r="145" customFormat="false" ht="10.5" hidden="false" customHeight="false" outlineLevel="0" collapsed="false">
      <c r="A145" s="15" t="n">
        <v>300</v>
      </c>
      <c r="B145" s="0" t="n">
        <v>71.8</v>
      </c>
      <c r="C145" s="0" t="n">
        <v>75.7</v>
      </c>
      <c r="D145" s="0" t="n">
        <v>81.4</v>
      </c>
      <c r="E145" s="0" t="n">
        <v>8.43</v>
      </c>
      <c r="F145" s="0" t="n">
        <v>1.4</v>
      </c>
      <c r="G145" s="0" t="n">
        <v>32.15</v>
      </c>
      <c r="H145" s="0" t="n">
        <v>1.11</v>
      </c>
      <c r="I145" s="0" t="n">
        <v>2657618</v>
      </c>
      <c r="J145" s="0" t="s">
        <v>115</v>
      </c>
      <c r="K145" s="19" t="n">
        <v>43573.0520833333</v>
      </c>
      <c r="L145" s="0" t="s">
        <v>66</v>
      </c>
      <c r="M145" s="0" t="n">
        <v>0.149</v>
      </c>
    </row>
    <row r="146" customFormat="false" ht="10.5" hidden="false" customHeight="false" outlineLevel="0" collapsed="false">
      <c r="A146" s="15" t="n">
        <v>300</v>
      </c>
      <c r="B146" s="0" t="n">
        <v>70.2</v>
      </c>
      <c r="C146" s="0" t="n">
        <v>74</v>
      </c>
      <c r="D146" s="0" t="n">
        <v>79.4</v>
      </c>
      <c r="E146" s="0" t="n">
        <v>8.65</v>
      </c>
      <c r="F146" s="0" t="n">
        <v>1.44</v>
      </c>
      <c r="G146" s="0" t="n">
        <v>32.23</v>
      </c>
      <c r="H146" s="0" t="n">
        <v>1.23</v>
      </c>
      <c r="I146" s="0" t="n">
        <v>2657908</v>
      </c>
      <c r="J146" s="0" t="s">
        <v>116</v>
      </c>
      <c r="K146" s="19" t="n">
        <v>43573.1881944445</v>
      </c>
      <c r="L146" s="0" t="s">
        <v>66</v>
      </c>
      <c r="M146" s="0" t="n">
        <v>0.132</v>
      </c>
    </row>
    <row r="147" customFormat="false" ht="10.5" hidden="false" customHeight="false" outlineLevel="0" collapsed="false">
      <c r="A147" s="15" t="n">
        <v>282</v>
      </c>
      <c r="B147" s="0" t="n">
        <v>69.3</v>
      </c>
      <c r="C147" s="0" t="n">
        <v>73.1</v>
      </c>
      <c r="D147" s="0" t="n">
        <v>78.7</v>
      </c>
      <c r="E147" s="0" t="n">
        <v>8.67</v>
      </c>
      <c r="F147" s="0" t="n">
        <v>1.47</v>
      </c>
      <c r="G147" s="0" t="n">
        <v>32.26</v>
      </c>
      <c r="H147" s="0" t="n">
        <v>0.96</v>
      </c>
      <c r="I147" s="0" t="n">
        <v>2657909</v>
      </c>
      <c r="J147" s="0" t="s">
        <v>116</v>
      </c>
      <c r="K147" s="19" t="n">
        <v>43573.1881944445</v>
      </c>
      <c r="L147" s="0" t="s">
        <v>66</v>
      </c>
      <c r="M147" s="0" t="n">
        <v>0.18</v>
      </c>
    </row>
    <row r="148" customFormat="false" ht="10.5" hidden="false" customHeight="false" outlineLevel="0" collapsed="false">
      <c r="A148" s="15" t="n">
        <v>400</v>
      </c>
      <c r="B148" s="0" t="n">
        <v>79.8</v>
      </c>
      <c r="C148" s="0" t="n">
        <v>84.1</v>
      </c>
      <c r="D148" s="0" t="n">
        <v>90.8</v>
      </c>
      <c r="E148" s="0" t="n">
        <v>2.95</v>
      </c>
      <c r="F148" s="0" t="n">
        <v>0.73</v>
      </c>
      <c r="G148" s="0" t="n">
        <v>31.69</v>
      </c>
      <c r="H148" s="0" t="n">
        <v>0.62</v>
      </c>
      <c r="I148" s="0" t="n">
        <v>2658466</v>
      </c>
      <c r="J148" s="0" t="s">
        <v>117</v>
      </c>
      <c r="K148" s="19" t="n">
        <v>43573.5458333333</v>
      </c>
      <c r="L148" s="0" t="s">
        <v>54</v>
      </c>
      <c r="M148" s="0" t="n">
        <v>0.067</v>
      </c>
    </row>
    <row r="149" customFormat="false" ht="10.5" hidden="false" customHeight="false" outlineLevel="0" collapsed="false">
      <c r="A149" s="15" t="n">
        <v>400</v>
      </c>
      <c r="B149" s="0" t="n">
        <v>79.7</v>
      </c>
      <c r="C149" s="0" t="n">
        <v>84</v>
      </c>
      <c r="D149" s="0" t="n">
        <v>90.7</v>
      </c>
      <c r="E149" s="0" t="n">
        <v>3.96</v>
      </c>
      <c r="F149" s="0" t="n">
        <v>0.72</v>
      </c>
      <c r="G149" s="0" t="n">
        <v>31.75</v>
      </c>
      <c r="H149" s="0" t="n">
        <v>0.44</v>
      </c>
      <c r="I149" s="0" t="n">
        <v>2658467</v>
      </c>
      <c r="J149" s="0" t="s">
        <v>117</v>
      </c>
      <c r="K149" s="19" t="n">
        <v>43573.5458333333</v>
      </c>
      <c r="L149" s="0" t="s">
        <v>54</v>
      </c>
      <c r="M149" s="0" t="n">
        <v>0.062</v>
      </c>
    </row>
    <row r="150" customFormat="false" ht="10.5" hidden="false" customHeight="false" outlineLevel="0" collapsed="false">
      <c r="A150" s="15" t="n">
        <v>400</v>
      </c>
      <c r="B150" s="0" t="n">
        <v>79.4</v>
      </c>
      <c r="C150" s="0" t="n">
        <v>83.7</v>
      </c>
      <c r="D150" s="0" t="n">
        <v>90.3</v>
      </c>
      <c r="E150" s="0" t="n">
        <v>3.07</v>
      </c>
      <c r="F150" s="0" t="n">
        <v>0.71</v>
      </c>
      <c r="G150" s="0" t="n">
        <v>31.39</v>
      </c>
      <c r="H150" s="0" t="n">
        <v>1.06</v>
      </c>
      <c r="I150" s="0" t="n">
        <v>2658468</v>
      </c>
      <c r="J150" s="0" t="s">
        <v>117</v>
      </c>
      <c r="K150" s="19" t="n">
        <v>43573.5458333333</v>
      </c>
      <c r="L150" s="0" t="s">
        <v>54</v>
      </c>
      <c r="M150" s="0" t="n">
        <v>0.044</v>
      </c>
    </row>
    <row r="151" customFormat="false" ht="10.5" hidden="false" customHeight="false" outlineLevel="0" collapsed="false">
      <c r="A151" s="15" t="n">
        <v>300</v>
      </c>
      <c r="B151" s="0" t="n">
        <v>76.1</v>
      </c>
      <c r="C151" s="0" t="n">
        <v>80.2</v>
      </c>
      <c r="D151" s="0" t="n">
        <v>86.8</v>
      </c>
      <c r="E151" s="0" t="n">
        <v>2.34</v>
      </c>
      <c r="F151" s="0" t="n">
        <v>0.74</v>
      </c>
      <c r="G151" s="0" t="n">
        <v>31.3</v>
      </c>
      <c r="H151" s="0" t="n">
        <v>1.43</v>
      </c>
      <c r="I151" s="0" t="n">
        <v>2662209</v>
      </c>
      <c r="J151" s="0" t="s">
        <v>118</v>
      </c>
      <c r="K151" s="19" t="n">
        <v>43578.1777777778</v>
      </c>
      <c r="L151" s="0" t="s">
        <v>58</v>
      </c>
      <c r="M151" s="0" t="n">
        <v>0.046</v>
      </c>
    </row>
    <row r="152" customFormat="false" ht="10.5" hidden="false" customHeight="false" outlineLevel="0" collapsed="false">
      <c r="A152" s="15" t="n">
        <v>130</v>
      </c>
      <c r="B152" s="0" t="n">
        <v>75.8</v>
      </c>
      <c r="C152" s="0" t="n">
        <v>79.9</v>
      </c>
      <c r="D152" s="0" t="n">
        <v>86.4</v>
      </c>
      <c r="E152" s="0" t="n">
        <v>3.05</v>
      </c>
      <c r="F152" s="0" t="n">
        <v>0.84</v>
      </c>
      <c r="G152" s="0" t="n">
        <v>31.53</v>
      </c>
      <c r="H152" s="0" t="n">
        <v>1.22</v>
      </c>
      <c r="I152" s="0" t="n">
        <v>2662210</v>
      </c>
      <c r="J152" s="0" t="s">
        <v>118</v>
      </c>
      <c r="K152" s="19" t="n">
        <v>43578.1777777778</v>
      </c>
      <c r="L152" s="0" t="s">
        <v>58</v>
      </c>
      <c r="M152" s="0" t="n">
        <v>0.092</v>
      </c>
    </row>
    <row r="153" customFormat="false" ht="10.5" hidden="false" customHeight="false" outlineLevel="0" collapsed="false">
      <c r="A153" s="15" t="n">
        <v>400</v>
      </c>
      <c r="B153" s="0" t="n">
        <v>81.6</v>
      </c>
      <c r="C153" s="0" t="n">
        <v>86</v>
      </c>
      <c r="D153" s="0" t="n">
        <v>93.1</v>
      </c>
      <c r="E153" s="0" t="n">
        <v>2.2</v>
      </c>
      <c r="F153" s="0" t="n">
        <v>0.61</v>
      </c>
      <c r="G153" s="0" t="n">
        <v>31.37</v>
      </c>
      <c r="H153" s="0" t="n">
        <v>0.94</v>
      </c>
      <c r="I153" s="0" t="n">
        <v>2662798</v>
      </c>
      <c r="J153" s="0" t="s">
        <v>119</v>
      </c>
      <c r="K153" s="19" t="n">
        <v>43578.4819444444</v>
      </c>
      <c r="L153" s="0" t="s">
        <v>54</v>
      </c>
      <c r="M153" s="0" t="n">
        <v>0.054</v>
      </c>
    </row>
    <row r="154" customFormat="false" ht="10.5" hidden="false" customHeight="false" outlineLevel="0" collapsed="false">
      <c r="A154" s="15" t="n">
        <v>400</v>
      </c>
      <c r="B154" s="0" t="n">
        <v>82.1</v>
      </c>
      <c r="C154" s="0" t="n">
        <v>86.5</v>
      </c>
      <c r="D154" s="0" t="n">
        <v>93.8</v>
      </c>
      <c r="E154" s="0" t="n">
        <v>1.79</v>
      </c>
      <c r="F154" s="0" t="n">
        <v>0.58</v>
      </c>
      <c r="G154" s="0" t="n">
        <v>31.14</v>
      </c>
      <c r="H154" s="0" t="n">
        <v>0.65</v>
      </c>
      <c r="I154" s="0" t="n">
        <v>2662799</v>
      </c>
      <c r="J154" s="0" t="s">
        <v>119</v>
      </c>
      <c r="K154" s="19" t="n">
        <v>43578.4819444444</v>
      </c>
      <c r="L154" s="0" t="s">
        <v>54</v>
      </c>
      <c r="M154" s="0" t="n">
        <v>0.019</v>
      </c>
    </row>
    <row r="155" customFormat="false" ht="10.5" hidden="false" customHeight="false" outlineLevel="0" collapsed="false">
      <c r="A155" s="15" t="n">
        <v>376</v>
      </c>
      <c r="B155" s="0" t="n">
        <v>82.5</v>
      </c>
      <c r="C155" s="0" t="n">
        <v>86.9</v>
      </c>
      <c r="D155" s="0" t="n">
        <v>94.3</v>
      </c>
      <c r="E155" s="0" t="n">
        <v>1.7</v>
      </c>
      <c r="F155" s="0" t="n">
        <v>0.57</v>
      </c>
      <c r="G155" s="0" t="n">
        <v>31.48</v>
      </c>
      <c r="H155" s="0" t="n">
        <v>0.61</v>
      </c>
      <c r="I155" s="0" t="n">
        <v>2662800</v>
      </c>
      <c r="J155" s="0" t="s">
        <v>119</v>
      </c>
      <c r="K155" s="19" t="n">
        <v>43578.4819444444</v>
      </c>
      <c r="L155" s="0" t="s">
        <v>54</v>
      </c>
      <c r="M155" s="0" t="n">
        <v>0.029</v>
      </c>
    </row>
    <row r="156" customFormat="false" ht="10.5" hidden="false" customHeight="false" outlineLevel="0" collapsed="false">
      <c r="A156" s="15" t="n">
        <v>59</v>
      </c>
      <c r="B156" s="0" t="n">
        <v>77.1</v>
      </c>
      <c r="C156" s="0" t="n">
        <v>81.3</v>
      </c>
      <c r="D156" s="0" t="n">
        <v>87.2</v>
      </c>
      <c r="E156" s="0" t="n">
        <v>7.07</v>
      </c>
      <c r="F156" s="0" t="n">
        <v>1.17</v>
      </c>
      <c r="G156" s="0" t="n">
        <v>32.05</v>
      </c>
      <c r="H156" s="0" t="n">
        <v>0.46</v>
      </c>
      <c r="I156" s="0" t="n">
        <v>2662855</v>
      </c>
      <c r="J156" s="0" t="s">
        <v>120</v>
      </c>
      <c r="K156" s="19" t="n">
        <v>43578.4965277778</v>
      </c>
      <c r="L156" s="0" t="s">
        <v>77</v>
      </c>
      <c r="M156" s="0" t="n">
        <v>0.062</v>
      </c>
    </row>
    <row r="157" customFormat="false" ht="10.5" hidden="false" customHeight="false" outlineLevel="0" collapsed="false">
      <c r="A157" s="15" t="n">
        <v>300</v>
      </c>
      <c r="B157" s="0" t="n">
        <v>76.1</v>
      </c>
      <c r="C157" s="0" t="n">
        <v>80.4</v>
      </c>
      <c r="D157" s="0" t="n">
        <v>85.5</v>
      </c>
      <c r="E157" s="0" t="n">
        <v>13.28</v>
      </c>
      <c r="F157" s="0" t="n">
        <v>1.61</v>
      </c>
      <c r="G157" s="0" t="n">
        <v>32.72</v>
      </c>
      <c r="H157" s="0" t="n">
        <v>0.53</v>
      </c>
      <c r="I157" s="0" t="n">
        <v>2664007</v>
      </c>
      <c r="J157" s="0" t="s">
        <v>121</v>
      </c>
      <c r="K157" s="19" t="n">
        <v>43579.0409722222</v>
      </c>
      <c r="L157" s="0" t="s">
        <v>77</v>
      </c>
      <c r="M157" s="0" t="n">
        <v>0.049</v>
      </c>
    </row>
    <row r="158" customFormat="false" ht="10.5" hidden="false" customHeight="false" outlineLevel="0" collapsed="false">
      <c r="A158" s="15" t="n">
        <v>300</v>
      </c>
      <c r="B158" s="0" t="n">
        <v>77.1</v>
      </c>
      <c r="C158" s="0" t="n">
        <v>81.3</v>
      </c>
      <c r="D158" s="0" t="n">
        <v>86.4</v>
      </c>
      <c r="E158" s="0" t="n">
        <v>15.06</v>
      </c>
      <c r="F158" s="0" t="n">
        <v>1.68</v>
      </c>
      <c r="G158" s="0" t="n">
        <v>32.95</v>
      </c>
      <c r="H158" s="0" t="n">
        <v>0.71</v>
      </c>
      <c r="I158" s="0" t="n">
        <v>2664008</v>
      </c>
      <c r="J158" s="0" t="s">
        <v>121</v>
      </c>
      <c r="K158" s="19" t="n">
        <v>43579.0409722222</v>
      </c>
      <c r="L158" s="0" t="s">
        <v>77</v>
      </c>
      <c r="M158" s="0" t="n">
        <v>0.045</v>
      </c>
    </row>
    <row r="159" customFormat="false" ht="10.5" hidden="false" customHeight="false" outlineLevel="0" collapsed="false">
      <c r="A159" s="15" t="n">
        <v>300</v>
      </c>
      <c r="B159" s="0" t="n">
        <v>76.7</v>
      </c>
      <c r="C159" s="0" t="n">
        <v>81</v>
      </c>
      <c r="D159" s="0" t="n">
        <v>86.1</v>
      </c>
      <c r="E159" s="0" t="n">
        <v>12.34</v>
      </c>
      <c r="F159" s="0" t="n">
        <v>1.55</v>
      </c>
      <c r="G159" s="0" t="n">
        <v>32.46</v>
      </c>
      <c r="H159" s="0" t="n">
        <v>0.98</v>
      </c>
      <c r="I159" s="0" t="n">
        <v>2664009</v>
      </c>
      <c r="J159" s="0" t="s">
        <v>121</v>
      </c>
      <c r="K159" s="19" t="n">
        <v>43579.0409722222</v>
      </c>
      <c r="L159" s="0" t="s">
        <v>77</v>
      </c>
      <c r="M159" s="0" t="n">
        <v>0.034</v>
      </c>
    </row>
    <row r="160" customFormat="false" ht="10.5" hidden="false" customHeight="false" outlineLevel="0" collapsed="false">
      <c r="A160" s="15" t="n">
        <v>300</v>
      </c>
      <c r="B160" s="0" t="n">
        <v>75.6</v>
      </c>
      <c r="C160" s="0" t="n">
        <v>79.8</v>
      </c>
      <c r="D160" s="0" t="n">
        <v>84.8</v>
      </c>
      <c r="E160" s="0" t="n">
        <v>12.01</v>
      </c>
      <c r="F160" s="0" t="n">
        <v>1.55</v>
      </c>
      <c r="G160" s="0" t="n">
        <v>32.54</v>
      </c>
      <c r="H160" s="0" t="n">
        <v>0.58</v>
      </c>
      <c r="I160" s="0" t="n">
        <v>2664318</v>
      </c>
      <c r="J160" s="0" t="s">
        <v>122</v>
      </c>
      <c r="K160" s="19" t="n">
        <v>43579.1861111111</v>
      </c>
      <c r="L160" s="0" t="s">
        <v>77</v>
      </c>
      <c r="M160" s="0" t="n">
        <v>0.041</v>
      </c>
    </row>
    <row r="161" customFormat="false" ht="10.5" hidden="false" customHeight="false" outlineLevel="0" collapsed="false">
      <c r="A161" s="15" t="n">
        <v>185</v>
      </c>
      <c r="B161" s="0" t="n">
        <v>76.3</v>
      </c>
      <c r="C161" s="0" t="n">
        <v>80.5</v>
      </c>
      <c r="D161" s="0" t="n">
        <v>85.7</v>
      </c>
      <c r="E161" s="0" t="n">
        <v>11.57</v>
      </c>
      <c r="F161" s="0" t="n">
        <v>1.49</v>
      </c>
      <c r="G161" s="0" t="n">
        <v>32.42</v>
      </c>
      <c r="H161" s="0" t="n">
        <v>0.97</v>
      </c>
      <c r="I161" s="0" t="n">
        <v>2664319</v>
      </c>
      <c r="J161" s="0" t="s">
        <v>122</v>
      </c>
      <c r="K161" s="19" t="n">
        <v>43579.1861111111</v>
      </c>
      <c r="L161" s="0" t="s">
        <v>77</v>
      </c>
      <c r="M161" s="0" t="n">
        <v>0.037</v>
      </c>
    </row>
    <row r="162" customFormat="false" ht="10.5" hidden="false" customHeight="false" outlineLevel="0" collapsed="false">
      <c r="A162" s="15" t="n">
        <v>300</v>
      </c>
      <c r="B162" s="0" t="n">
        <v>70.1</v>
      </c>
      <c r="C162" s="0" t="n">
        <v>73.9</v>
      </c>
      <c r="D162" s="0" t="n">
        <v>80.3</v>
      </c>
      <c r="E162" s="0" t="n">
        <v>3.59</v>
      </c>
      <c r="F162" s="0" t="n">
        <v>1.02</v>
      </c>
      <c r="G162" s="0" t="n">
        <v>31.69</v>
      </c>
      <c r="H162" s="0" t="n">
        <v>3.06</v>
      </c>
      <c r="I162" s="0" t="n">
        <v>2717684</v>
      </c>
      <c r="J162" s="0" t="s">
        <v>123</v>
      </c>
      <c r="K162" s="19" t="n">
        <v>43614.8868055556</v>
      </c>
      <c r="L162" s="0" t="s">
        <v>88</v>
      </c>
      <c r="M162" s="0" t="n">
        <v>0.146</v>
      </c>
    </row>
    <row r="163" customFormat="false" ht="10.5" hidden="false" customHeight="false" outlineLevel="0" collapsed="false">
      <c r="A163" s="15" t="n">
        <v>300</v>
      </c>
      <c r="B163" s="0" t="n">
        <v>71.5</v>
      </c>
      <c r="C163" s="0" t="n">
        <v>75.4</v>
      </c>
      <c r="D163" s="0" t="n">
        <v>82</v>
      </c>
      <c r="E163" s="0" t="n">
        <v>3.57</v>
      </c>
      <c r="F163" s="0" t="n">
        <v>0.97</v>
      </c>
      <c r="G163" s="0" t="n">
        <v>31.77</v>
      </c>
      <c r="H163" s="0" t="n">
        <v>1.35</v>
      </c>
      <c r="I163" s="0" t="n">
        <v>2717685</v>
      </c>
      <c r="J163" s="0" t="s">
        <v>123</v>
      </c>
      <c r="K163" s="19" t="n">
        <v>43614.8868055556</v>
      </c>
      <c r="L163" s="0" t="s">
        <v>88</v>
      </c>
      <c r="M163" s="0" t="n">
        <v>0.129</v>
      </c>
    </row>
    <row r="164" customFormat="false" ht="10.5" hidden="false" customHeight="false" outlineLevel="0" collapsed="false">
      <c r="A164" s="15" t="n">
        <v>315</v>
      </c>
      <c r="B164" s="0" t="n">
        <v>71.7</v>
      </c>
      <c r="C164" s="0" t="n">
        <v>75.6</v>
      </c>
      <c r="D164" s="0" t="n">
        <v>82.7</v>
      </c>
      <c r="E164" s="0" t="n">
        <v>2.81</v>
      </c>
      <c r="F164" s="0" t="n">
        <v>0.84</v>
      </c>
      <c r="G164" s="0" t="n">
        <v>31.79</v>
      </c>
      <c r="H164" s="0" t="n">
        <v>1.05</v>
      </c>
      <c r="I164" s="0" t="n">
        <v>2717686</v>
      </c>
      <c r="J164" s="0" t="s">
        <v>123</v>
      </c>
      <c r="K164" s="19" t="n">
        <v>43614.8868055556</v>
      </c>
      <c r="L164" s="0" t="s">
        <v>88</v>
      </c>
      <c r="M164" s="0" t="n">
        <v>0.077</v>
      </c>
    </row>
    <row r="165" customFormat="false" ht="10.5" hidden="false" customHeight="false" outlineLevel="0" collapsed="false">
      <c r="A165" s="15" t="n">
        <v>400</v>
      </c>
      <c r="B165" s="0" t="n">
        <v>80.8</v>
      </c>
      <c r="C165" s="0" t="n">
        <v>85.3</v>
      </c>
      <c r="D165" s="0" t="n">
        <v>91.1</v>
      </c>
      <c r="E165" s="0" t="n">
        <v>8.33</v>
      </c>
      <c r="F165" s="0" t="n">
        <v>0.95</v>
      </c>
      <c r="G165" s="0" t="n">
        <v>32.03</v>
      </c>
      <c r="H165" s="0" t="n">
        <v>0.61</v>
      </c>
      <c r="I165" s="0" t="n">
        <v>2665615</v>
      </c>
      <c r="J165" s="0" t="s">
        <v>124</v>
      </c>
      <c r="K165" s="19" t="n">
        <v>43579.8645833333</v>
      </c>
      <c r="L165" s="0" t="s">
        <v>104</v>
      </c>
      <c r="M165" s="0" t="n">
        <v>0.023</v>
      </c>
    </row>
    <row r="166" customFormat="false" ht="10.5" hidden="false" customHeight="false" outlineLevel="0" collapsed="false">
      <c r="A166" s="15" t="n">
        <v>381</v>
      </c>
      <c r="B166" s="0" t="n">
        <v>78.9</v>
      </c>
      <c r="C166" s="0" t="n">
        <v>83.5</v>
      </c>
      <c r="D166" s="0" t="n">
        <v>89</v>
      </c>
      <c r="E166" s="0" t="n">
        <v>7.82</v>
      </c>
      <c r="F166" s="0" t="n">
        <v>1.06</v>
      </c>
      <c r="G166" s="0" t="n">
        <v>32.09</v>
      </c>
      <c r="H166" s="0" t="n">
        <v>0.68</v>
      </c>
      <c r="I166" s="0" t="n">
        <v>2665616</v>
      </c>
      <c r="J166" s="0" t="s">
        <v>124</v>
      </c>
      <c r="K166" s="19" t="n">
        <v>43579.8645833333</v>
      </c>
      <c r="L166" s="0" t="s">
        <v>104</v>
      </c>
      <c r="M166" s="0" t="n">
        <v>0.031</v>
      </c>
    </row>
    <row r="167" customFormat="false" ht="10.5" hidden="false" customHeight="false" outlineLevel="0" collapsed="false">
      <c r="A167" s="15" t="n">
        <v>236</v>
      </c>
      <c r="B167" s="0" t="n">
        <v>81.3</v>
      </c>
      <c r="C167" s="0" t="n">
        <v>85.8</v>
      </c>
      <c r="D167" s="0" t="n">
        <v>91.6</v>
      </c>
      <c r="E167" s="0" t="n">
        <v>10.34</v>
      </c>
      <c r="F167" s="0" t="n">
        <v>1.19</v>
      </c>
      <c r="G167" s="0" t="n">
        <v>32.31</v>
      </c>
      <c r="H167" s="0" t="n">
        <v>0.7</v>
      </c>
      <c r="I167" s="0" t="n">
        <v>2665900</v>
      </c>
      <c r="J167" s="0" t="s">
        <v>125</v>
      </c>
      <c r="K167" s="19" t="n">
        <v>43580.0506944444</v>
      </c>
      <c r="L167" s="0" t="s">
        <v>56</v>
      </c>
      <c r="M167" s="0" t="n">
        <v>0.031</v>
      </c>
    </row>
    <row r="168" customFormat="false" ht="10.5" hidden="false" customHeight="false" outlineLevel="0" collapsed="false">
      <c r="A168" s="15" t="n">
        <v>400</v>
      </c>
      <c r="B168" s="0" t="n">
        <v>77</v>
      </c>
      <c r="C168" s="0" t="n">
        <v>81.2</v>
      </c>
      <c r="D168" s="0" t="n">
        <v>88</v>
      </c>
      <c r="E168" s="0" t="n">
        <v>4.72</v>
      </c>
      <c r="F168" s="0" t="n">
        <v>0.85</v>
      </c>
      <c r="G168" s="0" t="n">
        <v>31.74</v>
      </c>
      <c r="H168" s="0" t="n">
        <v>0.46</v>
      </c>
      <c r="I168" s="0" t="n">
        <v>2666889</v>
      </c>
      <c r="J168" s="0" t="s">
        <v>126</v>
      </c>
      <c r="K168" s="19" t="n">
        <v>43580.4666666667</v>
      </c>
      <c r="L168" s="0" t="s">
        <v>30</v>
      </c>
      <c r="M168" s="0" t="n">
        <v>0.023</v>
      </c>
    </row>
    <row r="169" customFormat="false" ht="10.5" hidden="false" customHeight="false" outlineLevel="0" collapsed="false">
      <c r="A169" s="15" t="n">
        <v>400</v>
      </c>
      <c r="B169" s="0" t="n">
        <v>75.8</v>
      </c>
      <c r="C169" s="0" t="n">
        <v>79.9</v>
      </c>
      <c r="D169" s="0" t="n">
        <v>86.2</v>
      </c>
      <c r="E169" s="0" t="n">
        <v>5.01</v>
      </c>
      <c r="F169" s="0" t="n">
        <v>0.99</v>
      </c>
      <c r="G169" s="0" t="n">
        <v>31.76</v>
      </c>
      <c r="H169" s="0" t="n">
        <v>0.52</v>
      </c>
      <c r="I169" s="0" t="n">
        <v>2666890</v>
      </c>
      <c r="J169" s="0" t="s">
        <v>126</v>
      </c>
      <c r="K169" s="19" t="n">
        <v>43580.4666666667</v>
      </c>
      <c r="L169" s="0" t="s">
        <v>30</v>
      </c>
      <c r="M169" s="0" t="n">
        <v>0.047</v>
      </c>
    </row>
    <row r="170" customFormat="false" ht="10.5" hidden="false" customHeight="false" outlineLevel="0" collapsed="false">
      <c r="A170" s="15" t="n">
        <v>400</v>
      </c>
      <c r="B170" s="0" t="n">
        <v>76.1</v>
      </c>
      <c r="C170" s="0" t="n">
        <v>80.3</v>
      </c>
      <c r="D170" s="0" t="n">
        <v>86.9</v>
      </c>
      <c r="E170" s="0" t="n">
        <v>3.8</v>
      </c>
      <c r="F170" s="0" t="n">
        <v>0.84</v>
      </c>
      <c r="G170" s="0" t="n">
        <v>31.64</v>
      </c>
      <c r="H170" s="0" t="n">
        <v>0.76</v>
      </c>
      <c r="I170" s="0" t="n">
        <v>2666892</v>
      </c>
      <c r="J170" s="0" t="s">
        <v>126</v>
      </c>
      <c r="K170" s="19" t="n">
        <v>43580.4666666667</v>
      </c>
      <c r="L170" s="0" t="s">
        <v>30</v>
      </c>
      <c r="M170" s="0" t="n">
        <v>0.031</v>
      </c>
    </row>
    <row r="171" customFormat="false" ht="10.5" hidden="false" customHeight="false" outlineLevel="0" collapsed="false">
      <c r="A171" s="15" t="n">
        <v>400</v>
      </c>
      <c r="B171" s="0" t="n">
        <v>74</v>
      </c>
      <c r="C171" s="0" t="n">
        <v>78</v>
      </c>
      <c r="D171" s="0" t="n">
        <v>84.1</v>
      </c>
      <c r="E171" s="0" t="n">
        <v>4.22</v>
      </c>
      <c r="F171" s="0" t="n">
        <v>0.95</v>
      </c>
      <c r="G171" s="0" t="n">
        <v>31.79</v>
      </c>
      <c r="H171" s="0" t="n">
        <v>1.8</v>
      </c>
      <c r="I171" s="0" t="n">
        <v>2668101</v>
      </c>
      <c r="J171" s="0" t="s">
        <v>127</v>
      </c>
      <c r="K171" s="19" t="n">
        <v>43581.0763888889</v>
      </c>
      <c r="L171" s="0" t="s">
        <v>30</v>
      </c>
      <c r="M171" s="0" t="n">
        <v>0.049</v>
      </c>
    </row>
    <row r="172" customFormat="false" ht="10.5" hidden="false" customHeight="false" outlineLevel="0" collapsed="false">
      <c r="A172" s="15" t="n">
        <v>400</v>
      </c>
      <c r="B172" s="0" t="n">
        <v>74.1</v>
      </c>
      <c r="C172" s="0" t="n">
        <v>78.2</v>
      </c>
      <c r="D172" s="0" t="n">
        <v>84.4</v>
      </c>
      <c r="E172" s="0" t="n">
        <v>4.02</v>
      </c>
      <c r="F172" s="0" t="n">
        <v>0.94</v>
      </c>
      <c r="G172" s="0" t="n">
        <v>31.78</v>
      </c>
      <c r="H172" s="0" t="n">
        <v>1.5</v>
      </c>
      <c r="I172" s="0" t="n">
        <v>2668102</v>
      </c>
      <c r="J172" s="0" t="s">
        <v>127</v>
      </c>
      <c r="K172" s="19" t="n">
        <v>43581.0763888889</v>
      </c>
      <c r="L172" s="0" t="s">
        <v>30</v>
      </c>
      <c r="M172" s="0" t="n">
        <v>0.037</v>
      </c>
    </row>
    <row r="173" customFormat="false" ht="10.5" hidden="false" customHeight="false" outlineLevel="0" collapsed="false">
      <c r="A173" s="15" t="n">
        <v>351</v>
      </c>
      <c r="B173" s="0" t="n">
        <v>75.7</v>
      </c>
      <c r="C173" s="0" t="n">
        <v>79.8</v>
      </c>
      <c r="D173" s="0" t="n">
        <v>86.3</v>
      </c>
      <c r="E173" s="0" t="n">
        <v>3.44</v>
      </c>
      <c r="F173" s="0" t="n">
        <v>0.85</v>
      </c>
      <c r="G173" s="0" t="n">
        <v>31.6</v>
      </c>
      <c r="H173" s="0" t="n">
        <v>1.01</v>
      </c>
      <c r="I173" s="0" t="n">
        <v>2668103</v>
      </c>
      <c r="J173" s="0" t="s">
        <v>127</v>
      </c>
      <c r="K173" s="19" t="n">
        <v>43581.0763888889</v>
      </c>
      <c r="L173" s="0" t="s">
        <v>30</v>
      </c>
      <c r="M173" s="0" t="n">
        <v>0.067</v>
      </c>
    </row>
    <row r="174" customFormat="false" ht="10.5" hidden="false" customHeight="false" outlineLevel="0" collapsed="false">
      <c r="A174" s="15" t="n">
        <v>300</v>
      </c>
      <c r="B174" s="0" t="n">
        <v>75.5</v>
      </c>
      <c r="C174" s="0" t="n">
        <v>79.6</v>
      </c>
      <c r="D174" s="0" t="n">
        <v>86.1</v>
      </c>
      <c r="E174" s="0" t="n">
        <v>3.06</v>
      </c>
      <c r="F174" s="0" t="n">
        <v>0.84</v>
      </c>
      <c r="G174" s="0" t="n">
        <v>31.6</v>
      </c>
      <c r="H174" s="0" t="n">
        <v>1.26</v>
      </c>
      <c r="I174" s="0" t="n">
        <v>2668372</v>
      </c>
      <c r="J174" s="0" t="s">
        <v>128</v>
      </c>
      <c r="K174" s="19" t="n">
        <v>43581.1895833333</v>
      </c>
      <c r="L174" s="0" t="s">
        <v>58</v>
      </c>
      <c r="M174" s="0" t="n">
        <v>0.058</v>
      </c>
    </row>
    <row r="175" customFormat="false" ht="10.5" hidden="false" customHeight="false" outlineLevel="0" collapsed="false">
      <c r="A175" s="15" t="n">
        <v>185</v>
      </c>
      <c r="B175" s="0" t="n">
        <v>75</v>
      </c>
      <c r="C175" s="0" t="n">
        <v>79.1</v>
      </c>
      <c r="D175" s="0" t="n">
        <v>85.4</v>
      </c>
      <c r="E175" s="0" t="n">
        <v>3.71</v>
      </c>
      <c r="F175" s="0" t="n">
        <v>0.91</v>
      </c>
      <c r="G175" s="0" t="n">
        <v>31.63</v>
      </c>
      <c r="H175" s="0" t="n">
        <v>1.77</v>
      </c>
      <c r="I175" s="0" t="n">
        <v>2668373</v>
      </c>
      <c r="J175" s="0" t="s">
        <v>128</v>
      </c>
      <c r="K175" s="19" t="n">
        <v>43581.1895833333</v>
      </c>
      <c r="L175" s="0" t="s">
        <v>58</v>
      </c>
      <c r="M175" s="0" t="n">
        <v>0.061</v>
      </c>
    </row>
    <row r="176" customFormat="false" ht="10.5" hidden="false" customHeight="false" outlineLevel="0" collapsed="false">
      <c r="A176" s="15" t="n">
        <v>400</v>
      </c>
      <c r="B176" s="0" t="n">
        <v>79.7</v>
      </c>
      <c r="C176" s="0" t="n">
        <v>84.1</v>
      </c>
      <c r="D176" s="0" t="n">
        <v>90.9</v>
      </c>
      <c r="E176" s="0" t="n">
        <v>2.73</v>
      </c>
      <c r="F176" s="0" t="n">
        <v>0.73</v>
      </c>
      <c r="G176" s="0" t="n">
        <v>31.55</v>
      </c>
      <c r="H176" s="0" t="n">
        <v>1.65</v>
      </c>
      <c r="I176" s="0" t="n">
        <v>2727315</v>
      </c>
      <c r="J176" s="0" t="s">
        <v>129</v>
      </c>
      <c r="K176" s="19" t="n">
        <v>43622.8375</v>
      </c>
      <c r="L176" s="0" t="s">
        <v>54</v>
      </c>
      <c r="M176" s="0" t="n">
        <v>0.023</v>
      </c>
    </row>
    <row r="177" customFormat="false" ht="10.5" hidden="false" customHeight="false" outlineLevel="0" collapsed="false">
      <c r="A177" s="15" t="n">
        <v>400</v>
      </c>
      <c r="B177" s="0" t="n">
        <v>79.6</v>
      </c>
      <c r="C177" s="0" t="n">
        <v>83.9</v>
      </c>
      <c r="D177" s="0" t="n">
        <v>90.6</v>
      </c>
      <c r="E177" s="0" t="n">
        <v>2.48</v>
      </c>
      <c r="F177" s="0" t="n">
        <v>0.72</v>
      </c>
      <c r="G177" s="0" t="n">
        <v>31.75</v>
      </c>
      <c r="H177" s="0" t="n">
        <v>0.74</v>
      </c>
      <c r="I177" s="0" t="n">
        <v>2727316</v>
      </c>
      <c r="J177" s="0" t="s">
        <v>129</v>
      </c>
      <c r="K177" s="19" t="n">
        <v>43622.8375</v>
      </c>
      <c r="L177" s="0" t="s">
        <v>54</v>
      </c>
      <c r="M177" s="0" t="n">
        <v>0.054</v>
      </c>
    </row>
    <row r="178" customFormat="false" ht="10.5" hidden="false" customHeight="false" outlineLevel="0" collapsed="false">
      <c r="A178" s="15" t="n">
        <v>387</v>
      </c>
      <c r="B178" s="0" t="n">
        <v>79.6</v>
      </c>
      <c r="C178" s="0" t="n">
        <v>83.9</v>
      </c>
      <c r="D178" s="0" t="n">
        <v>90.4</v>
      </c>
      <c r="E178" s="0" t="n">
        <v>2.82</v>
      </c>
      <c r="F178" s="0" t="n">
        <v>0.74</v>
      </c>
      <c r="G178" s="0" t="n">
        <v>31.72</v>
      </c>
      <c r="H178" s="0" t="n">
        <v>0.91</v>
      </c>
      <c r="I178" s="0" t="n">
        <v>2727317</v>
      </c>
      <c r="J178" s="0" t="s">
        <v>129</v>
      </c>
      <c r="K178" s="19" t="n">
        <v>43622.8375</v>
      </c>
      <c r="L178" s="0" t="s">
        <v>54</v>
      </c>
      <c r="M178" s="0" t="n">
        <v>0.05</v>
      </c>
    </row>
    <row r="179" customFormat="false" ht="10.5" hidden="false" customHeight="false" outlineLevel="0" collapsed="false">
      <c r="A179" s="15" t="n">
        <v>400</v>
      </c>
      <c r="B179" s="0" t="n">
        <v>74.8</v>
      </c>
      <c r="C179" s="0" t="n">
        <v>78.9</v>
      </c>
      <c r="D179" s="0" t="n">
        <v>84.9</v>
      </c>
      <c r="E179" s="0" t="n">
        <v>4.15</v>
      </c>
      <c r="F179" s="0" t="n">
        <v>1.09</v>
      </c>
      <c r="G179" s="0" t="n">
        <v>31.56</v>
      </c>
      <c r="H179" s="0" t="n">
        <v>0.86</v>
      </c>
      <c r="I179" s="0" t="n">
        <v>2671284</v>
      </c>
      <c r="J179" s="0" t="s">
        <v>130</v>
      </c>
      <c r="K179" s="19" t="n">
        <v>43584.6541666667</v>
      </c>
      <c r="L179" s="0" t="s">
        <v>30</v>
      </c>
      <c r="M179" s="0" t="n">
        <v>0.078</v>
      </c>
    </row>
    <row r="180" customFormat="false" ht="10.5" hidden="false" customHeight="false" outlineLevel="0" collapsed="false">
      <c r="A180" s="15" t="n">
        <v>400</v>
      </c>
      <c r="B180" s="0" t="n">
        <v>74.7</v>
      </c>
      <c r="C180" s="0" t="n">
        <v>78.7</v>
      </c>
      <c r="D180" s="0" t="n">
        <v>84.6</v>
      </c>
      <c r="E180" s="0" t="n">
        <v>5.52</v>
      </c>
      <c r="F180" s="0" t="n">
        <v>1.07</v>
      </c>
      <c r="G180" s="0" t="n">
        <v>31.83</v>
      </c>
      <c r="H180" s="0" t="n">
        <v>1.39</v>
      </c>
      <c r="I180" s="0" t="n">
        <v>2671285</v>
      </c>
      <c r="J180" s="0" t="s">
        <v>130</v>
      </c>
      <c r="K180" s="19" t="n">
        <v>43584.6541666667</v>
      </c>
      <c r="L180" s="0" t="s">
        <v>30</v>
      </c>
      <c r="M180" s="0" t="n">
        <v>0.045</v>
      </c>
    </row>
    <row r="181" customFormat="false" ht="10.5" hidden="false" customHeight="false" outlineLevel="0" collapsed="false">
      <c r="A181" s="15" t="n">
        <v>400</v>
      </c>
      <c r="B181" s="0" t="n">
        <v>76.8</v>
      </c>
      <c r="C181" s="0" t="n">
        <v>80.9</v>
      </c>
      <c r="D181" s="0" t="n">
        <v>87</v>
      </c>
      <c r="E181" s="0" t="n">
        <v>5.15</v>
      </c>
      <c r="F181" s="0" t="n">
        <v>0.99</v>
      </c>
      <c r="G181" s="0" t="n">
        <v>31.69</v>
      </c>
      <c r="H181" s="0" t="n">
        <v>1.57</v>
      </c>
      <c r="I181" s="0" t="n">
        <v>2671286</v>
      </c>
      <c r="J181" s="0" t="s">
        <v>130</v>
      </c>
      <c r="K181" s="19" t="n">
        <v>43584.6541666667</v>
      </c>
      <c r="L181" s="0" t="s">
        <v>30</v>
      </c>
      <c r="M181" s="0" t="n">
        <v>0.024</v>
      </c>
    </row>
    <row r="182" customFormat="false" ht="10.5" hidden="false" customHeight="false" outlineLevel="0" collapsed="false">
      <c r="A182" s="15" t="n">
        <v>300</v>
      </c>
      <c r="B182" s="0" t="n">
        <v>69.2</v>
      </c>
      <c r="C182" s="0" t="n">
        <v>73</v>
      </c>
      <c r="D182" s="0" t="n">
        <v>78.6</v>
      </c>
      <c r="E182" s="0" t="n">
        <v>7.35</v>
      </c>
      <c r="F182" s="0" t="n">
        <v>1.46</v>
      </c>
      <c r="G182" s="0" t="n">
        <v>31.37</v>
      </c>
      <c r="H182" s="0" t="n">
        <v>1.67</v>
      </c>
      <c r="I182" s="0" t="n">
        <v>2679691</v>
      </c>
      <c r="J182" s="0" t="s">
        <v>131</v>
      </c>
      <c r="K182" s="19" t="n">
        <v>43591.1708333333</v>
      </c>
      <c r="L182" s="0" t="s">
        <v>66</v>
      </c>
      <c r="M182" s="0" t="n">
        <v>0.16</v>
      </c>
    </row>
    <row r="183" customFormat="false" ht="10.5" hidden="false" customHeight="false" outlineLevel="0" collapsed="false">
      <c r="A183" s="15" t="n">
        <v>300</v>
      </c>
      <c r="B183" s="0" t="n">
        <v>69.3</v>
      </c>
      <c r="C183" s="0" t="n">
        <v>73.1</v>
      </c>
      <c r="D183" s="0" t="n">
        <v>78.8</v>
      </c>
      <c r="E183" s="0" t="n">
        <v>7.43</v>
      </c>
      <c r="F183" s="0" t="n">
        <v>1.48</v>
      </c>
      <c r="G183" s="0" t="n">
        <v>31.43</v>
      </c>
      <c r="H183" s="0" t="n">
        <v>1.4</v>
      </c>
      <c r="I183" s="0" t="n">
        <v>2679692</v>
      </c>
      <c r="J183" s="0" t="s">
        <v>131</v>
      </c>
      <c r="K183" s="19" t="n">
        <v>43591.1708333333</v>
      </c>
      <c r="L183" s="0" t="s">
        <v>66</v>
      </c>
      <c r="M183" s="0" t="n">
        <v>0.17</v>
      </c>
    </row>
    <row r="184" customFormat="false" ht="10.5" hidden="false" customHeight="false" outlineLevel="0" collapsed="false">
      <c r="A184" s="15" t="n">
        <v>176</v>
      </c>
      <c r="B184" s="0" t="n">
        <v>69.2</v>
      </c>
      <c r="C184" s="0" t="n">
        <v>73.1</v>
      </c>
      <c r="D184" s="0" t="n">
        <v>78.6</v>
      </c>
      <c r="E184" s="0" t="n">
        <v>8.35</v>
      </c>
      <c r="F184" s="0" t="n">
        <v>1.52</v>
      </c>
      <c r="G184" s="0" t="n">
        <v>31.2</v>
      </c>
      <c r="H184" s="0" t="n">
        <v>2</v>
      </c>
      <c r="I184" s="0" t="n">
        <v>2679693</v>
      </c>
      <c r="J184" s="0" t="s">
        <v>131</v>
      </c>
      <c r="K184" s="19" t="n">
        <v>43591.1708333333</v>
      </c>
      <c r="L184" s="0" t="s">
        <v>66</v>
      </c>
      <c r="M184" s="0" t="n">
        <v>0.16</v>
      </c>
    </row>
    <row r="185" customFormat="false" ht="10.5" hidden="false" customHeight="false" outlineLevel="0" collapsed="false">
      <c r="A185" s="15" t="n">
        <v>400</v>
      </c>
      <c r="B185" s="0" t="n">
        <v>75.1</v>
      </c>
      <c r="C185" s="0" t="n">
        <v>79.1</v>
      </c>
      <c r="D185" s="0" t="n">
        <v>85.1</v>
      </c>
      <c r="E185" s="0" t="n">
        <v>6.09</v>
      </c>
      <c r="F185" s="0" t="n">
        <v>1.04</v>
      </c>
      <c r="G185" s="0" t="n">
        <v>32</v>
      </c>
      <c r="H185" s="0" t="n">
        <v>1.3</v>
      </c>
      <c r="I185" s="0" t="n">
        <v>2671403</v>
      </c>
      <c r="J185" s="0" t="s">
        <v>132</v>
      </c>
      <c r="K185" s="19" t="n">
        <v>43584.7263888889</v>
      </c>
      <c r="L185" s="0" t="s">
        <v>30</v>
      </c>
      <c r="M185" s="0" t="n">
        <v>0.048</v>
      </c>
    </row>
    <row r="186" customFormat="false" ht="10.5" hidden="false" customHeight="false" outlineLevel="0" collapsed="false">
      <c r="A186" s="15" t="n">
        <v>400</v>
      </c>
      <c r="B186" s="0" t="n">
        <v>76.2</v>
      </c>
      <c r="C186" s="0" t="n">
        <v>80.4</v>
      </c>
      <c r="D186" s="0" t="n">
        <v>86.7</v>
      </c>
      <c r="E186" s="0" t="n">
        <v>5.16</v>
      </c>
      <c r="F186" s="0" t="n">
        <v>0.97</v>
      </c>
      <c r="G186" s="0" t="n">
        <v>31.83</v>
      </c>
      <c r="H186" s="0" t="n">
        <v>1.01</v>
      </c>
      <c r="I186" s="0" t="n">
        <v>2671404</v>
      </c>
      <c r="J186" s="0" t="s">
        <v>132</v>
      </c>
      <c r="K186" s="19" t="n">
        <v>43584.7263888889</v>
      </c>
      <c r="L186" s="0" t="s">
        <v>30</v>
      </c>
      <c r="M186" s="0" t="n">
        <v>0.045</v>
      </c>
    </row>
    <row r="187" customFormat="false" ht="10.5" hidden="false" customHeight="false" outlineLevel="0" collapsed="false">
      <c r="A187" s="15" t="n">
        <v>400</v>
      </c>
      <c r="B187" s="0" t="n">
        <v>75.6</v>
      </c>
      <c r="C187" s="0" t="n">
        <v>79.7</v>
      </c>
      <c r="D187" s="0" t="n">
        <v>85.9</v>
      </c>
      <c r="E187" s="0" t="n">
        <v>5.61</v>
      </c>
      <c r="F187" s="0" t="n">
        <v>1.03</v>
      </c>
      <c r="G187" s="0" t="n">
        <v>31.91</v>
      </c>
      <c r="H187" s="0" t="n">
        <v>1.38</v>
      </c>
      <c r="I187" s="0" t="n">
        <v>2671405</v>
      </c>
      <c r="J187" s="0" t="s">
        <v>132</v>
      </c>
      <c r="K187" s="19" t="n">
        <v>43584.7263888889</v>
      </c>
      <c r="L187" s="0" t="s">
        <v>30</v>
      </c>
      <c r="M187" s="0" t="n">
        <v>0.047</v>
      </c>
    </row>
    <row r="188" customFormat="false" ht="10.5" hidden="false" customHeight="false" outlineLevel="0" collapsed="false">
      <c r="A188" s="15" t="n">
        <v>497</v>
      </c>
      <c r="B188" s="0" t="n">
        <v>75.2</v>
      </c>
      <c r="C188" s="0" t="n">
        <v>79.3</v>
      </c>
      <c r="D188" s="0" t="n">
        <v>85</v>
      </c>
      <c r="E188" s="0" t="n">
        <v>6.06</v>
      </c>
      <c r="F188" s="0" t="n">
        <v>1.15</v>
      </c>
      <c r="G188" s="0" t="n">
        <v>31.97</v>
      </c>
      <c r="H188" s="0" t="n">
        <v>1.11</v>
      </c>
      <c r="I188" s="0" t="n">
        <v>2671424</v>
      </c>
      <c r="J188" s="0" t="s">
        <v>133</v>
      </c>
      <c r="K188" s="19" t="n">
        <v>43584.8152777778</v>
      </c>
      <c r="L188" s="0" t="s">
        <v>30</v>
      </c>
      <c r="M188" s="0" t="n">
        <v>0.053</v>
      </c>
    </row>
    <row r="189" customFormat="false" ht="10.5" hidden="false" customHeight="false" outlineLevel="0" collapsed="false">
      <c r="A189" s="15" t="n">
        <v>300</v>
      </c>
      <c r="B189" s="0" t="n">
        <v>75.7</v>
      </c>
      <c r="C189" s="0" t="n">
        <v>79.9</v>
      </c>
      <c r="D189" s="0" t="n">
        <v>85.1</v>
      </c>
      <c r="E189" s="0" t="n">
        <v>10.5</v>
      </c>
      <c r="F189" s="0" t="n">
        <v>1.39</v>
      </c>
      <c r="G189" s="0" t="n">
        <v>32.45</v>
      </c>
      <c r="H189" s="0" t="n">
        <v>1.55</v>
      </c>
      <c r="I189" s="0" t="n">
        <v>2672473</v>
      </c>
      <c r="J189" s="0" t="s">
        <v>134</v>
      </c>
      <c r="K189" s="19" t="n">
        <v>43585.1833333333</v>
      </c>
      <c r="L189" s="0" t="s">
        <v>77</v>
      </c>
      <c r="M189" s="0" t="n">
        <v>0.062</v>
      </c>
    </row>
    <row r="190" customFormat="false" ht="10.5" hidden="false" customHeight="false" outlineLevel="0" collapsed="false">
      <c r="A190" s="15" t="n">
        <v>300</v>
      </c>
      <c r="B190" s="0" t="n">
        <v>75.7</v>
      </c>
      <c r="C190" s="0" t="n">
        <v>79.8</v>
      </c>
      <c r="D190" s="0" t="n">
        <v>85.1</v>
      </c>
      <c r="E190" s="0" t="n">
        <v>10.59</v>
      </c>
      <c r="F190" s="0" t="n">
        <v>1.4</v>
      </c>
      <c r="G190" s="0" t="n">
        <v>32.5</v>
      </c>
      <c r="H190" s="0" t="n">
        <v>1.47</v>
      </c>
      <c r="I190" s="0" t="n">
        <v>2672474</v>
      </c>
      <c r="J190" s="0" t="s">
        <v>134</v>
      </c>
      <c r="K190" s="19" t="n">
        <v>43585.1833333333</v>
      </c>
      <c r="L190" s="0" t="s">
        <v>77</v>
      </c>
      <c r="M190" s="0" t="n">
        <v>0.047</v>
      </c>
    </row>
    <row r="191" customFormat="false" ht="10.5" hidden="false" customHeight="false" outlineLevel="0" collapsed="false">
      <c r="A191" s="15" t="n">
        <v>92</v>
      </c>
      <c r="B191" s="0" t="n">
        <v>75.4</v>
      </c>
      <c r="C191" s="0" t="n">
        <v>79.5</v>
      </c>
      <c r="D191" s="0" t="n">
        <v>84.7</v>
      </c>
      <c r="E191" s="0" t="n">
        <v>11.04</v>
      </c>
      <c r="F191" s="0" t="n">
        <v>1.4</v>
      </c>
      <c r="G191" s="0" t="n">
        <v>32.51</v>
      </c>
      <c r="H191" s="0" t="n">
        <v>1.08</v>
      </c>
      <c r="I191" s="0" t="n">
        <v>2672475</v>
      </c>
      <c r="J191" s="0" t="s">
        <v>134</v>
      </c>
      <c r="K191" s="19" t="n">
        <v>43585.1833333333</v>
      </c>
      <c r="L191" s="0" t="s">
        <v>77</v>
      </c>
      <c r="M191" s="0" t="n">
        <v>0.05</v>
      </c>
    </row>
    <row r="192" customFormat="false" ht="10.5" hidden="false" customHeight="false" outlineLevel="0" collapsed="false">
      <c r="A192" s="15" t="n">
        <v>400</v>
      </c>
      <c r="B192" s="0" t="n">
        <v>76.8</v>
      </c>
      <c r="C192" s="0" t="n">
        <v>81</v>
      </c>
      <c r="D192" s="0" t="n">
        <v>87.1</v>
      </c>
      <c r="E192" s="0" t="n">
        <v>4.58</v>
      </c>
      <c r="F192" s="0" t="n">
        <v>0.95</v>
      </c>
      <c r="G192" s="0" t="n">
        <v>31.91</v>
      </c>
      <c r="H192" s="0" t="n">
        <v>1</v>
      </c>
      <c r="I192" s="0" t="n">
        <v>2673073</v>
      </c>
      <c r="J192" s="0" t="s">
        <v>135</v>
      </c>
      <c r="K192" s="19" t="n">
        <v>43584.7034722222</v>
      </c>
      <c r="L192" s="0" t="s">
        <v>30</v>
      </c>
      <c r="M192" s="0" t="n">
        <v>0.043</v>
      </c>
    </row>
    <row r="193" customFormat="false" ht="10.5" hidden="false" customHeight="false" outlineLevel="0" collapsed="false">
      <c r="A193" s="15" t="n">
        <v>400</v>
      </c>
      <c r="B193" s="0" t="n">
        <v>69.8</v>
      </c>
      <c r="C193" s="0" t="n">
        <v>73.4</v>
      </c>
      <c r="D193" s="0" t="n">
        <v>78.9</v>
      </c>
      <c r="E193" s="0" t="n">
        <v>9.38</v>
      </c>
      <c r="F193" s="0" t="n">
        <v>1.49</v>
      </c>
      <c r="G193" s="0" t="n">
        <v>32.27</v>
      </c>
      <c r="H193" s="0" t="n">
        <v>1.06</v>
      </c>
      <c r="I193" s="0" t="n">
        <v>2673079</v>
      </c>
      <c r="J193" s="0" t="s">
        <v>136</v>
      </c>
      <c r="K193" s="19" t="n">
        <v>43584.7201388889</v>
      </c>
      <c r="L193" s="0" t="s">
        <v>66</v>
      </c>
      <c r="M193" s="0" t="n">
        <v>0.105</v>
      </c>
    </row>
    <row r="194" customFormat="false" ht="10.5" hidden="false" customHeight="false" outlineLevel="0" collapsed="false">
      <c r="A194" s="15" t="n">
        <v>400</v>
      </c>
      <c r="B194" s="0" t="n">
        <v>70.6</v>
      </c>
      <c r="C194" s="0" t="n">
        <v>74.5</v>
      </c>
      <c r="D194" s="0" t="n">
        <v>79.8</v>
      </c>
      <c r="E194" s="0" t="n">
        <v>8.71</v>
      </c>
      <c r="F194" s="0" t="n">
        <v>1.41</v>
      </c>
      <c r="G194" s="0" t="n">
        <v>32.25</v>
      </c>
      <c r="H194" s="0" t="n">
        <v>1.66</v>
      </c>
      <c r="I194" s="0" t="n">
        <v>2673080</v>
      </c>
      <c r="J194" s="0" t="s">
        <v>136</v>
      </c>
      <c r="K194" s="19" t="n">
        <v>43584.7201388889</v>
      </c>
      <c r="L194" s="0" t="s">
        <v>66</v>
      </c>
      <c r="M194" s="0" t="n">
        <v>0.084</v>
      </c>
    </row>
    <row r="195" customFormat="false" ht="10.5" hidden="false" customHeight="false" outlineLevel="0" collapsed="false">
      <c r="A195" s="15" t="n">
        <v>400</v>
      </c>
      <c r="B195" s="0" t="n">
        <v>75.5</v>
      </c>
      <c r="C195" s="0" t="n">
        <v>79.6</v>
      </c>
      <c r="D195" s="0" t="n">
        <v>85.3</v>
      </c>
      <c r="E195" s="0" t="n">
        <v>5.85</v>
      </c>
      <c r="F195" s="0" t="n">
        <v>1.12</v>
      </c>
      <c r="G195" s="0" t="n">
        <v>32.02</v>
      </c>
      <c r="H195" s="0" t="n">
        <v>1.14</v>
      </c>
      <c r="I195" s="0" t="n">
        <v>2673092</v>
      </c>
      <c r="J195" s="0" t="s">
        <v>133</v>
      </c>
      <c r="K195" s="19" t="n">
        <v>43584.8152777778</v>
      </c>
      <c r="L195" s="0" t="s">
        <v>30</v>
      </c>
      <c r="M195" s="0" t="n">
        <v>0.054</v>
      </c>
    </row>
    <row r="196" customFormat="false" ht="10.5" hidden="false" customHeight="false" outlineLevel="0" collapsed="false">
      <c r="A196" s="15" t="n">
        <v>400</v>
      </c>
      <c r="B196" s="0" t="n">
        <v>73.5</v>
      </c>
      <c r="C196" s="0" t="n">
        <v>77.5</v>
      </c>
      <c r="D196" s="0" t="n">
        <v>83.1</v>
      </c>
      <c r="E196" s="0" t="n">
        <v>4.71</v>
      </c>
      <c r="F196" s="0" t="n">
        <v>1.19</v>
      </c>
      <c r="G196" s="0" t="n">
        <v>31.78</v>
      </c>
      <c r="H196" s="0" t="n">
        <v>1.08</v>
      </c>
      <c r="I196" s="0" t="n">
        <v>2673093</v>
      </c>
      <c r="J196" s="0" t="s">
        <v>133</v>
      </c>
      <c r="K196" s="19" t="n">
        <v>43584.8152777778</v>
      </c>
      <c r="L196" s="0" t="s">
        <v>30</v>
      </c>
      <c r="M196" s="0" t="n">
        <v>0.13</v>
      </c>
    </row>
    <row r="197" customFormat="false" ht="10.5" hidden="false" customHeight="false" outlineLevel="0" collapsed="false">
      <c r="A197" s="15" t="n">
        <v>400</v>
      </c>
      <c r="B197" s="0" t="n">
        <v>79.6</v>
      </c>
      <c r="C197" s="0" t="n">
        <v>83.9</v>
      </c>
      <c r="D197" s="0" t="n">
        <v>90.6</v>
      </c>
      <c r="E197" s="0" t="n">
        <v>2.45</v>
      </c>
      <c r="F197" s="0" t="n">
        <v>0.77</v>
      </c>
      <c r="G197" s="0" t="n">
        <v>31.64</v>
      </c>
      <c r="H197" s="0" t="n">
        <v>1.06</v>
      </c>
      <c r="I197" s="0" t="n">
        <v>2673202</v>
      </c>
      <c r="J197" s="0" t="s">
        <v>137</v>
      </c>
      <c r="K197" s="19" t="n">
        <v>43585.5333333333</v>
      </c>
      <c r="L197" s="0" t="s">
        <v>54</v>
      </c>
      <c r="M197" s="0" t="n">
        <v>0.031</v>
      </c>
    </row>
    <row r="198" customFormat="false" ht="10.5" hidden="false" customHeight="false" outlineLevel="0" collapsed="false">
      <c r="A198" s="15" t="n">
        <v>400</v>
      </c>
      <c r="B198" s="0" t="n">
        <v>79.4</v>
      </c>
      <c r="C198" s="0" t="n">
        <v>83.7</v>
      </c>
      <c r="D198" s="0" t="n">
        <v>90.3</v>
      </c>
      <c r="E198" s="0" t="n">
        <v>2.73</v>
      </c>
      <c r="F198" s="0" t="n">
        <v>0.99</v>
      </c>
      <c r="G198" s="0" t="n">
        <v>31.71</v>
      </c>
      <c r="H198" s="0" t="n">
        <v>0.52</v>
      </c>
      <c r="I198" s="0" t="n">
        <v>2673203</v>
      </c>
      <c r="J198" s="0" t="s">
        <v>137</v>
      </c>
      <c r="K198" s="19" t="n">
        <v>43585.5333333333</v>
      </c>
      <c r="L198" s="0" t="s">
        <v>54</v>
      </c>
      <c r="M198" s="0" t="n">
        <v>0.077</v>
      </c>
    </row>
    <row r="199" customFormat="false" ht="10.5" hidden="false" customHeight="false" outlineLevel="0" collapsed="false">
      <c r="A199" s="15" t="n">
        <v>400</v>
      </c>
      <c r="B199" s="0" t="n">
        <v>79.2</v>
      </c>
      <c r="C199" s="0" t="n">
        <v>83.4</v>
      </c>
      <c r="D199" s="0" t="n">
        <v>89.9</v>
      </c>
      <c r="E199" s="0" t="n">
        <v>2.91</v>
      </c>
      <c r="F199" s="0" t="n">
        <v>0.78</v>
      </c>
      <c r="G199" s="0" t="n">
        <v>31.66</v>
      </c>
      <c r="H199" s="0" t="n">
        <v>0.98</v>
      </c>
      <c r="I199" s="0" t="n">
        <v>2673204</v>
      </c>
      <c r="J199" s="0" t="s">
        <v>137</v>
      </c>
      <c r="K199" s="19" t="n">
        <v>43585.5333333333</v>
      </c>
      <c r="L199" s="0" t="s">
        <v>54</v>
      </c>
      <c r="M199" s="0" t="n">
        <v>0.026</v>
      </c>
    </row>
    <row r="200" customFormat="false" ht="10.5" hidden="false" customHeight="false" outlineLevel="0" collapsed="false">
      <c r="A200" s="15" t="n">
        <v>400</v>
      </c>
      <c r="B200" s="0" t="n">
        <v>74.6</v>
      </c>
      <c r="C200" s="0" t="n">
        <v>78.7</v>
      </c>
      <c r="D200" s="0" t="n">
        <v>83.9</v>
      </c>
      <c r="E200" s="0" t="n">
        <v>10</v>
      </c>
      <c r="F200" s="0" t="n">
        <v>1.35</v>
      </c>
      <c r="G200" s="0" t="n">
        <v>32.42</v>
      </c>
      <c r="H200" s="0" t="n">
        <v>1.73</v>
      </c>
      <c r="I200" s="0" t="n">
        <v>2673223</v>
      </c>
      <c r="J200" s="0" t="s">
        <v>138</v>
      </c>
      <c r="K200" s="19" t="n">
        <v>43585.0236111111</v>
      </c>
      <c r="L200" s="0" t="s">
        <v>77</v>
      </c>
      <c r="M200" s="0" t="n">
        <v>0.069</v>
      </c>
    </row>
    <row r="201" customFormat="false" ht="10.5" hidden="false" customHeight="false" outlineLevel="0" collapsed="false">
      <c r="A201" s="15" t="n">
        <v>400</v>
      </c>
      <c r="B201" s="0" t="n">
        <v>74.5</v>
      </c>
      <c r="C201" s="0" t="n">
        <v>78.6</v>
      </c>
      <c r="D201" s="0" t="n">
        <v>83.6</v>
      </c>
      <c r="E201" s="0" t="n">
        <v>10.13</v>
      </c>
      <c r="F201" s="0" t="n">
        <v>1.37</v>
      </c>
      <c r="G201" s="0" t="n">
        <v>32.43</v>
      </c>
      <c r="H201" s="0" t="n">
        <v>1.17</v>
      </c>
      <c r="I201" s="0" t="n">
        <v>2673224</v>
      </c>
      <c r="J201" s="0" t="s">
        <v>138</v>
      </c>
      <c r="K201" s="19" t="n">
        <v>43585.0236111111</v>
      </c>
      <c r="L201" s="0" t="s">
        <v>77</v>
      </c>
      <c r="M201" s="0" t="n">
        <v>0.064</v>
      </c>
    </row>
    <row r="202" customFormat="false" ht="10.5" hidden="false" customHeight="false" outlineLevel="0" collapsed="false">
      <c r="A202" s="15" t="n">
        <v>300</v>
      </c>
      <c r="B202" s="0" t="n">
        <v>74.6</v>
      </c>
      <c r="C202" s="0" t="n">
        <v>78.6</v>
      </c>
      <c r="D202" s="0" t="n">
        <v>83.9</v>
      </c>
      <c r="E202" s="0" t="n">
        <v>10.57</v>
      </c>
      <c r="F202" s="0" t="n">
        <v>1.42</v>
      </c>
      <c r="G202" s="0" t="n">
        <v>32.54</v>
      </c>
      <c r="H202" s="0" t="n">
        <v>1.08</v>
      </c>
      <c r="I202" s="0" t="n">
        <v>2673225</v>
      </c>
      <c r="J202" s="0" t="s">
        <v>138</v>
      </c>
      <c r="K202" s="19" t="n">
        <v>43585.0236111111</v>
      </c>
      <c r="L202" s="0" t="s">
        <v>77</v>
      </c>
      <c r="M202" s="0" t="n">
        <v>0.073</v>
      </c>
    </row>
    <row r="203" customFormat="false" ht="10.5" hidden="false" customHeight="false" outlineLevel="0" collapsed="false">
      <c r="A203" s="15" t="n">
        <v>400</v>
      </c>
      <c r="B203" s="0" t="n">
        <v>79.3</v>
      </c>
      <c r="C203" s="0" t="n">
        <v>83.6</v>
      </c>
      <c r="D203" s="0" t="n">
        <v>90.2</v>
      </c>
      <c r="E203" s="0" t="n">
        <v>2.49</v>
      </c>
      <c r="F203" s="0" t="n">
        <v>0.87</v>
      </c>
      <c r="G203" s="0" t="n">
        <v>31.42</v>
      </c>
      <c r="H203" s="0" t="n">
        <v>1.41</v>
      </c>
      <c r="I203" s="0" t="n">
        <v>2675363</v>
      </c>
      <c r="J203" s="0" t="s">
        <v>139</v>
      </c>
      <c r="K203" s="19" t="n">
        <v>43585.9673611111</v>
      </c>
      <c r="L203" s="0" t="s">
        <v>54</v>
      </c>
      <c r="M203" s="0" t="n">
        <v>0.06</v>
      </c>
    </row>
    <row r="204" customFormat="false" ht="10.5" hidden="false" customHeight="false" outlineLevel="0" collapsed="false">
      <c r="A204" s="15" t="n">
        <v>404</v>
      </c>
      <c r="B204" s="0" t="n">
        <v>78.2</v>
      </c>
      <c r="C204" s="0" t="n">
        <v>82.5</v>
      </c>
      <c r="D204" s="0" t="n">
        <v>89.2</v>
      </c>
      <c r="E204" s="0" t="n">
        <v>1.9</v>
      </c>
      <c r="F204" s="0" t="n">
        <v>0.86</v>
      </c>
      <c r="G204" s="0" t="n">
        <v>31.49</v>
      </c>
      <c r="H204" s="0" t="n">
        <v>0.74</v>
      </c>
      <c r="I204" s="0" t="n">
        <v>2675364</v>
      </c>
      <c r="J204" s="0" t="s">
        <v>139</v>
      </c>
      <c r="K204" s="19" t="n">
        <v>43585.9673611111</v>
      </c>
      <c r="L204" s="0" t="s">
        <v>54</v>
      </c>
      <c r="M204" s="0" t="n">
        <v>0.076</v>
      </c>
    </row>
    <row r="205" customFormat="false" ht="10.5" hidden="false" customHeight="false" outlineLevel="0" collapsed="false">
      <c r="A205" s="15" t="n">
        <v>400</v>
      </c>
      <c r="B205" s="0" t="n">
        <v>81.4</v>
      </c>
      <c r="C205" s="0" t="n">
        <v>85.9</v>
      </c>
      <c r="D205" s="0" t="n">
        <v>91.8</v>
      </c>
      <c r="E205" s="0" t="n">
        <v>8.06</v>
      </c>
      <c r="F205" s="0" t="n">
        <v>0.94</v>
      </c>
      <c r="G205" s="0" t="n">
        <v>32.13</v>
      </c>
      <c r="H205" s="0" t="n">
        <v>0.46</v>
      </c>
      <c r="I205" s="0" t="n">
        <v>2676798</v>
      </c>
      <c r="J205" s="0" t="s">
        <v>140</v>
      </c>
      <c r="K205" s="19" t="n">
        <v>43587.8111111111</v>
      </c>
      <c r="L205" s="0" t="s">
        <v>104</v>
      </c>
      <c r="M205" s="0" t="n">
        <v>0.02</v>
      </c>
    </row>
    <row r="206" customFormat="false" ht="10.5" hidden="false" customHeight="false" outlineLevel="0" collapsed="false">
      <c r="A206" s="15" t="n">
        <v>400</v>
      </c>
      <c r="B206" s="0" t="n">
        <v>81</v>
      </c>
      <c r="C206" s="0" t="n">
        <v>85.6</v>
      </c>
      <c r="D206" s="0" t="n">
        <v>91.5</v>
      </c>
      <c r="E206" s="0" t="n">
        <v>6.19</v>
      </c>
      <c r="F206" s="0" t="n">
        <v>0.9</v>
      </c>
      <c r="G206" s="0" t="n">
        <v>31.89</v>
      </c>
      <c r="H206" s="0" t="n">
        <v>0.95</v>
      </c>
      <c r="I206" s="0" t="n">
        <v>2676799</v>
      </c>
      <c r="J206" s="0" t="s">
        <v>140</v>
      </c>
      <c r="K206" s="19" t="n">
        <v>43587.8111111111</v>
      </c>
      <c r="L206" s="0" t="s">
        <v>104</v>
      </c>
      <c r="M206" s="0" t="n">
        <v>0.038</v>
      </c>
    </row>
    <row r="207" customFormat="false" ht="10.5" hidden="false" customHeight="false" outlineLevel="0" collapsed="false">
      <c r="A207" s="15" t="n">
        <v>427</v>
      </c>
      <c r="B207" s="0" t="n">
        <v>79.9</v>
      </c>
      <c r="C207" s="0" t="n">
        <v>84.2</v>
      </c>
      <c r="D207" s="0" t="n">
        <v>90.5</v>
      </c>
      <c r="E207" s="0" t="n">
        <v>5.17</v>
      </c>
      <c r="F207" s="0" t="n">
        <v>0.86</v>
      </c>
      <c r="G207" s="0" t="n">
        <v>31.9</v>
      </c>
      <c r="H207" s="0" t="n">
        <v>0.95</v>
      </c>
      <c r="I207" s="0" t="n">
        <v>2676800</v>
      </c>
      <c r="J207" s="0" t="s">
        <v>140</v>
      </c>
      <c r="K207" s="19" t="n">
        <v>43587.8111111111</v>
      </c>
      <c r="L207" s="0" t="s">
        <v>104</v>
      </c>
      <c r="M207" s="0" t="n">
        <v>0.038</v>
      </c>
    </row>
    <row r="208" customFormat="false" ht="10.5" hidden="false" customHeight="false" outlineLevel="0" collapsed="false">
      <c r="A208" s="15" t="n">
        <v>300</v>
      </c>
      <c r="B208" s="0" t="n">
        <v>72.1</v>
      </c>
      <c r="C208" s="0" t="n">
        <v>76.1</v>
      </c>
      <c r="D208" s="0" t="n">
        <v>81.7</v>
      </c>
      <c r="E208" s="0" t="n">
        <v>5.29</v>
      </c>
      <c r="F208" s="0" t="n">
        <v>1.17</v>
      </c>
      <c r="G208" s="0" t="n">
        <v>31.65</v>
      </c>
      <c r="H208" s="0" t="n">
        <v>2.27</v>
      </c>
      <c r="I208" s="0" t="n">
        <v>2681114</v>
      </c>
      <c r="J208" s="0" t="s">
        <v>141</v>
      </c>
      <c r="K208" s="19" t="n">
        <v>43556.3659722222</v>
      </c>
      <c r="L208" s="0" t="s">
        <v>88</v>
      </c>
      <c r="M208" s="0" t="n">
        <v>0.111</v>
      </c>
    </row>
    <row r="209" customFormat="false" ht="10.5" hidden="false" customHeight="false" outlineLevel="0" collapsed="false">
      <c r="A209" s="15" t="n">
        <v>300</v>
      </c>
      <c r="B209" s="0" t="n">
        <v>71.9</v>
      </c>
      <c r="C209" s="0" t="n">
        <v>75.8</v>
      </c>
      <c r="D209" s="0" t="n">
        <v>81.6</v>
      </c>
      <c r="E209" s="0" t="n">
        <v>4.57</v>
      </c>
      <c r="F209" s="0" t="n">
        <v>1.16</v>
      </c>
      <c r="G209" s="0" t="n">
        <v>31.58</v>
      </c>
      <c r="H209" s="0" t="n">
        <v>2.84</v>
      </c>
      <c r="I209" s="0" t="n">
        <v>2681117</v>
      </c>
      <c r="J209" s="0" t="s">
        <v>141</v>
      </c>
      <c r="K209" s="19" t="n">
        <v>43556.3659722222</v>
      </c>
      <c r="L209" s="0" t="s">
        <v>88</v>
      </c>
      <c r="M209" s="0" t="n">
        <v>0.129</v>
      </c>
    </row>
    <row r="210" customFormat="false" ht="10.5" hidden="false" customHeight="false" outlineLevel="0" collapsed="false">
      <c r="A210" s="15" t="n">
        <v>149</v>
      </c>
      <c r="B210" s="0" t="n">
        <v>72.7</v>
      </c>
      <c r="C210" s="0" t="n">
        <v>76.7</v>
      </c>
      <c r="D210" s="0" t="n">
        <v>82.8</v>
      </c>
      <c r="E210" s="0" t="n">
        <v>3.6</v>
      </c>
      <c r="F210" s="0" t="n">
        <v>1.04</v>
      </c>
      <c r="G210" s="0" t="n">
        <v>31.48</v>
      </c>
      <c r="H210" s="0" t="n">
        <v>2.05</v>
      </c>
      <c r="I210" s="0" t="n">
        <v>2681118</v>
      </c>
      <c r="J210" s="0" t="s">
        <v>141</v>
      </c>
      <c r="K210" s="19" t="n">
        <v>43556.3659722222</v>
      </c>
      <c r="L210" s="0" t="s">
        <v>88</v>
      </c>
      <c r="M210" s="0" t="n">
        <v>0.124</v>
      </c>
    </row>
    <row r="211" customFormat="false" ht="10.5" hidden="false" customHeight="false" outlineLevel="0" collapsed="false">
      <c r="A211" s="15" t="n">
        <v>300</v>
      </c>
      <c r="B211" s="0" t="n">
        <v>77.7</v>
      </c>
      <c r="C211" s="0" t="n">
        <v>82</v>
      </c>
      <c r="D211" s="0" t="n">
        <v>86.4</v>
      </c>
      <c r="E211" s="0" t="n">
        <v>11.97</v>
      </c>
      <c r="F211" s="0" t="n">
        <v>1.79</v>
      </c>
      <c r="G211" s="0" t="n">
        <v>30.84</v>
      </c>
      <c r="H211" s="0" t="n">
        <v>1.12</v>
      </c>
      <c r="I211" s="0" t="n">
        <v>2681135</v>
      </c>
      <c r="J211" s="0" t="s">
        <v>142</v>
      </c>
      <c r="K211" s="19" t="n">
        <v>43591.6444444444</v>
      </c>
      <c r="L211" s="0" t="s">
        <v>77</v>
      </c>
      <c r="M211" s="0" t="n">
        <v>0.04</v>
      </c>
    </row>
    <row r="212" customFormat="false" ht="10.5" hidden="false" customHeight="false" outlineLevel="0" collapsed="false">
      <c r="A212" s="15" t="n">
        <v>300</v>
      </c>
      <c r="B212" s="0" t="n">
        <v>74.7</v>
      </c>
      <c r="C212" s="0" t="n">
        <v>78.8</v>
      </c>
      <c r="D212" s="0" t="n">
        <v>84.1</v>
      </c>
      <c r="E212" s="0" t="n">
        <v>9.45</v>
      </c>
      <c r="F212" s="0" t="n">
        <v>1.51</v>
      </c>
      <c r="G212" s="0" t="n">
        <v>30.97</v>
      </c>
      <c r="H212" s="0" t="n">
        <v>1.41</v>
      </c>
      <c r="I212" s="0" t="n">
        <v>2681136</v>
      </c>
      <c r="J212" s="0" t="s">
        <v>142</v>
      </c>
      <c r="K212" s="19" t="n">
        <v>43591.6444444444</v>
      </c>
      <c r="L212" s="0" t="s">
        <v>77</v>
      </c>
      <c r="M212" s="0" t="n">
        <v>0.14</v>
      </c>
    </row>
    <row r="213" customFormat="false" ht="10.5" hidden="false" customHeight="false" outlineLevel="0" collapsed="false">
      <c r="A213" s="15" t="n">
        <v>340</v>
      </c>
      <c r="B213" s="0" t="n">
        <v>76.7</v>
      </c>
      <c r="C213" s="0" t="n">
        <v>80.9</v>
      </c>
      <c r="D213" s="0" t="n">
        <v>85.7</v>
      </c>
      <c r="E213" s="0" t="n">
        <v>11.73</v>
      </c>
      <c r="F213" s="0" t="n">
        <v>1.62</v>
      </c>
      <c r="G213" s="0" t="n">
        <v>31.18</v>
      </c>
      <c r="H213" s="0" t="n">
        <v>1.68</v>
      </c>
      <c r="I213" s="0" t="n">
        <v>2681137</v>
      </c>
      <c r="J213" s="0" t="s">
        <v>142</v>
      </c>
      <c r="K213" s="19" t="n">
        <v>43591.6444444444</v>
      </c>
      <c r="L213" s="0" t="s">
        <v>77</v>
      </c>
      <c r="M213" s="0" t="n">
        <v>0.07</v>
      </c>
    </row>
    <row r="214" customFormat="false" ht="10.5" hidden="false" customHeight="false" outlineLevel="0" collapsed="false">
      <c r="A214" s="15" t="n">
        <v>236</v>
      </c>
      <c r="B214" s="0" t="n">
        <v>76.9</v>
      </c>
      <c r="C214" s="0" t="n">
        <v>81.1</v>
      </c>
      <c r="D214" s="0" t="n">
        <v>86.4</v>
      </c>
      <c r="E214" s="0" t="n">
        <v>8.68</v>
      </c>
      <c r="F214" s="0" t="n">
        <v>1.4</v>
      </c>
      <c r="G214" s="0" t="n">
        <v>31.34</v>
      </c>
      <c r="H214" s="0" t="n">
        <v>1.12</v>
      </c>
      <c r="I214" s="0" t="n">
        <v>2681370</v>
      </c>
      <c r="J214" s="0" t="s">
        <v>143</v>
      </c>
      <c r="K214" s="19" t="n">
        <v>43591.7416666667</v>
      </c>
      <c r="L214" s="0" t="s">
        <v>77</v>
      </c>
      <c r="M214" s="0" t="n">
        <v>0.13</v>
      </c>
    </row>
    <row r="215" customFormat="false" ht="10.5" hidden="false" customHeight="false" outlineLevel="0" collapsed="false">
      <c r="A215" s="15" t="n">
        <v>400</v>
      </c>
      <c r="B215" s="0" t="n">
        <v>82.1</v>
      </c>
      <c r="C215" s="0" t="n">
        <v>86.5</v>
      </c>
      <c r="D215" s="0" t="n">
        <v>93.8</v>
      </c>
      <c r="E215" s="0" t="n">
        <v>2.43</v>
      </c>
      <c r="F215" s="0" t="n">
        <v>0.69</v>
      </c>
      <c r="G215" s="0" t="n">
        <v>31.9</v>
      </c>
      <c r="H215" s="0" t="n">
        <v>0.56</v>
      </c>
      <c r="I215" s="0" t="n">
        <v>2681563</v>
      </c>
      <c r="J215" s="0" t="s">
        <v>144</v>
      </c>
      <c r="K215" s="19" t="n">
        <v>43591.85625</v>
      </c>
      <c r="L215" s="0" t="s">
        <v>145</v>
      </c>
      <c r="M215" s="0" t="n">
        <v>0.19</v>
      </c>
    </row>
    <row r="216" customFormat="false" ht="10.5" hidden="false" customHeight="false" outlineLevel="0" collapsed="false">
      <c r="A216" s="15" t="n">
        <v>265</v>
      </c>
      <c r="B216" s="0" t="n">
        <v>81.1</v>
      </c>
      <c r="C216" s="0" t="n">
        <v>85.5</v>
      </c>
      <c r="D216" s="0" t="n">
        <v>92.5</v>
      </c>
      <c r="E216" s="0" t="n">
        <v>2.56</v>
      </c>
      <c r="F216" s="0" t="n">
        <v>0.74</v>
      </c>
      <c r="G216" s="0" t="n">
        <v>31.99</v>
      </c>
      <c r="H216" s="0" t="n">
        <v>0.54</v>
      </c>
      <c r="I216" s="0" t="n">
        <v>2681564</v>
      </c>
      <c r="J216" s="0" t="s">
        <v>144</v>
      </c>
      <c r="K216" s="19" t="n">
        <v>43591.85625</v>
      </c>
      <c r="L216" s="0" t="s">
        <v>145</v>
      </c>
      <c r="M216" s="0" t="n">
        <v>0.18</v>
      </c>
    </row>
    <row r="217" customFormat="false" ht="10.5" hidden="false" customHeight="false" outlineLevel="0" collapsed="false">
      <c r="A217" s="15" t="n">
        <v>300</v>
      </c>
      <c r="B217" s="0" t="n">
        <v>72.3</v>
      </c>
      <c r="C217" s="0" t="n">
        <v>76.2</v>
      </c>
      <c r="D217" s="0" t="n">
        <v>82.5</v>
      </c>
      <c r="E217" s="0" t="n">
        <v>3.4</v>
      </c>
      <c r="F217" s="0" t="n">
        <v>1.07</v>
      </c>
      <c r="G217" s="0" t="n">
        <v>31.6</v>
      </c>
      <c r="H217" s="0" t="n">
        <v>1.61</v>
      </c>
      <c r="I217" s="0" t="n">
        <v>2681949</v>
      </c>
      <c r="J217" s="0" t="s">
        <v>146</v>
      </c>
      <c r="K217" s="19" t="n">
        <v>43592.0798611111</v>
      </c>
      <c r="L217" s="0" t="s">
        <v>88</v>
      </c>
      <c r="M217" s="0" t="n">
        <v>0.22</v>
      </c>
    </row>
    <row r="218" customFormat="false" ht="10.5" hidden="false" customHeight="false" outlineLevel="0" collapsed="false">
      <c r="A218" s="15" t="n">
        <v>300</v>
      </c>
      <c r="B218" s="0" t="n">
        <v>70.2</v>
      </c>
      <c r="C218" s="0" t="n">
        <v>73.9</v>
      </c>
      <c r="D218" s="0" t="n">
        <v>80.2</v>
      </c>
      <c r="E218" s="0" t="n">
        <v>2.81</v>
      </c>
      <c r="F218" s="0" t="n">
        <v>0.98</v>
      </c>
      <c r="G218" s="0" t="n">
        <v>31.58</v>
      </c>
      <c r="H218" s="0" t="n">
        <v>1.17</v>
      </c>
      <c r="I218" s="0" t="n">
        <v>2681950</v>
      </c>
      <c r="J218" s="0" t="s">
        <v>146</v>
      </c>
      <c r="K218" s="19" t="n">
        <v>43592.0798611111</v>
      </c>
      <c r="L218" s="0" t="s">
        <v>88</v>
      </c>
      <c r="M218" s="0" t="n">
        <v>0.21</v>
      </c>
    </row>
    <row r="219" customFormat="false" ht="10.5" hidden="false" customHeight="false" outlineLevel="0" collapsed="false">
      <c r="A219" s="15" t="n">
        <v>317</v>
      </c>
      <c r="B219" s="0" t="n">
        <v>72.3</v>
      </c>
      <c r="C219" s="0" t="n">
        <v>76.2</v>
      </c>
      <c r="D219" s="0" t="n">
        <v>82.6</v>
      </c>
      <c r="E219" s="0" t="n">
        <v>3.02</v>
      </c>
      <c r="F219" s="0" t="n">
        <v>1.02</v>
      </c>
      <c r="G219" s="0" t="n">
        <v>31.86</v>
      </c>
      <c r="H219" s="0" t="n">
        <v>0.72</v>
      </c>
      <c r="I219" s="0" t="n">
        <v>2681951</v>
      </c>
      <c r="J219" s="0" t="s">
        <v>146</v>
      </c>
      <c r="K219" s="19" t="n">
        <v>43592.0798611111</v>
      </c>
      <c r="L219" s="0" t="s">
        <v>88</v>
      </c>
      <c r="M219" s="0" t="n">
        <v>0.24</v>
      </c>
    </row>
    <row r="220" customFormat="false" ht="10.5" hidden="false" customHeight="false" outlineLevel="0" collapsed="false">
      <c r="A220" s="15" t="n">
        <v>300</v>
      </c>
      <c r="B220" s="0" t="n">
        <v>75.9</v>
      </c>
      <c r="C220" s="0" t="n">
        <v>80</v>
      </c>
      <c r="D220" s="0" t="n">
        <v>86.6</v>
      </c>
      <c r="E220" s="0" t="n">
        <v>3.46</v>
      </c>
      <c r="F220" s="0" t="n">
        <v>0.98</v>
      </c>
      <c r="G220" s="0" t="n">
        <v>31.89</v>
      </c>
      <c r="H220" s="0" t="n">
        <v>0.85</v>
      </c>
      <c r="I220" s="0" t="n">
        <v>2682477</v>
      </c>
      <c r="J220" s="0" t="s">
        <v>147</v>
      </c>
      <c r="K220" s="19" t="n">
        <v>43592.3131944444</v>
      </c>
      <c r="L220" s="0" t="s">
        <v>58</v>
      </c>
      <c r="M220" s="0" t="n">
        <v>0.21</v>
      </c>
    </row>
    <row r="221" customFormat="false" ht="10.5" hidden="false" customHeight="false" outlineLevel="0" collapsed="false">
      <c r="A221" s="15" t="n">
        <v>300</v>
      </c>
      <c r="B221" s="0" t="n">
        <v>73.7</v>
      </c>
      <c r="C221" s="0" t="n">
        <v>77.7</v>
      </c>
      <c r="D221" s="0" t="n">
        <v>83.9</v>
      </c>
      <c r="E221" s="0" t="n">
        <v>4.33</v>
      </c>
      <c r="F221" s="0" t="n">
        <v>1.04</v>
      </c>
      <c r="G221" s="0" t="n">
        <v>31.76</v>
      </c>
      <c r="H221" s="0" t="n">
        <v>0.76</v>
      </c>
      <c r="I221" s="0" t="n">
        <v>2682478</v>
      </c>
      <c r="J221" s="0" t="s">
        <v>147</v>
      </c>
      <c r="K221" s="19" t="n">
        <v>43592.3131944444</v>
      </c>
      <c r="L221" s="0" t="s">
        <v>58</v>
      </c>
      <c r="M221" s="0" t="n">
        <v>0.21</v>
      </c>
    </row>
    <row r="222" customFormat="false" ht="10.5" hidden="false" customHeight="false" outlineLevel="0" collapsed="false">
      <c r="A222" s="15" t="n">
        <v>323</v>
      </c>
      <c r="B222" s="0" t="n">
        <v>73.8</v>
      </c>
      <c r="C222" s="0" t="n">
        <v>77.8</v>
      </c>
      <c r="D222" s="0" t="n">
        <v>84.2</v>
      </c>
      <c r="E222" s="0" t="n">
        <v>3.1</v>
      </c>
      <c r="F222" s="0" t="n">
        <v>0.96</v>
      </c>
      <c r="G222" s="0" t="n">
        <v>31.24</v>
      </c>
      <c r="H222" s="0" t="n">
        <v>1.39</v>
      </c>
      <c r="I222" s="0" t="n">
        <v>2682479</v>
      </c>
      <c r="J222" s="0" t="s">
        <v>147</v>
      </c>
      <c r="K222" s="19" t="n">
        <v>43592.3131944444</v>
      </c>
      <c r="L222" s="0" t="s">
        <v>58</v>
      </c>
      <c r="M222" s="0" t="n">
        <v>0.21</v>
      </c>
    </row>
    <row r="223" customFormat="false" ht="10.5" hidden="false" customHeight="false" outlineLevel="0" collapsed="false">
      <c r="A223" s="15" t="n">
        <v>404</v>
      </c>
      <c r="B223" s="0" t="n">
        <v>78.2</v>
      </c>
      <c r="C223" s="0" t="n">
        <v>82.5</v>
      </c>
      <c r="D223" s="0" t="n">
        <v>89.2</v>
      </c>
      <c r="E223" s="0" t="n">
        <v>1.9</v>
      </c>
      <c r="F223" s="0" t="n">
        <v>0.86</v>
      </c>
      <c r="G223" s="0" t="n">
        <v>31.49</v>
      </c>
      <c r="H223" s="0" t="n">
        <v>0.74</v>
      </c>
      <c r="I223" s="0" t="n">
        <v>2682488</v>
      </c>
      <c r="J223" s="0" t="s">
        <v>139</v>
      </c>
      <c r="K223" s="19" t="n">
        <v>43585.9673611111</v>
      </c>
      <c r="L223" s="0" t="s">
        <v>54</v>
      </c>
      <c r="M223" s="0" t="n">
        <v>0.076</v>
      </c>
    </row>
    <row r="224" customFormat="false" ht="10.5" hidden="false" customHeight="false" outlineLevel="0" collapsed="false">
      <c r="A224" s="15" t="n">
        <v>400</v>
      </c>
      <c r="B224" s="0" t="n">
        <v>76.1</v>
      </c>
      <c r="C224" s="0" t="n">
        <v>80.3</v>
      </c>
      <c r="D224" s="0" t="n">
        <v>87</v>
      </c>
      <c r="E224" s="0" t="n">
        <v>2.96</v>
      </c>
      <c r="F224" s="0" t="n">
        <v>0.82</v>
      </c>
      <c r="G224" s="0" t="n">
        <v>31.52</v>
      </c>
      <c r="H224" s="0" t="n">
        <v>0.38</v>
      </c>
      <c r="I224" s="0" t="n">
        <v>2683251</v>
      </c>
      <c r="J224" s="0" t="s">
        <v>69</v>
      </c>
      <c r="K224" s="19" t="n">
        <v>43588.50625</v>
      </c>
      <c r="L224" s="0" t="s">
        <v>30</v>
      </c>
      <c r="M224" s="0" t="n">
        <v>0.057</v>
      </c>
    </row>
    <row r="225" customFormat="false" ht="10.5" hidden="false" customHeight="false" outlineLevel="0" collapsed="false">
      <c r="A225" s="15" t="n">
        <v>400</v>
      </c>
      <c r="B225" s="0" t="n">
        <v>77.9</v>
      </c>
      <c r="C225" s="0" t="n">
        <v>82.1</v>
      </c>
      <c r="D225" s="0" t="n">
        <v>88.7</v>
      </c>
      <c r="E225" s="0" t="n">
        <v>1.76</v>
      </c>
      <c r="F225" s="0" t="n">
        <v>0.72</v>
      </c>
      <c r="G225" s="0" t="n">
        <v>31.96</v>
      </c>
      <c r="H225" s="0" t="n">
        <v>0.37</v>
      </c>
      <c r="I225" s="0" t="n">
        <v>2683636</v>
      </c>
      <c r="J225" s="0" t="s">
        <v>148</v>
      </c>
      <c r="K225" s="19" t="n">
        <v>43592.7541666667</v>
      </c>
      <c r="L225" s="0" t="s">
        <v>145</v>
      </c>
      <c r="M225" s="0" t="n">
        <v>0.19</v>
      </c>
    </row>
    <row r="226" customFormat="false" ht="10.5" hidden="false" customHeight="false" outlineLevel="0" collapsed="false">
      <c r="A226" s="15" t="n">
        <v>400</v>
      </c>
      <c r="B226" s="0" t="n">
        <v>83.7</v>
      </c>
      <c r="C226" s="0" t="n">
        <v>88.2</v>
      </c>
      <c r="D226" s="0" t="n">
        <v>95.5</v>
      </c>
      <c r="E226" s="0" t="n">
        <v>1.1</v>
      </c>
      <c r="F226" s="0" t="n">
        <v>0.63</v>
      </c>
      <c r="G226" s="0" t="n">
        <v>32.04</v>
      </c>
      <c r="H226" s="0" t="n">
        <v>0.3</v>
      </c>
      <c r="I226" s="0" t="n">
        <v>2683637</v>
      </c>
      <c r="J226" s="0" t="s">
        <v>148</v>
      </c>
      <c r="K226" s="19" t="n">
        <v>43592.7541666667</v>
      </c>
      <c r="L226" s="0" t="s">
        <v>145</v>
      </c>
      <c r="M226" s="0" t="n">
        <v>0.19</v>
      </c>
    </row>
    <row r="227" customFormat="false" ht="10.5" hidden="false" customHeight="false" outlineLevel="0" collapsed="false">
      <c r="A227" s="15" t="n">
        <v>400</v>
      </c>
      <c r="B227" s="0" t="n">
        <v>82.2</v>
      </c>
      <c r="C227" s="0" t="n">
        <v>86.6</v>
      </c>
      <c r="D227" s="0" t="n">
        <v>93.9</v>
      </c>
      <c r="E227" s="0" t="n">
        <v>1.39</v>
      </c>
      <c r="F227" s="0" t="n">
        <v>0.65</v>
      </c>
      <c r="G227" s="0" t="n">
        <v>31.53</v>
      </c>
      <c r="H227" s="0" t="n">
        <v>0.31</v>
      </c>
      <c r="I227" s="0" t="n">
        <v>2683638</v>
      </c>
      <c r="J227" s="0" t="s">
        <v>148</v>
      </c>
      <c r="K227" s="19" t="n">
        <v>43592.7541666667</v>
      </c>
      <c r="L227" s="0" t="s">
        <v>145</v>
      </c>
      <c r="M227" s="0" t="n">
        <v>0.18</v>
      </c>
    </row>
    <row r="228" customFormat="false" ht="10.5" hidden="false" customHeight="false" outlineLevel="0" collapsed="false">
      <c r="A228" s="15" t="n">
        <v>271</v>
      </c>
      <c r="B228" s="0" t="n">
        <v>83.6</v>
      </c>
      <c r="C228" s="0" t="n">
        <v>88.1</v>
      </c>
      <c r="D228" s="0" t="n">
        <v>95.2</v>
      </c>
      <c r="E228" s="0" t="n">
        <v>1.63</v>
      </c>
      <c r="F228" s="0" t="n">
        <v>0.69</v>
      </c>
      <c r="G228" s="0" t="n">
        <v>31.59</v>
      </c>
      <c r="H228" s="0" t="n">
        <v>0.34</v>
      </c>
      <c r="I228" s="0" t="n">
        <v>2683737</v>
      </c>
      <c r="J228" s="0" t="s">
        <v>149</v>
      </c>
      <c r="K228" s="19" t="n">
        <v>43592.8173611111</v>
      </c>
      <c r="L228" s="0" t="s">
        <v>145</v>
      </c>
      <c r="M228" s="0" t="n">
        <v>0.19</v>
      </c>
    </row>
    <row r="229" customFormat="false" ht="10.5" hidden="false" customHeight="false" outlineLevel="0" collapsed="false">
      <c r="A229" s="15" t="n">
        <v>300</v>
      </c>
      <c r="B229" s="0" t="n">
        <v>70.5</v>
      </c>
      <c r="C229" s="0" t="n">
        <v>74.4</v>
      </c>
      <c r="D229" s="0" t="n">
        <v>79.7</v>
      </c>
      <c r="E229" s="0" t="n">
        <v>7.84</v>
      </c>
      <c r="F229" s="0" t="n">
        <v>1.54</v>
      </c>
      <c r="G229" s="0" t="n">
        <v>31.13</v>
      </c>
      <c r="H229" s="0" t="n">
        <v>1.42</v>
      </c>
      <c r="I229" s="0" t="n">
        <v>2684136</v>
      </c>
      <c r="J229" s="0" t="s">
        <v>150</v>
      </c>
      <c r="K229" s="19" t="n">
        <v>43593.0520833333</v>
      </c>
      <c r="L229" s="0" t="s">
        <v>66</v>
      </c>
      <c r="M229" s="0" t="n">
        <v>0.16</v>
      </c>
    </row>
    <row r="230" customFormat="false" ht="10.5" hidden="false" customHeight="false" outlineLevel="0" collapsed="false">
      <c r="A230" s="15" t="n">
        <v>300</v>
      </c>
      <c r="B230" s="0" t="n">
        <v>69.9</v>
      </c>
      <c r="C230" s="0" t="n">
        <v>73.7</v>
      </c>
      <c r="D230" s="0" t="n">
        <v>78.9</v>
      </c>
      <c r="E230" s="0" t="n">
        <v>9.83</v>
      </c>
      <c r="F230" s="0" t="n">
        <v>1.62</v>
      </c>
      <c r="G230" s="0" t="n">
        <v>31.06</v>
      </c>
      <c r="H230" s="0" t="n">
        <v>1.49</v>
      </c>
      <c r="I230" s="0" t="n">
        <v>2684137</v>
      </c>
      <c r="J230" s="0" t="s">
        <v>150</v>
      </c>
      <c r="K230" s="19" t="n">
        <v>43593.0520833333</v>
      </c>
      <c r="L230" s="0" t="s">
        <v>66</v>
      </c>
      <c r="M230" s="0" t="n">
        <v>0.15</v>
      </c>
    </row>
    <row r="231" customFormat="false" ht="10.5" hidden="false" customHeight="false" outlineLevel="0" collapsed="false">
      <c r="A231" s="15" t="n">
        <v>300</v>
      </c>
      <c r="B231" s="0" t="n">
        <v>69.2</v>
      </c>
      <c r="C231" s="0" t="n">
        <v>73</v>
      </c>
      <c r="D231" s="0" t="n">
        <v>78.2</v>
      </c>
      <c r="E231" s="0" t="n">
        <v>9.47</v>
      </c>
      <c r="F231" s="0" t="n">
        <v>1.6</v>
      </c>
      <c r="G231" s="0" t="n">
        <v>31.17</v>
      </c>
      <c r="H231" s="0" t="n">
        <v>1.17</v>
      </c>
      <c r="I231" s="0" t="n">
        <v>2684138</v>
      </c>
      <c r="J231" s="0" t="s">
        <v>150</v>
      </c>
      <c r="K231" s="19" t="n">
        <v>43593.0520833333</v>
      </c>
      <c r="L231" s="0" t="s">
        <v>66</v>
      </c>
      <c r="M231" s="0" t="n">
        <v>0.16</v>
      </c>
    </row>
    <row r="232" customFormat="false" ht="10.5" hidden="false" customHeight="false" outlineLevel="0" collapsed="false">
      <c r="A232" s="15" t="n">
        <v>300</v>
      </c>
      <c r="B232" s="0" t="n">
        <v>71.3</v>
      </c>
      <c r="C232" s="0" t="n">
        <v>75.2</v>
      </c>
      <c r="D232" s="0" t="n">
        <v>80.6</v>
      </c>
      <c r="E232" s="0" t="n">
        <v>9.11</v>
      </c>
      <c r="F232" s="0" t="n">
        <v>1.59</v>
      </c>
      <c r="G232" s="0" t="n">
        <v>31.34</v>
      </c>
      <c r="H232" s="0" t="n">
        <v>1.21</v>
      </c>
      <c r="I232" s="0" t="n">
        <v>2685254</v>
      </c>
      <c r="J232" s="0" t="s">
        <v>151</v>
      </c>
      <c r="K232" s="19" t="n">
        <v>43594.2708333333</v>
      </c>
      <c r="L232" s="0" t="s">
        <v>66</v>
      </c>
      <c r="M232" s="0" t="n">
        <v>0.15</v>
      </c>
    </row>
    <row r="233" customFormat="false" ht="10.5" hidden="false" customHeight="false" outlineLevel="0" collapsed="false">
      <c r="A233" s="15" t="n">
        <v>300</v>
      </c>
      <c r="B233" s="0" t="n">
        <v>70.4</v>
      </c>
      <c r="C233" s="0" t="n">
        <v>74.3</v>
      </c>
      <c r="D233" s="0" t="n">
        <v>79.6</v>
      </c>
      <c r="E233" s="0" t="n">
        <v>8.17</v>
      </c>
      <c r="F233" s="0" t="n">
        <v>1.5</v>
      </c>
      <c r="G233" s="0" t="n">
        <v>31.34</v>
      </c>
      <c r="H233" s="0" t="n">
        <v>1.41</v>
      </c>
      <c r="I233" s="0" t="n">
        <v>2685255</v>
      </c>
      <c r="J233" s="0" t="s">
        <v>151</v>
      </c>
      <c r="K233" s="19" t="n">
        <v>43594.2708333333</v>
      </c>
      <c r="L233" s="0" t="s">
        <v>66</v>
      </c>
      <c r="M233" s="0" t="n">
        <v>0.2</v>
      </c>
    </row>
    <row r="234" customFormat="false" ht="10.5" hidden="false" customHeight="false" outlineLevel="0" collapsed="false">
      <c r="A234" s="15" t="n">
        <v>262</v>
      </c>
      <c r="B234" s="0" t="n">
        <v>69.7</v>
      </c>
      <c r="C234" s="0" t="n">
        <v>73.4</v>
      </c>
      <c r="D234" s="0" t="n">
        <v>79</v>
      </c>
      <c r="E234" s="0" t="n">
        <v>8.53</v>
      </c>
      <c r="F234" s="0" t="n">
        <v>1.5</v>
      </c>
      <c r="G234" s="0" t="n">
        <v>31.32</v>
      </c>
      <c r="H234" s="0" t="n">
        <v>1.21</v>
      </c>
      <c r="I234" s="0" t="n">
        <v>2685256</v>
      </c>
      <c r="J234" s="0" t="s">
        <v>151</v>
      </c>
      <c r="K234" s="19" t="n">
        <v>43594.2708333333</v>
      </c>
      <c r="L234" s="0" t="s">
        <v>66</v>
      </c>
      <c r="M234" s="0" t="n">
        <v>0.16</v>
      </c>
    </row>
    <row r="235" customFormat="false" ht="10.5" hidden="false" customHeight="false" outlineLevel="0" collapsed="false">
      <c r="A235" s="15" t="n">
        <v>300</v>
      </c>
      <c r="B235" s="0" t="n">
        <v>72</v>
      </c>
      <c r="C235" s="0" t="n">
        <v>75.9</v>
      </c>
      <c r="D235" s="0" t="n">
        <v>81.4</v>
      </c>
      <c r="E235" s="0" t="n">
        <v>7.59</v>
      </c>
      <c r="F235" s="0" t="n">
        <v>1.48</v>
      </c>
      <c r="G235" s="0" t="n">
        <v>31.22</v>
      </c>
      <c r="H235" s="0" t="n">
        <v>1.2</v>
      </c>
      <c r="I235" s="0" t="n">
        <v>2689199</v>
      </c>
      <c r="J235" s="0" t="s">
        <v>152</v>
      </c>
      <c r="K235" s="19" t="n">
        <v>43598.19375</v>
      </c>
      <c r="L235" s="0" t="s">
        <v>66</v>
      </c>
      <c r="M235" s="0" t="n">
        <v>0.17</v>
      </c>
    </row>
    <row r="236" customFormat="false" ht="10.5" hidden="false" customHeight="false" outlineLevel="0" collapsed="false">
      <c r="A236" s="15" t="n">
        <v>235</v>
      </c>
      <c r="B236" s="0" t="n">
        <v>69.6</v>
      </c>
      <c r="C236" s="0" t="n">
        <v>73.3</v>
      </c>
      <c r="D236" s="0" t="n">
        <v>78.7</v>
      </c>
      <c r="E236" s="0" t="n">
        <v>8.03</v>
      </c>
      <c r="F236" s="0" t="n">
        <v>1.5</v>
      </c>
      <c r="G236" s="0" t="n">
        <v>31.13</v>
      </c>
      <c r="H236" s="0" t="n">
        <v>1.38</v>
      </c>
      <c r="I236" s="0" t="n">
        <v>2689200</v>
      </c>
      <c r="J236" s="0" t="s">
        <v>152</v>
      </c>
      <c r="K236" s="19" t="n">
        <v>43598.19375</v>
      </c>
      <c r="L236" s="0" t="s">
        <v>66</v>
      </c>
      <c r="M236" s="0" t="n">
        <v>0.18</v>
      </c>
    </row>
    <row r="237" customFormat="false" ht="10.5" hidden="false" customHeight="false" outlineLevel="0" collapsed="false">
      <c r="A237" s="15" t="n">
        <v>400</v>
      </c>
      <c r="B237" s="0" t="n">
        <v>77.1</v>
      </c>
      <c r="C237" s="0" t="n">
        <v>81.2</v>
      </c>
      <c r="D237" s="0" t="n">
        <v>87.9</v>
      </c>
      <c r="E237" s="0" t="n">
        <v>0.92</v>
      </c>
      <c r="F237" s="0" t="n">
        <v>0.85</v>
      </c>
      <c r="G237" s="0" t="n">
        <v>31.84</v>
      </c>
      <c r="H237" s="0" t="n">
        <v>1.22</v>
      </c>
      <c r="I237" s="0" t="n">
        <v>2689875</v>
      </c>
      <c r="J237" s="0" t="s">
        <v>153</v>
      </c>
      <c r="K237" s="19" t="n">
        <v>43598.4826388889</v>
      </c>
      <c r="L237" s="0" t="s">
        <v>30</v>
      </c>
      <c r="M237" s="0" t="n">
        <v>0.21</v>
      </c>
    </row>
    <row r="238" customFormat="false" ht="10.5" hidden="false" customHeight="false" outlineLevel="0" collapsed="false">
      <c r="A238" s="15" t="n">
        <v>400</v>
      </c>
      <c r="B238" s="0" t="n">
        <v>76.1</v>
      </c>
      <c r="C238" s="0" t="n">
        <v>80.2</v>
      </c>
      <c r="D238" s="0" t="n">
        <v>87</v>
      </c>
      <c r="E238" s="0" t="n">
        <v>1.24</v>
      </c>
      <c r="F238" s="0" t="n">
        <v>0.98</v>
      </c>
      <c r="G238" s="0" t="n">
        <v>32.04</v>
      </c>
      <c r="H238" s="0" t="n">
        <v>0.62</v>
      </c>
      <c r="I238" s="0" t="n">
        <v>2689876</v>
      </c>
      <c r="J238" s="0" t="s">
        <v>153</v>
      </c>
      <c r="K238" s="19" t="n">
        <v>43598.4826388889</v>
      </c>
      <c r="L238" s="0" t="s">
        <v>30</v>
      </c>
      <c r="M238" s="0" t="n">
        <v>0.25</v>
      </c>
    </row>
    <row r="239" customFormat="false" ht="10.5" hidden="false" customHeight="false" outlineLevel="0" collapsed="false">
      <c r="A239" s="15" t="n">
        <v>405</v>
      </c>
      <c r="B239" s="0" t="n">
        <v>75.8</v>
      </c>
      <c r="C239" s="0" t="n">
        <v>79.9</v>
      </c>
      <c r="D239" s="0" t="n">
        <v>86.5</v>
      </c>
      <c r="E239" s="0" t="n">
        <v>1.57</v>
      </c>
      <c r="F239" s="0" t="n">
        <v>1.06</v>
      </c>
      <c r="G239" s="0" t="n">
        <v>31.53</v>
      </c>
      <c r="H239" s="0" t="n">
        <v>0.97</v>
      </c>
      <c r="I239" s="0" t="n">
        <v>2689877</v>
      </c>
      <c r="J239" s="0" t="s">
        <v>153</v>
      </c>
      <c r="K239" s="19" t="n">
        <v>43598.4826388889</v>
      </c>
      <c r="L239" s="0" t="s">
        <v>30</v>
      </c>
      <c r="M239" s="0" t="n">
        <v>0.24</v>
      </c>
    </row>
    <row r="240" customFormat="false" ht="10.5" hidden="false" customHeight="false" outlineLevel="0" collapsed="false">
      <c r="A240" s="15" t="n">
        <v>370</v>
      </c>
      <c r="B240" s="0" t="n">
        <v>74.8</v>
      </c>
      <c r="C240" s="0" t="n">
        <v>78.8</v>
      </c>
      <c r="D240" s="0" t="n">
        <v>85.1</v>
      </c>
      <c r="E240" s="0" t="n">
        <v>3.44</v>
      </c>
      <c r="F240" s="0" t="n">
        <v>0.98</v>
      </c>
      <c r="G240" s="0" t="n">
        <v>31.56</v>
      </c>
      <c r="H240" s="0" t="n">
        <v>1.06</v>
      </c>
      <c r="I240" s="0" t="n">
        <v>2690963</v>
      </c>
      <c r="J240" s="0" t="s">
        <v>154</v>
      </c>
      <c r="K240" s="19" t="n">
        <v>43598.8354166667</v>
      </c>
      <c r="L240" s="0" t="s">
        <v>30</v>
      </c>
      <c r="M240" s="0" t="n">
        <v>0.22</v>
      </c>
    </row>
    <row r="241" customFormat="false" ht="10.5" hidden="false" customHeight="false" outlineLevel="0" collapsed="false">
      <c r="A241" s="15" t="n">
        <v>300</v>
      </c>
      <c r="B241" s="0" t="n">
        <v>74.1</v>
      </c>
      <c r="C241" s="0" t="n">
        <v>78</v>
      </c>
      <c r="D241" s="0" t="n">
        <v>84.5</v>
      </c>
      <c r="E241" s="0" t="n">
        <v>2.92</v>
      </c>
      <c r="F241" s="0" t="n">
        <v>0.93</v>
      </c>
      <c r="G241" s="0" t="n">
        <v>31.57</v>
      </c>
      <c r="H241" s="0" t="n">
        <v>1.26</v>
      </c>
      <c r="I241" s="0" t="n">
        <v>2691378</v>
      </c>
      <c r="J241" s="0" t="s">
        <v>155</v>
      </c>
      <c r="K241" s="19" t="n">
        <v>43599.0743055556</v>
      </c>
      <c r="L241" s="0" t="s">
        <v>58</v>
      </c>
      <c r="M241" s="0" t="n">
        <v>0.19</v>
      </c>
    </row>
    <row r="242" customFormat="false" ht="10.5" hidden="false" customHeight="false" outlineLevel="0" collapsed="false">
      <c r="A242" s="15" t="n">
        <v>300</v>
      </c>
      <c r="B242" s="0" t="n">
        <v>74.4</v>
      </c>
      <c r="C242" s="0" t="n">
        <v>78.4</v>
      </c>
      <c r="D242" s="0" t="n">
        <v>84.8</v>
      </c>
      <c r="E242" s="0" t="n">
        <v>2.71</v>
      </c>
      <c r="F242" s="0" t="n">
        <v>0.85</v>
      </c>
      <c r="G242" s="0" t="n">
        <v>31.64</v>
      </c>
      <c r="H242" s="0" t="n">
        <v>1.68</v>
      </c>
      <c r="I242" s="0" t="n">
        <v>2691379</v>
      </c>
      <c r="J242" s="0" t="s">
        <v>155</v>
      </c>
      <c r="K242" s="19" t="n">
        <v>43599.0743055556</v>
      </c>
      <c r="L242" s="0" t="s">
        <v>58</v>
      </c>
      <c r="M242" s="0" t="n">
        <v>0.21</v>
      </c>
    </row>
    <row r="243" customFormat="false" ht="10.5" hidden="false" customHeight="false" outlineLevel="0" collapsed="false">
      <c r="A243" s="15" t="n">
        <v>300</v>
      </c>
      <c r="B243" s="0" t="n">
        <v>74.4</v>
      </c>
      <c r="C243" s="0" t="n">
        <v>78.4</v>
      </c>
      <c r="D243" s="0" t="n">
        <v>84.8</v>
      </c>
      <c r="E243" s="0" t="n">
        <v>2.58</v>
      </c>
      <c r="F243" s="0" t="n">
        <v>0.95</v>
      </c>
      <c r="G243" s="0" t="n">
        <v>31.54</v>
      </c>
      <c r="H243" s="0" t="n">
        <v>1.3</v>
      </c>
      <c r="I243" s="0" t="n">
        <v>2691380</v>
      </c>
      <c r="J243" s="0" t="s">
        <v>155</v>
      </c>
      <c r="K243" s="19" t="n">
        <v>43599.0743055556</v>
      </c>
      <c r="L243" s="0" t="s">
        <v>58</v>
      </c>
      <c r="M243" s="0" t="n">
        <v>0.22</v>
      </c>
    </row>
    <row r="244" customFormat="false" ht="10.5" hidden="false" customHeight="false" outlineLevel="0" collapsed="false">
      <c r="A244" s="15" t="n">
        <v>300</v>
      </c>
      <c r="B244" s="0" t="n">
        <v>74.1</v>
      </c>
      <c r="C244" s="0" t="n">
        <v>78.1</v>
      </c>
      <c r="D244" s="0" t="n">
        <v>84.4</v>
      </c>
      <c r="E244" s="0" t="n">
        <v>2.95</v>
      </c>
      <c r="F244" s="0" t="n">
        <v>0.96</v>
      </c>
      <c r="G244" s="0" t="n">
        <v>31.57</v>
      </c>
      <c r="H244" s="0" t="n">
        <v>1.32</v>
      </c>
      <c r="I244" s="0" t="n">
        <v>2691629</v>
      </c>
      <c r="J244" s="0" t="s">
        <v>156</v>
      </c>
      <c r="K244" s="19" t="n">
        <v>43599.175</v>
      </c>
      <c r="L244" s="0" t="s">
        <v>58</v>
      </c>
      <c r="M244" s="0" t="n">
        <v>0.21</v>
      </c>
    </row>
    <row r="245" customFormat="false" ht="10.5" hidden="false" customHeight="false" outlineLevel="0" collapsed="false">
      <c r="A245" s="15" t="n">
        <v>90</v>
      </c>
      <c r="B245" s="0" t="n">
        <v>76.2</v>
      </c>
      <c r="C245" s="0" t="n">
        <v>80.3</v>
      </c>
      <c r="D245" s="0" t="n">
        <v>87</v>
      </c>
      <c r="E245" s="0" t="n">
        <v>2.63</v>
      </c>
      <c r="F245" s="0" t="n">
        <v>0.92</v>
      </c>
      <c r="G245" s="0" t="n">
        <v>31.65</v>
      </c>
      <c r="H245" s="0" t="n">
        <v>1.08</v>
      </c>
      <c r="I245" s="0" t="n">
        <v>2691630</v>
      </c>
      <c r="J245" s="0" t="s">
        <v>156</v>
      </c>
      <c r="K245" s="19" t="n">
        <v>43599.175</v>
      </c>
      <c r="L245" s="0" t="s">
        <v>58</v>
      </c>
      <c r="M245" s="0" t="n">
        <v>0.22</v>
      </c>
    </row>
    <row r="246" customFormat="false" ht="10.5" hidden="false" customHeight="false" outlineLevel="0" collapsed="false">
      <c r="A246" s="15" t="n">
        <v>400</v>
      </c>
      <c r="B246" s="0" t="n">
        <v>77.1</v>
      </c>
      <c r="C246" s="0" t="n">
        <v>81.3</v>
      </c>
      <c r="D246" s="0" t="n">
        <v>88.1</v>
      </c>
      <c r="E246" s="0" t="n">
        <v>2.34</v>
      </c>
      <c r="F246" s="0" t="n">
        <v>0.89</v>
      </c>
      <c r="G246" s="0" t="n">
        <v>31.53</v>
      </c>
      <c r="H246" s="0" t="n">
        <v>1.51</v>
      </c>
      <c r="I246" s="0" t="n">
        <v>2692443</v>
      </c>
      <c r="J246" s="0" t="s">
        <v>157</v>
      </c>
      <c r="K246" s="19" t="n">
        <v>43599.4965277778</v>
      </c>
      <c r="L246" s="0" t="s">
        <v>30</v>
      </c>
      <c r="M246" s="0" t="n">
        <v>0.2</v>
      </c>
    </row>
    <row r="247" customFormat="false" ht="10.5" hidden="false" customHeight="false" outlineLevel="0" collapsed="false">
      <c r="A247" s="15" t="n">
        <v>400</v>
      </c>
      <c r="B247" s="0" t="n">
        <v>74.8</v>
      </c>
      <c r="C247" s="0" t="n">
        <v>78.9</v>
      </c>
      <c r="D247" s="0" t="n">
        <v>85.6</v>
      </c>
      <c r="E247" s="0" t="n">
        <v>2.51</v>
      </c>
      <c r="F247" s="0" t="n">
        <v>0.87</v>
      </c>
      <c r="G247" s="0" t="n">
        <v>31.49</v>
      </c>
      <c r="H247" s="0" t="n">
        <v>1.11</v>
      </c>
      <c r="I247" s="0" t="n">
        <v>2692444</v>
      </c>
      <c r="J247" s="0" t="s">
        <v>157</v>
      </c>
      <c r="K247" s="19" t="n">
        <v>43599.4965277778</v>
      </c>
      <c r="L247" s="0" t="s">
        <v>30</v>
      </c>
      <c r="M247" s="0" t="n">
        <v>0.23</v>
      </c>
    </row>
    <row r="248" customFormat="false" ht="10.5" hidden="false" customHeight="false" outlineLevel="0" collapsed="false">
      <c r="A248" s="15" t="n">
        <v>400</v>
      </c>
      <c r="B248" s="0" t="n">
        <v>74.1</v>
      </c>
      <c r="C248" s="0" t="n">
        <v>78.1</v>
      </c>
      <c r="D248" s="0" t="n">
        <v>84.5</v>
      </c>
      <c r="E248" s="0" t="n">
        <v>2.73</v>
      </c>
      <c r="F248" s="0" t="n">
        <v>1.03</v>
      </c>
      <c r="G248" s="0" t="n">
        <v>31.69</v>
      </c>
      <c r="H248" s="0" t="n">
        <v>0.68</v>
      </c>
      <c r="I248" s="0" t="n">
        <v>2692445</v>
      </c>
      <c r="J248" s="0" t="s">
        <v>157</v>
      </c>
      <c r="K248" s="19" t="n">
        <v>43599.4965277778</v>
      </c>
      <c r="L248" s="0" t="s">
        <v>30</v>
      </c>
      <c r="M248" s="0" t="n">
        <v>0.19</v>
      </c>
    </row>
    <row r="249" customFormat="false" ht="10.5" hidden="false" customHeight="false" outlineLevel="0" collapsed="false">
      <c r="A249" s="15" t="n">
        <v>400</v>
      </c>
      <c r="B249" s="0" t="n">
        <v>77.1</v>
      </c>
      <c r="C249" s="0" t="n">
        <v>81.3</v>
      </c>
      <c r="D249" s="0" t="n">
        <v>87.8</v>
      </c>
      <c r="E249" s="0" t="n">
        <v>6.24</v>
      </c>
      <c r="F249" s="0" t="n">
        <v>1</v>
      </c>
      <c r="G249" s="0" t="n">
        <v>31.83</v>
      </c>
      <c r="H249" s="0" t="n">
        <v>0.91</v>
      </c>
      <c r="I249" s="0" t="n">
        <v>2693361</v>
      </c>
      <c r="J249" s="0" t="s">
        <v>158</v>
      </c>
      <c r="K249" s="19" t="n">
        <v>43599.8444444444</v>
      </c>
      <c r="L249" s="0" t="s">
        <v>30</v>
      </c>
      <c r="M249" s="0" t="n">
        <v>0.18</v>
      </c>
    </row>
    <row r="250" customFormat="false" ht="10.5" hidden="false" customHeight="false" outlineLevel="0" collapsed="false">
      <c r="A250" s="15" t="n">
        <v>400</v>
      </c>
      <c r="B250" s="0" t="n">
        <v>76</v>
      </c>
      <c r="C250" s="0" t="n">
        <v>80.1</v>
      </c>
      <c r="D250" s="0" t="n">
        <v>86.6</v>
      </c>
      <c r="E250" s="0" t="n">
        <v>2.55</v>
      </c>
      <c r="F250" s="0" t="n">
        <v>0.94</v>
      </c>
      <c r="G250" s="0" t="n">
        <v>31.88</v>
      </c>
      <c r="H250" s="0" t="n">
        <v>1.1</v>
      </c>
      <c r="I250" s="0" t="n">
        <v>2693362</v>
      </c>
      <c r="J250" s="0" t="s">
        <v>158</v>
      </c>
      <c r="K250" s="19" t="n">
        <v>43599.8444444444</v>
      </c>
      <c r="L250" s="0" t="s">
        <v>30</v>
      </c>
      <c r="M250" s="0" t="n">
        <v>0.21</v>
      </c>
    </row>
    <row r="251" customFormat="false" ht="10.5" hidden="false" customHeight="false" outlineLevel="0" collapsed="false">
      <c r="A251" s="15" t="n">
        <v>409</v>
      </c>
      <c r="B251" s="0" t="n">
        <v>75.1</v>
      </c>
      <c r="C251" s="0" t="n">
        <v>79.1</v>
      </c>
      <c r="D251" s="0" t="n">
        <v>85.4</v>
      </c>
      <c r="E251" s="0" t="n">
        <v>2.97</v>
      </c>
      <c r="F251" s="0" t="n">
        <v>0.98</v>
      </c>
      <c r="G251" s="0" t="n">
        <v>31.8</v>
      </c>
      <c r="H251" s="0" t="n">
        <v>0.86</v>
      </c>
      <c r="I251" s="0" t="n">
        <v>2693363</v>
      </c>
      <c r="J251" s="0" t="s">
        <v>158</v>
      </c>
      <c r="K251" s="19" t="n">
        <v>43599.8444444444</v>
      </c>
      <c r="L251" s="0" t="s">
        <v>30</v>
      </c>
      <c r="M251" s="0" t="n">
        <v>0.21</v>
      </c>
    </row>
    <row r="252" customFormat="false" ht="10.5" hidden="false" customHeight="false" outlineLevel="0" collapsed="false">
      <c r="A252" s="15" t="n">
        <v>300</v>
      </c>
      <c r="B252" s="0" t="n">
        <v>75.3</v>
      </c>
      <c r="C252" s="0" t="n">
        <v>79.5</v>
      </c>
      <c r="D252" s="0" t="n">
        <v>83.8</v>
      </c>
      <c r="E252" s="0" t="n">
        <v>10.91</v>
      </c>
      <c r="F252" s="0" t="n">
        <v>1.87</v>
      </c>
      <c r="G252" s="0" t="n">
        <v>31.21</v>
      </c>
      <c r="H252" s="0" t="n">
        <v>1.02</v>
      </c>
      <c r="I252" s="0" t="n">
        <v>2693710</v>
      </c>
      <c r="J252" s="0" t="s">
        <v>159</v>
      </c>
      <c r="K252" s="19" t="n">
        <v>43600.0486111111</v>
      </c>
      <c r="L252" s="0" t="s">
        <v>77</v>
      </c>
      <c r="M252" s="0" t="n">
        <v>0.1</v>
      </c>
    </row>
    <row r="253" customFormat="false" ht="10.5" hidden="false" customHeight="false" outlineLevel="0" collapsed="false">
      <c r="A253" s="15" t="n">
        <v>300</v>
      </c>
      <c r="B253" s="0" t="n">
        <v>76.7</v>
      </c>
      <c r="C253" s="0" t="n">
        <v>80.9</v>
      </c>
      <c r="D253" s="0" t="n">
        <v>85.7</v>
      </c>
      <c r="E253" s="0" t="n">
        <v>10.74</v>
      </c>
      <c r="F253" s="0" t="n">
        <v>1.97</v>
      </c>
      <c r="G253" s="0" t="n">
        <v>31.07</v>
      </c>
      <c r="H253" s="0" t="n">
        <v>1.34</v>
      </c>
      <c r="I253" s="0" t="n">
        <v>2693711</v>
      </c>
      <c r="J253" s="0" t="s">
        <v>159</v>
      </c>
      <c r="K253" s="19" t="n">
        <v>43600.0486111111</v>
      </c>
      <c r="L253" s="0" t="s">
        <v>77</v>
      </c>
      <c r="M253" s="0" t="n">
        <v>0.08</v>
      </c>
    </row>
    <row r="254" customFormat="false" ht="10.5" hidden="false" customHeight="false" outlineLevel="0" collapsed="false">
      <c r="A254" s="15" t="n">
        <v>190</v>
      </c>
      <c r="B254" s="0" t="n">
        <v>75.6</v>
      </c>
      <c r="C254" s="0" t="n">
        <v>79.8</v>
      </c>
      <c r="D254" s="0" t="n">
        <v>84.4</v>
      </c>
      <c r="E254" s="0" t="n">
        <v>10.68</v>
      </c>
      <c r="F254" s="0" t="n">
        <v>1.84</v>
      </c>
      <c r="G254" s="0" t="n">
        <v>31.34</v>
      </c>
      <c r="H254" s="0" t="n">
        <v>1.16</v>
      </c>
      <c r="I254" s="0" t="n">
        <v>2693712</v>
      </c>
      <c r="J254" s="0" t="s">
        <v>159</v>
      </c>
      <c r="K254" s="19" t="n">
        <v>43600.0486111111</v>
      </c>
      <c r="L254" s="0" t="s">
        <v>77</v>
      </c>
      <c r="M254" s="0" t="n">
        <v>0.11</v>
      </c>
    </row>
    <row r="255" customFormat="false" ht="10.5" hidden="false" customHeight="false" outlineLevel="0" collapsed="false">
      <c r="A255" s="15" t="n">
        <v>300</v>
      </c>
      <c r="B255" s="0" t="n">
        <v>75.4</v>
      </c>
      <c r="C255" s="0" t="n">
        <v>79.6</v>
      </c>
      <c r="D255" s="0" t="n">
        <v>84.2</v>
      </c>
      <c r="E255" s="0" t="n">
        <v>10.04</v>
      </c>
      <c r="F255" s="0" t="n">
        <v>1.7</v>
      </c>
      <c r="G255" s="0" t="n">
        <v>31.18</v>
      </c>
      <c r="H255" s="0" t="n">
        <v>1.16</v>
      </c>
      <c r="I255" s="0" t="n">
        <v>2693981</v>
      </c>
      <c r="J255" s="0" t="s">
        <v>160</v>
      </c>
      <c r="K255" s="19" t="n">
        <v>43600.1805555556</v>
      </c>
      <c r="L255" s="0" t="s">
        <v>77</v>
      </c>
      <c r="M255" s="0" t="n">
        <v>0.1</v>
      </c>
    </row>
    <row r="256" customFormat="false" ht="10.5" hidden="false" customHeight="false" outlineLevel="0" collapsed="false">
      <c r="A256" s="15" t="n">
        <v>198</v>
      </c>
      <c r="B256" s="0" t="n">
        <v>76.9</v>
      </c>
      <c r="C256" s="0" t="n">
        <v>81.1</v>
      </c>
      <c r="D256" s="0" t="n">
        <v>86.4</v>
      </c>
      <c r="E256" s="0" t="n">
        <v>9.81</v>
      </c>
      <c r="F256" s="0" t="n">
        <v>1.86</v>
      </c>
      <c r="G256" s="0" t="n">
        <v>31.01</v>
      </c>
      <c r="H256" s="0" t="n">
        <v>1.27</v>
      </c>
      <c r="I256" s="0" t="n">
        <v>2693982</v>
      </c>
      <c r="J256" s="0" t="s">
        <v>160</v>
      </c>
      <c r="K256" s="19" t="n">
        <v>43600.1805555556</v>
      </c>
      <c r="L256" s="0" t="s">
        <v>77</v>
      </c>
      <c r="M256" s="0" t="n">
        <v>0.1</v>
      </c>
    </row>
    <row r="257" customFormat="false" ht="10.5" hidden="false" customHeight="false" outlineLevel="0" collapsed="false">
      <c r="A257" s="15" t="n">
        <v>400</v>
      </c>
      <c r="B257" s="0" t="n">
        <v>69.9</v>
      </c>
      <c r="C257" s="0" t="n">
        <v>73.7</v>
      </c>
      <c r="D257" s="0" t="n">
        <v>78.8</v>
      </c>
      <c r="E257" s="0" t="n">
        <v>8.95</v>
      </c>
      <c r="F257" s="0" t="n">
        <v>1.47</v>
      </c>
      <c r="G257" s="0" t="n">
        <v>32.23</v>
      </c>
      <c r="H257" s="0" t="n">
        <v>0.74</v>
      </c>
      <c r="I257" s="0" t="n">
        <v>2694723</v>
      </c>
      <c r="J257" s="0" t="s">
        <v>161</v>
      </c>
      <c r="K257" s="19" t="n">
        <v>43600.54375</v>
      </c>
      <c r="L257" s="0" t="s">
        <v>66</v>
      </c>
      <c r="M257" s="0" t="n">
        <v>0.065</v>
      </c>
    </row>
    <row r="258" customFormat="false" ht="10.5" hidden="false" customHeight="false" outlineLevel="0" collapsed="false">
      <c r="A258" s="15" t="n">
        <v>400</v>
      </c>
      <c r="B258" s="0" t="n">
        <v>69.7</v>
      </c>
      <c r="C258" s="0" t="n">
        <v>73.5</v>
      </c>
      <c r="D258" s="0" t="n">
        <v>78.5</v>
      </c>
      <c r="E258" s="0" t="n">
        <v>7.69</v>
      </c>
      <c r="F258" s="0" t="n">
        <v>1.3</v>
      </c>
      <c r="G258" s="0" t="n">
        <v>31.83</v>
      </c>
      <c r="H258" s="0" t="n">
        <v>1.94</v>
      </c>
      <c r="I258" s="0" t="n">
        <v>2694724</v>
      </c>
      <c r="J258" s="0" t="s">
        <v>161</v>
      </c>
      <c r="K258" s="19" t="n">
        <v>43600.54375</v>
      </c>
      <c r="L258" s="0" t="s">
        <v>66</v>
      </c>
      <c r="M258" s="0" t="n">
        <v>0.138</v>
      </c>
    </row>
    <row r="259" customFormat="false" ht="10.5" hidden="false" customHeight="false" outlineLevel="0" collapsed="false">
      <c r="A259" s="15" t="n">
        <v>410</v>
      </c>
      <c r="B259" s="0" t="n">
        <v>69.9</v>
      </c>
      <c r="C259" s="0" t="n">
        <v>73.7</v>
      </c>
      <c r="D259" s="0" t="n">
        <v>79.2</v>
      </c>
      <c r="E259" s="0" t="n">
        <v>8.11</v>
      </c>
      <c r="F259" s="0" t="n">
        <v>1.34</v>
      </c>
      <c r="G259" s="0" t="n">
        <v>32.19</v>
      </c>
      <c r="H259" s="0" t="n">
        <v>1.41</v>
      </c>
      <c r="I259" s="0" t="n">
        <v>2694725</v>
      </c>
      <c r="J259" s="0" t="s">
        <v>161</v>
      </c>
      <c r="K259" s="19" t="n">
        <v>43600.54375</v>
      </c>
      <c r="L259" s="0" t="s">
        <v>66</v>
      </c>
      <c r="M259" s="0" t="n">
        <v>0.069</v>
      </c>
    </row>
    <row r="260" customFormat="false" ht="10.5" hidden="false" customHeight="false" outlineLevel="0" collapsed="false">
      <c r="A260" s="15" t="n">
        <v>400</v>
      </c>
      <c r="B260" s="0" t="n">
        <v>71.1</v>
      </c>
      <c r="C260" s="0" t="n">
        <v>74.9</v>
      </c>
      <c r="D260" s="0" t="n">
        <v>80.6</v>
      </c>
      <c r="E260" s="0" t="n">
        <v>6.66</v>
      </c>
      <c r="F260" s="0" t="n">
        <v>1.21</v>
      </c>
      <c r="G260" s="0" t="n">
        <v>32.11</v>
      </c>
      <c r="H260" s="0" t="n">
        <v>0.84</v>
      </c>
      <c r="I260" s="0" t="n">
        <v>2698363</v>
      </c>
      <c r="J260" s="0" t="s">
        <v>162</v>
      </c>
      <c r="K260" s="19" t="n">
        <v>43602.375</v>
      </c>
      <c r="L260" s="0" t="s">
        <v>66</v>
      </c>
      <c r="M260" s="0" t="n">
        <v>0.149</v>
      </c>
    </row>
    <row r="261" customFormat="false" ht="10.5" hidden="false" customHeight="false" outlineLevel="0" collapsed="false">
      <c r="A261" s="15" t="n">
        <v>100</v>
      </c>
      <c r="B261" s="0" t="n">
        <v>71.2</v>
      </c>
      <c r="C261" s="0" t="n">
        <v>75</v>
      </c>
      <c r="D261" s="0" t="n">
        <v>80.7</v>
      </c>
      <c r="E261" s="0" t="n">
        <v>7.09</v>
      </c>
      <c r="F261" s="0" t="n">
        <v>1.25</v>
      </c>
      <c r="G261" s="0" t="n">
        <v>32.21</v>
      </c>
      <c r="H261" s="0" t="n">
        <v>1.17</v>
      </c>
      <c r="I261" s="0" t="n">
        <v>2698364</v>
      </c>
      <c r="J261" s="0" t="s">
        <v>162</v>
      </c>
      <c r="K261" s="19" t="n">
        <v>43602.375</v>
      </c>
      <c r="L261" s="0" t="s">
        <v>66</v>
      </c>
      <c r="M261" s="0" t="n">
        <v>0.134</v>
      </c>
    </row>
    <row r="262" customFormat="false" ht="10.5" hidden="false" customHeight="false" outlineLevel="0" collapsed="false">
      <c r="A262" s="15" t="n">
        <v>300</v>
      </c>
      <c r="B262" s="0" t="n">
        <v>80.1</v>
      </c>
      <c r="C262" s="0" t="n">
        <v>84.5</v>
      </c>
      <c r="D262" s="0" t="n">
        <v>90.4</v>
      </c>
      <c r="E262" s="0" t="n">
        <v>11.12</v>
      </c>
      <c r="F262" s="0" t="n">
        <v>1.08</v>
      </c>
      <c r="G262" s="0" t="n">
        <v>32.66</v>
      </c>
      <c r="H262" s="0" t="n">
        <v>1.05</v>
      </c>
      <c r="I262" s="0" t="n">
        <v>2698371</v>
      </c>
      <c r="J262" s="0" t="s">
        <v>163</v>
      </c>
      <c r="K262" s="19" t="n">
        <v>43602.4597222222</v>
      </c>
      <c r="L262" s="0" t="s">
        <v>56</v>
      </c>
      <c r="M262" s="0" t="n">
        <v>0.017</v>
      </c>
    </row>
    <row r="263" customFormat="false" ht="10.5" hidden="false" customHeight="false" outlineLevel="0" collapsed="false">
      <c r="A263" s="15" t="n">
        <v>278</v>
      </c>
      <c r="B263" s="0" t="n">
        <v>79.1</v>
      </c>
      <c r="C263" s="0" t="n">
        <v>83.4</v>
      </c>
      <c r="D263" s="0" t="n">
        <v>88.9</v>
      </c>
      <c r="E263" s="0" t="n">
        <v>13.36</v>
      </c>
      <c r="F263" s="0" t="n">
        <v>1.29</v>
      </c>
      <c r="G263" s="0" t="n">
        <v>32.93</v>
      </c>
      <c r="H263" s="0" t="n">
        <v>0.87</v>
      </c>
      <c r="I263" s="0" t="n">
        <v>2698373</v>
      </c>
      <c r="J263" s="0" t="s">
        <v>163</v>
      </c>
      <c r="K263" s="19" t="n">
        <v>43602.4597222222</v>
      </c>
      <c r="L263" s="0" t="s">
        <v>56</v>
      </c>
      <c r="M263" s="0" t="n">
        <v>0.039</v>
      </c>
    </row>
    <row r="264" customFormat="false" ht="10.5" hidden="false" customHeight="false" outlineLevel="0" collapsed="false">
      <c r="A264" s="15" t="n">
        <v>300</v>
      </c>
      <c r="B264" s="0" t="n">
        <v>79.2</v>
      </c>
      <c r="C264" s="0" t="n">
        <v>83.4</v>
      </c>
      <c r="D264" s="0" t="n">
        <v>89.9</v>
      </c>
      <c r="E264" s="0" t="n">
        <v>3.03</v>
      </c>
      <c r="F264" s="0" t="n">
        <v>0.88</v>
      </c>
      <c r="G264" s="0" t="n">
        <v>31.82</v>
      </c>
      <c r="H264" s="0" t="n">
        <v>0.79</v>
      </c>
      <c r="I264" s="0" t="n">
        <v>2698384</v>
      </c>
      <c r="J264" s="0" t="s">
        <v>164</v>
      </c>
      <c r="K264" s="19" t="n">
        <v>43602.5618055556</v>
      </c>
      <c r="L264" s="0" t="s">
        <v>54</v>
      </c>
      <c r="M264" s="0" t="n">
        <v>0.056</v>
      </c>
    </row>
    <row r="265" customFormat="false" ht="10.5" hidden="false" customHeight="false" outlineLevel="0" collapsed="false">
      <c r="A265" s="15" t="n">
        <v>400</v>
      </c>
      <c r="B265" s="0" t="n">
        <v>77.5</v>
      </c>
      <c r="C265" s="0" t="n">
        <v>83.8</v>
      </c>
      <c r="D265" s="0" t="n">
        <v>90.5</v>
      </c>
      <c r="E265" s="0" t="n">
        <v>3.39</v>
      </c>
      <c r="F265" s="0" t="n">
        <v>0.87</v>
      </c>
      <c r="G265" s="0" t="n">
        <v>31.86</v>
      </c>
      <c r="H265" s="0" t="n">
        <v>0.43</v>
      </c>
      <c r="I265" s="0" t="n">
        <v>2698385</v>
      </c>
      <c r="J265" s="0" t="s">
        <v>164</v>
      </c>
      <c r="K265" s="19" t="n">
        <v>43602.5618055556</v>
      </c>
      <c r="L265" s="0" t="s">
        <v>54</v>
      </c>
      <c r="M265" s="0" t="n">
        <v>0.034</v>
      </c>
    </row>
    <row r="266" customFormat="false" ht="10.5" hidden="false" customHeight="false" outlineLevel="0" collapsed="false">
      <c r="A266" s="15" t="n">
        <v>215</v>
      </c>
      <c r="B266" s="0" t="n">
        <v>76.5</v>
      </c>
      <c r="C266" s="0" t="n">
        <v>80.5</v>
      </c>
      <c r="D266" s="0" t="n">
        <v>85.6</v>
      </c>
      <c r="E266" s="0" t="n">
        <v>3.03</v>
      </c>
      <c r="F266" s="0" t="n">
        <v>0.9</v>
      </c>
      <c r="G266" s="0" t="n">
        <v>31.74</v>
      </c>
      <c r="H266" s="0" t="n">
        <v>1.27</v>
      </c>
      <c r="I266" s="0" t="n">
        <v>2698391</v>
      </c>
      <c r="J266" s="0" t="s">
        <v>165</v>
      </c>
      <c r="K266" s="19" t="n">
        <v>43602.8034722222</v>
      </c>
      <c r="L266" s="0" t="s">
        <v>54</v>
      </c>
      <c r="M266" s="0" t="n">
        <v>0.057</v>
      </c>
    </row>
    <row r="267" customFormat="false" ht="10.5" hidden="false" customHeight="false" outlineLevel="0" collapsed="false">
      <c r="A267" s="15" t="n">
        <v>400</v>
      </c>
      <c r="B267" s="0" t="n">
        <v>78.8</v>
      </c>
      <c r="C267" s="0" t="n">
        <v>83</v>
      </c>
      <c r="D267" s="0" t="n">
        <v>88.5</v>
      </c>
      <c r="E267" s="0" t="n">
        <v>2.35</v>
      </c>
      <c r="F267" s="0" t="n">
        <v>0.86</v>
      </c>
      <c r="G267" s="0" t="n">
        <v>31.65</v>
      </c>
      <c r="H267" s="0" t="n">
        <v>0.81</v>
      </c>
      <c r="I267" s="0" t="n">
        <v>2698392</v>
      </c>
      <c r="J267" s="0" t="s">
        <v>165</v>
      </c>
      <c r="K267" s="19" t="n">
        <v>43602.8034722222</v>
      </c>
      <c r="L267" s="0" t="s">
        <v>54</v>
      </c>
      <c r="M267" s="0" t="n">
        <v>0.071</v>
      </c>
    </row>
    <row r="268" customFormat="false" ht="10.5" hidden="false" customHeight="false" outlineLevel="0" collapsed="false">
      <c r="A268" s="15" t="n">
        <v>300</v>
      </c>
      <c r="B268" s="0" t="n">
        <v>68</v>
      </c>
      <c r="C268" s="0" t="n">
        <v>71.7</v>
      </c>
      <c r="D268" s="0" t="n">
        <v>76.2</v>
      </c>
      <c r="E268" s="0" t="n">
        <v>8.88</v>
      </c>
      <c r="F268" s="0" t="n">
        <v>1.88</v>
      </c>
      <c r="G268" s="0" t="n">
        <v>32.29</v>
      </c>
      <c r="H268" s="0" t="n">
        <v>0.63</v>
      </c>
      <c r="I268" s="0" t="n">
        <v>2698405</v>
      </c>
      <c r="J268" s="0" t="s">
        <v>166</v>
      </c>
      <c r="K268" s="19" t="n">
        <v>43603.0222222222</v>
      </c>
      <c r="L268" s="0" t="s">
        <v>66</v>
      </c>
      <c r="M268" s="0" t="n">
        <v>0.272</v>
      </c>
    </row>
    <row r="269" customFormat="false" ht="10.5" hidden="false" customHeight="false" outlineLevel="0" collapsed="false">
      <c r="A269" s="15" t="n">
        <v>300</v>
      </c>
      <c r="B269" s="0" t="n">
        <v>69.5</v>
      </c>
      <c r="C269" s="0" t="n">
        <v>73.3</v>
      </c>
      <c r="D269" s="0" t="n">
        <v>78.4</v>
      </c>
      <c r="E269" s="0" t="n">
        <v>7.91</v>
      </c>
      <c r="F269" s="0" t="n">
        <v>1.54</v>
      </c>
      <c r="G269" s="0" t="n">
        <v>32.19</v>
      </c>
      <c r="H269" s="0" t="n">
        <v>1.45</v>
      </c>
      <c r="I269" s="0" t="n">
        <v>2698406</v>
      </c>
      <c r="J269" s="0" t="s">
        <v>166</v>
      </c>
      <c r="K269" s="19" t="n">
        <v>43603.0222222222</v>
      </c>
      <c r="L269" s="0" t="s">
        <v>66</v>
      </c>
      <c r="M269" s="0" t="n">
        <v>0.194</v>
      </c>
    </row>
    <row r="270" customFormat="false" ht="10.5" hidden="false" customHeight="false" outlineLevel="0" collapsed="false">
      <c r="A270" s="15" t="n">
        <v>300</v>
      </c>
      <c r="B270" s="0" t="n">
        <v>69.9</v>
      </c>
      <c r="C270" s="0" t="n">
        <v>72.7</v>
      </c>
      <c r="D270" s="0" t="n">
        <v>77.9</v>
      </c>
      <c r="E270" s="0" t="n">
        <v>7.48</v>
      </c>
      <c r="F270" s="0" t="n">
        <v>1.53</v>
      </c>
      <c r="G270" s="0" t="n">
        <v>32.2</v>
      </c>
      <c r="H270" s="0" t="n">
        <v>1.06</v>
      </c>
      <c r="I270" s="0" t="n">
        <v>2698407</v>
      </c>
      <c r="J270" s="0" t="s">
        <v>166</v>
      </c>
      <c r="K270" s="19" t="n">
        <v>43603.0222222222</v>
      </c>
      <c r="L270" s="0" t="s">
        <v>66</v>
      </c>
      <c r="M270" s="0" t="n">
        <v>0.158</v>
      </c>
    </row>
    <row r="271" customFormat="false" ht="10.5" hidden="false" customHeight="false" outlineLevel="0" collapsed="false">
      <c r="A271" s="15" t="n">
        <v>400</v>
      </c>
      <c r="B271" s="0" t="n">
        <v>79</v>
      </c>
      <c r="C271" s="0" t="n">
        <v>83.3</v>
      </c>
      <c r="D271" s="0" t="n">
        <v>89.8</v>
      </c>
      <c r="E271" s="0" t="n">
        <v>2.77</v>
      </c>
      <c r="F271" s="0" t="n">
        <v>0.83</v>
      </c>
      <c r="G271" s="0" t="n">
        <v>31.61</v>
      </c>
      <c r="H271" s="0" t="n">
        <v>0.52</v>
      </c>
      <c r="I271" s="0" t="n">
        <v>2698620</v>
      </c>
      <c r="J271" s="0" t="s">
        <v>164</v>
      </c>
      <c r="K271" s="19" t="n">
        <v>43602.5618055556</v>
      </c>
      <c r="L271" s="0" t="s">
        <v>54</v>
      </c>
      <c r="M271" s="0" t="n">
        <v>0.059</v>
      </c>
    </row>
    <row r="272" customFormat="false" ht="10.5" hidden="false" customHeight="false" outlineLevel="0" collapsed="false">
      <c r="A272" s="15" t="n">
        <v>300</v>
      </c>
      <c r="B272" s="0" t="n">
        <v>79.1</v>
      </c>
      <c r="C272" s="0" t="n">
        <v>83.5</v>
      </c>
      <c r="D272" s="0" t="n">
        <v>88.7</v>
      </c>
      <c r="E272" s="0" t="n">
        <v>14.33</v>
      </c>
      <c r="F272" s="0" t="n">
        <v>1.33</v>
      </c>
      <c r="G272" s="0" t="n">
        <v>33.05</v>
      </c>
      <c r="H272" s="0" t="n">
        <v>0.92</v>
      </c>
      <c r="I272" s="0" t="n">
        <v>2707024</v>
      </c>
      <c r="J272" s="0" t="s">
        <v>167</v>
      </c>
      <c r="K272" s="19" t="n">
        <v>43608.2583333333</v>
      </c>
      <c r="L272" s="0" t="s">
        <v>56</v>
      </c>
      <c r="M272" s="0" t="n">
        <v>0.029</v>
      </c>
    </row>
    <row r="273" customFormat="false" ht="10.5" hidden="false" customHeight="false" outlineLevel="0" collapsed="false">
      <c r="A273" s="15" t="n">
        <v>300</v>
      </c>
      <c r="B273" s="0" t="n">
        <v>80.6</v>
      </c>
      <c r="C273" s="0" t="n">
        <v>85.1</v>
      </c>
      <c r="D273" s="0" t="n">
        <v>90.1</v>
      </c>
      <c r="E273" s="0" t="n">
        <v>14.41</v>
      </c>
      <c r="F273" s="0" t="n">
        <v>1.27</v>
      </c>
      <c r="G273" s="0" t="n">
        <v>33.02</v>
      </c>
      <c r="H273" s="0" t="n">
        <v>1.11</v>
      </c>
      <c r="I273" s="0" t="n">
        <v>2707025</v>
      </c>
      <c r="J273" s="0" t="s">
        <v>167</v>
      </c>
      <c r="K273" s="19" t="n">
        <v>43608.2583333333</v>
      </c>
      <c r="L273" s="0" t="s">
        <v>56</v>
      </c>
      <c r="M273" s="0" t="n">
        <v>0.019</v>
      </c>
    </row>
    <row r="274" customFormat="false" ht="10.5" hidden="false" customHeight="false" outlineLevel="0" collapsed="false">
      <c r="A274" s="15" t="n">
        <v>300</v>
      </c>
      <c r="B274" s="0" t="n">
        <v>80.1</v>
      </c>
      <c r="C274" s="0" t="n">
        <v>84.4</v>
      </c>
      <c r="D274" s="0" t="n">
        <v>89.5</v>
      </c>
      <c r="E274" s="0" t="n">
        <v>14.42</v>
      </c>
      <c r="F274" s="0" t="n">
        <v>1.32</v>
      </c>
      <c r="G274" s="0" t="n">
        <v>32.96</v>
      </c>
      <c r="H274" s="0" t="n">
        <v>0.55</v>
      </c>
      <c r="I274" s="0" t="n">
        <v>2707026</v>
      </c>
      <c r="J274" s="0" t="s">
        <v>167</v>
      </c>
      <c r="K274" s="19" t="n">
        <v>43608.2583333333</v>
      </c>
      <c r="L274" s="0" t="s">
        <v>56</v>
      </c>
      <c r="M274" s="0" t="n">
        <v>0.023</v>
      </c>
    </row>
    <row r="275" customFormat="false" ht="10.5" hidden="false" customHeight="false" outlineLevel="0" collapsed="false">
      <c r="A275" s="15" t="n">
        <v>300</v>
      </c>
      <c r="B275" s="0" t="n">
        <v>69.7</v>
      </c>
      <c r="C275" s="0" t="n">
        <v>73.5</v>
      </c>
      <c r="D275" s="0" t="n">
        <v>78.7</v>
      </c>
      <c r="E275" s="0" t="n">
        <v>8.82</v>
      </c>
      <c r="F275" s="0" t="n">
        <v>1.46</v>
      </c>
      <c r="G275" s="0" t="n">
        <v>32.37</v>
      </c>
      <c r="H275" s="0" t="n">
        <v>1.37</v>
      </c>
      <c r="I275" s="0" t="n">
        <v>2700069</v>
      </c>
      <c r="J275" s="0" t="s">
        <v>168</v>
      </c>
      <c r="K275" s="19" t="n">
        <v>43605.1680555556</v>
      </c>
      <c r="L275" s="0" t="s">
        <v>66</v>
      </c>
      <c r="M275" s="0" t="n">
        <v>0.132</v>
      </c>
    </row>
    <row r="276" customFormat="false" ht="10.5" hidden="false" customHeight="false" outlineLevel="0" collapsed="false">
      <c r="A276" s="15" t="n">
        <v>178</v>
      </c>
      <c r="B276" s="0" t="n">
        <v>70.1</v>
      </c>
      <c r="C276" s="0" t="n">
        <v>73.9</v>
      </c>
      <c r="D276" s="0" t="n">
        <v>79.3</v>
      </c>
      <c r="E276" s="0" t="n">
        <v>9.12</v>
      </c>
      <c r="F276" s="0" t="n">
        <v>1.43</v>
      </c>
      <c r="G276" s="0" t="n">
        <v>32.35</v>
      </c>
      <c r="H276" s="0" t="n">
        <v>1.64</v>
      </c>
      <c r="I276" s="0" t="n">
        <v>2700070</v>
      </c>
      <c r="J276" s="0" t="s">
        <v>168</v>
      </c>
      <c r="K276" s="19" t="n">
        <v>43605.1680555556</v>
      </c>
      <c r="L276" s="0" t="s">
        <v>66</v>
      </c>
      <c r="M276" s="0" t="n">
        <v>0.106</v>
      </c>
    </row>
    <row r="277" customFormat="false" ht="10.5" hidden="false" customHeight="false" outlineLevel="0" collapsed="false">
      <c r="A277" s="15" t="n">
        <v>300</v>
      </c>
      <c r="B277" s="0" t="n">
        <v>71.9</v>
      </c>
      <c r="C277" s="0" t="n">
        <v>75.8</v>
      </c>
      <c r="D277" s="0" t="n">
        <v>81.6</v>
      </c>
      <c r="E277" s="0" t="n">
        <v>7.5</v>
      </c>
      <c r="F277" s="0" t="n">
        <v>1.27</v>
      </c>
      <c r="G277" s="0" t="n">
        <v>32.27</v>
      </c>
      <c r="H277" s="0" t="n">
        <v>1.18</v>
      </c>
      <c r="I277" s="0" t="n">
        <v>2700869</v>
      </c>
      <c r="J277" s="0" t="s">
        <v>169</v>
      </c>
      <c r="K277" s="19" t="n">
        <v>43602.4027777778</v>
      </c>
      <c r="L277" s="0" t="s">
        <v>66</v>
      </c>
      <c r="M277" s="0" t="n">
        <v>0.085</v>
      </c>
    </row>
    <row r="278" customFormat="false" ht="10.5" hidden="false" customHeight="false" outlineLevel="0" collapsed="false">
      <c r="A278" s="15" t="n">
        <v>300</v>
      </c>
      <c r="B278" s="0" t="n">
        <v>70.7</v>
      </c>
      <c r="C278" s="0" t="n">
        <v>74.5</v>
      </c>
      <c r="D278" s="0" t="n">
        <v>80.2</v>
      </c>
      <c r="E278" s="0" t="n">
        <v>7.53</v>
      </c>
      <c r="F278" s="0" t="n">
        <v>1.29</v>
      </c>
      <c r="G278" s="0" t="n">
        <v>32.31</v>
      </c>
      <c r="H278" s="0" t="n">
        <v>1.21</v>
      </c>
      <c r="I278" s="0" t="n">
        <v>2700874</v>
      </c>
      <c r="J278" s="0" t="s">
        <v>169</v>
      </c>
      <c r="K278" s="19" t="n">
        <v>43602.4027777778</v>
      </c>
      <c r="L278" s="0" t="s">
        <v>66</v>
      </c>
      <c r="M278" s="0" t="n">
        <v>0.067</v>
      </c>
    </row>
    <row r="279" customFormat="false" ht="10.5" hidden="false" customHeight="false" outlineLevel="0" collapsed="false">
      <c r="A279" s="15" t="n">
        <v>300</v>
      </c>
      <c r="B279" s="0" t="n">
        <v>70.7</v>
      </c>
      <c r="C279" s="0" t="n">
        <v>74.5</v>
      </c>
      <c r="D279" s="0" t="n">
        <v>80.2</v>
      </c>
      <c r="E279" s="0" t="n">
        <v>7.53</v>
      </c>
      <c r="F279" s="0" t="n">
        <v>1.29</v>
      </c>
      <c r="G279" s="0" t="n">
        <v>32.31</v>
      </c>
      <c r="H279" s="0" t="n">
        <v>1.21</v>
      </c>
      <c r="I279" s="0" t="n">
        <v>2700880</v>
      </c>
      <c r="J279" s="0" t="s">
        <v>169</v>
      </c>
      <c r="K279" s="19" t="n">
        <v>43602.4027777778</v>
      </c>
      <c r="L279" s="0" t="s">
        <v>66</v>
      </c>
      <c r="M279" s="0" t="n">
        <v>0.067</v>
      </c>
    </row>
    <row r="280" customFormat="false" ht="10.5" hidden="false" customHeight="false" outlineLevel="0" collapsed="false">
      <c r="A280" s="15" t="n">
        <v>300</v>
      </c>
      <c r="B280" s="0" t="n">
        <v>70.6</v>
      </c>
      <c r="C280" s="0" t="n">
        <v>74.4</v>
      </c>
      <c r="D280" s="0" t="n">
        <v>80.1</v>
      </c>
      <c r="E280" s="0" t="n">
        <v>7.63</v>
      </c>
      <c r="F280" s="0" t="n">
        <v>1.28</v>
      </c>
      <c r="G280" s="0" t="n">
        <v>32.29</v>
      </c>
      <c r="H280" s="0" t="n">
        <v>1.02</v>
      </c>
      <c r="I280" s="0" t="n">
        <v>2700884</v>
      </c>
      <c r="J280" s="0" t="s">
        <v>169</v>
      </c>
      <c r="K280" s="19" t="n">
        <v>43602.4027777778</v>
      </c>
      <c r="L280" s="0" t="s">
        <v>66</v>
      </c>
      <c r="M280" s="0" t="n">
        <v>0.071</v>
      </c>
    </row>
    <row r="281" customFormat="false" ht="10.5" hidden="false" customHeight="false" outlineLevel="0" collapsed="false">
      <c r="A281" s="15" t="n">
        <v>300</v>
      </c>
      <c r="B281" s="0" t="n">
        <v>70.6</v>
      </c>
      <c r="C281" s="0" t="n">
        <v>74.4</v>
      </c>
      <c r="D281" s="0" t="n">
        <v>80.1</v>
      </c>
      <c r="E281" s="0" t="n">
        <v>7.63</v>
      </c>
      <c r="F281" s="0" t="n">
        <v>1.28</v>
      </c>
      <c r="G281" s="0" t="n">
        <v>32.29</v>
      </c>
      <c r="H281" s="0" t="n">
        <v>1.02</v>
      </c>
      <c r="I281" s="0" t="n">
        <v>2700885</v>
      </c>
      <c r="J281" s="0" t="s">
        <v>169</v>
      </c>
      <c r="K281" s="19" t="n">
        <v>43602.4027777778</v>
      </c>
      <c r="L281" s="0" t="s">
        <v>66</v>
      </c>
      <c r="M281" s="0" t="n">
        <v>0.071</v>
      </c>
    </row>
    <row r="282" customFormat="false" ht="10.5" hidden="false" customHeight="false" outlineLevel="0" collapsed="false">
      <c r="A282" s="15" t="n">
        <v>300</v>
      </c>
      <c r="B282" s="0" t="n">
        <v>70.6</v>
      </c>
      <c r="C282" s="0" t="n">
        <v>74.4</v>
      </c>
      <c r="D282" s="0" t="n">
        <v>80.1</v>
      </c>
      <c r="E282" s="0" t="n">
        <v>7.63</v>
      </c>
      <c r="F282" s="0" t="n">
        <v>1.28</v>
      </c>
      <c r="G282" s="0" t="n">
        <v>32.29</v>
      </c>
      <c r="H282" s="0" t="n">
        <v>1.02</v>
      </c>
      <c r="I282" s="0" t="n">
        <v>2700888</v>
      </c>
      <c r="J282" s="0" t="s">
        <v>169</v>
      </c>
      <c r="K282" s="19" t="n">
        <v>43602.4027777778</v>
      </c>
      <c r="L282" s="0" t="s">
        <v>66</v>
      </c>
      <c r="M282" s="0" t="n">
        <v>0.071</v>
      </c>
    </row>
    <row r="283" customFormat="false" ht="10.5" hidden="false" customHeight="false" outlineLevel="0" collapsed="false">
      <c r="A283" s="15" t="n">
        <v>300</v>
      </c>
      <c r="B283" s="0" t="n">
        <v>71.6</v>
      </c>
      <c r="C283" s="0" t="n">
        <v>75.5</v>
      </c>
      <c r="D283" s="0" t="n">
        <v>81.3</v>
      </c>
      <c r="E283" s="0" t="n">
        <v>7.78</v>
      </c>
      <c r="F283" s="0" t="n">
        <v>1.26</v>
      </c>
      <c r="G283" s="0" t="n">
        <v>32.25</v>
      </c>
      <c r="H283" s="0" t="n">
        <v>1.05</v>
      </c>
      <c r="I283" s="0" t="n">
        <v>2700891</v>
      </c>
      <c r="J283" s="0" t="s">
        <v>170</v>
      </c>
      <c r="K283" s="19" t="n">
        <v>43602.4131944444</v>
      </c>
      <c r="L283" s="0" t="s">
        <v>66</v>
      </c>
      <c r="M283" s="0" t="n">
        <v>0.107</v>
      </c>
    </row>
    <row r="284" customFormat="false" ht="10.5" hidden="false" customHeight="false" outlineLevel="0" collapsed="false">
      <c r="A284" s="15" t="n">
        <v>274</v>
      </c>
      <c r="B284" s="0" t="n">
        <v>71.8</v>
      </c>
      <c r="C284" s="0" t="n">
        <v>75.7</v>
      </c>
      <c r="D284" s="0" t="n">
        <v>81.3</v>
      </c>
      <c r="E284" s="0" t="n">
        <v>8.34</v>
      </c>
      <c r="F284" s="0" t="n">
        <v>1.32</v>
      </c>
      <c r="G284" s="0" t="n">
        <v>32.28</v>
      </c>
      <c r="H284" s="0" t="n">
        <v>1.38</v>
      </c>
      <c r="I284" s="0" t="n">
        <v>2700902</v>
      </c>
      <c r="J284" s="0" t="s">
        <v>170</v>
      </c>
      <c r="K284" s="19" t="n">
        <v>43602.4131944444</v>
      </c>
      <c r="L284" s="0" t="s">
        <v>66</v>
      </c>
      <c r="M284" s="0" t="n">
        <v>0.066</v>
      </c>
    </row>
    <row r="285" customFormat="false" ht="10.5" hidden="false" customHeight="false" outlineLevel="0" collapsed="false">
      <c r="A285" s="15" t="n">
        <v>400</v>
      </c>
      <c r="B285" s="0" t="n">
        <v>84.1</v>
      </c>
      <c r="C285" s="0" t="n">
        <v>88.7</v>
      </c>
      <c r="D285" s="0" t="n">
        <v>95.2</v>
      </c>
      <c r="E285" s="0" t="n">
        <v>2.59</v>
      </c>
      <c r="F285" s="0" t="n">
        <v>0.63</v>
      </c>
      <c r="G285" s="0" t="n">
        <v>31.86</v>
      </c>
      <c r="H285" s="0" t="n">
        <v>0.76</v>
      </c>
      <c r="I285" s="0" t="n">
        <v>2700911</v>
      </c>
      <c r="J285" s="0" t="s">
        <v>171</v>
      </c>
      <c r="K285" s="19" t="n">
        <v>43602.4270833333</v>
      </c>
      <c r="L285" s="0" t="s">
        <v>145</v>
      </c>
      <c r="M285" s="0" t="n">
        <v>0.017</v>
      </c>
    </row>
    <row r="286" customFormat="false" ht="10.5" hidden="false" customHeight="false" outlineLevel="0" collapsed="false">
      <c r="A286" s="15" t="n">
        <v>400</v>
      </c>
      <c r="B286" s="0" t="n">
        <v>83.5</v>
      </c>
      <c r="C286" s="0" t="n">
        <v>88</v>
      </c>
      <c r="D286" s="0" t="n">
        <v>94.9</v>
      </c>
      <c r="E286" s="0" t="n">
        <v>2.69</v>
      </c>
      <c r="F286" s="0" t="n">
        <v>0.63</v>
      </c>
      <c r="G286" s="0" t="n">
        <v>31.82</v>
      </c>
      <c r="H286" s="0" t="n">
        <v>0.91</v>
      </c>
      <c r="I286" s="0" t="n">
        <v>2700914</v>
      </c>
      <c r="J286" s="0" t="s">
        <v>171</v>
      </c>
      <c r="K286" s="19" t="n">
        <v>43602.4270833333</v>
      </c>
      <c r="L286" s="0" t="s">
        <v>145</v>
      </c>
      <c r="M286" s="0" t="n">
        <v>0.022</v>
      </c>
    </row>
    <row r="287" customFormat="false" ht="10.5" hidden="false" customHeight="false" outlineLevel="0" collapsed="false">
      <c r="A287" s="15" t="n">
        <v>100</v>
      </c>
      <c r="B287" s="0" t="n">
        <v>82</v>
      </c>
      <c r="C287" s="0" t="n">
        <v>86.6</v>
      </c>
      <c r="D287" s="0" t="n">
        <v>93.9</v>
      </c>
      <c r="E287" s="0" t="n">
        <v>2.6</v>
      </c>
      <c r="F287" s="0" t="n">
        <v>0.63</v>
      </c>
      <c r="G287" s="0" t="n">
        <v>31.63</v>
      </c>
      <c r="H287" s="0" t="n">
        <v>1.32</v>
      </c>
      <c r="I287" s="0" t="n">
        <v>2700917</v>
      </c>
      <c r="J287" s="0" t="s">
        <v>171</v>
      </c>
      <c r="K287" s="19" t="n">
        <v>43602.4270833333</v>
      </c>
      <c r="L287" s="0" t="s">
        <v>145</v>
      </c>
      <c r="M287" s="0" t="n">
        <v>0.057</v>
      </c>
    </row>
    <row r="288" customFormat="false" ht="10.5" hidden="false" customHeight="false" outlineLevel="0" collapsed="false">
      <c r="A288" s="15" t="n">
        <v>400</v>
      </c>
      <c r="B288" s="0" t="n">
        <v>83.1</v>
      </c>
      <c r="C288" s="0" t="n">
        <v>87.5</v>
      </c>
      <c r="D288" s="0" t="n">
        <v>94.8</v>
      </c>
      <c r="E288" s="0" t="n">
        <v>1.52</v>
      </c>
      <c r="F288" s="0" t="n">
        <v>0.53</v>
      </c>
      <c r="G288" s="0" t="n">
        <v>31.73</v>
      </c>
      <c r="H288" s="0" t="n">
        <v>0.56</v>
      </c>
      <c r="I288" s="0" t="n">
        <v>2700954</v>
      </c>
      <c r="J288" s="0" t="s">
        <v>172</v>
      </c>
      <c r="K288" s="19" t="n">
        <v>43602.4513888889</v>
      </c>
      <c r="L288" s="0" t="s">
        <v>145</v>
      </c>
      <c r="M288" s="0" t="n">
        <v>0.033</v>
      </c>
    </row>
    <row r="289" customFormat="false" ht="10.5" hidden="false" customHeight="false" outlineLevel="0" collapsed="false">
      <c r="A289" s="15" t="n">
        <v>400</v>
      </c>
      <c r="B289" s="0" t="n">
        <v>82.8</v>
      </c>
      <c r="C289" s="0" t="n">
        <v>87.2</v>
      </c>
      <c r="D289" s="0" t="n">
        <v>94.5</v>
      </c>
      <c r="E289" s="0" t="n">
        <v>1.53</v>
      </c>
      <c r="F289" s="0" t="n">
        <v>0.53</v>
      </c>
      <c r="G289" s="0" t="n">
        <v>31.71</v>
      </c>
      <c r="H289" s="0" t="n">
        <v>0.4</v>
      </c>
      <c r="I289" s="0" t="n">
        <v>2700955</v>
      </c>
      <c r="J289" s="0" t="s">
        <v>172</v>
      </c>
      <c r="K289" s="19" t="n">
        <v>43602.4513888889</v>
      </c>
      <c r="L289" s="0" t="s">
        <v>145</v>
      </c>
      <c r="M289" s="0" t="n">
        <v>0.022</v>
      </c>
    </row>
    <row r="290" customFormat="false" ht="10.5" hidden="false" customHeight="false" outlineLevel="0" collapsed="false">
      <c r="A290" s="15" t="n">
        <v>242</v>
      </c>
      <c r="B290" s="0" t="n">
        <v>83.7</v>
      </c>
      <c r="C290" s="0" t="n">
        <v>88</v>
      </c>
      <c r="D290" s="0" t="n">
        <v>95.1</v>
      </c>
      <c r="E290" s="0" t="n">
        <v>1.97</v>
      </c>
      <c r="F290" s="0" t="n">
        <v>0.6</v>
      </c>
      <c r="G290" s="0" t="n">
        <v>31.78</v>
      </c>
      <c r="H290" s="0" t="n">
        <v>0.34</v>
      </c>
      <c r="I290" s="0" t="n">
        <v>2700958</v>
      </c>
      <c r="J290" s="0" t="s">
        <v>172</v>
      </c>
      <c r="K290" s="19" t="n">
        <v>43602.4513888889</v>
      </c>
      <c r="L290" s="0" t="s">
        <v>145</v>
      </c>
      <c r="M290" s="0" t="n">
        <v>0.04</v>
      </c>
    </row>
    <row r="291" customFormat="false" ht="10.5" hidden="false" customHeight="false" outlineLevel="0" collapsed="false">
      <c r="A291" s="15" t="n">
        <v>300</v>
      </c>
      <c r="B291" s="0" t="n">
        <v>79.6</v>
      </c>
      <c r="C291" s="0" t="n">
        <v>83.9</v>
      </c>
      <c r="D291" s="0" t="n">
        <v>89.1</v>
      </c>
      <c r="E291" s="0" t="n">
        <v>11.61</v>
      </c>
      <c r="F291" s="0" t="n">
        <v>1.04</v>
      </c>
      <c r="G291" s="0" t="n">
        <v>32.63</v>
      </c>
      <c r="H291" s="0" t="n">
        <v>0.68</v>
      </c>
      <c r="I291" s="0" t="n">
        <v>2700959</v>
      </c>
      <c r="J291" s="0" t="s">
        <v>173</v>
      </c>
      <c r="K291" s="19" t="n">
        <v>43602.4569444444</v>
      </c>
      <c r="L291" s="0" t="s">
        <v>56</v>
      </c>
      <c r="M291" s="0" t="n">
        <v>0.019</v>
      </c>
    </row>
    <row r="292" customFormat="false" ht="10.5" hidden="false" customHeight="false" outlineLevel="0" collapsed="false">
      <c r="A292" s="15" t="n">
        <v>300</v>
      </c>
      <c r="B292" s="0" t="n">
        <v>79</v>
      </c>
      <c r="C292" s="0" t="n">
        <v>83.3</v>
      </c>
      <c r="D292" s="0" t="n">
        <v>88.6</v>
      </c>
      <c r="E292" s="0" t="n">
        <v>13.73</v>
      </c>
      <c r="F292" s="0" t="n">
        <v>1.32</v>
      </c>
      <c r="G292" s="0" t="n">
        <v>32.99</v>
      </c>
      <c r="H292" s="0" t="n">
        <v>0.5</v>
      </c>
      <c r="I292" s="0" t="n">
        <v>2700967</v>
      </c>
      <c r="J292" s="0" t="s">
        <v>173</v>
      </c>
      <c r="K292" s="19" t="n">
        <v>43602.4569444444</v>
      </c>
      <c r="L292" s="0" t="s">
        <v>56</v>
      </c>
      <c r="M292" s="0" t="n">
        <v>0.025</v>
      </c>
    </row>
    <row r="293" customFormat="false" ht="10.5" hidden="false" customHeight="false" outlineLevel="0" collapsed="false">
      <c r="A293" s="15" t="n">
        <v>400</v>
      </c>
      <c r="B293" s="0" t="n">
        <v>75.1</v>
      </c>
      <c r="C293" s="0" t="n">
        <v>79.2</v>
      </c>
      <c r="D293" s="0" t="n">
        <v>84.1</v>
      </c>
      <c r="E293" s="0" t="n">
        <v>10.23</v>
      </c>
      <c r="F293" s="0" t="n">
        <v>1.41</v>
      </c>
      <c r="G293" s="0" t="n">
        <v>32.37</v>
      </c>
      <c r="H293" s="0" t="n">
        <v>0.67</v>
      </c>
      <c r="I293" s="0" t="n">
        <v>2701236</v>
      </c>
      <c r="J293" s="0" t="s">
        <v>174</v>
      </c>
      <c r="K293" s="19" t="n">
        <v>43605.5986111111</v>
      </c>
      <c r="L293" s="0" t="s">
        <v>66</v>
      </c>
      <c r="M293" s="0" t="n">
        <v>0.026</v>
      </c>
    </row>
    <row r="294" customFormat="false" ht="10.5" hidden="false" customHeight="false" outlineLevel="0" collapsed="false">
      <c r="A294" s="15" t="n">
        <v>400</v>
      </c>
      <c r="B294" s="0" t="n">
        <v>72.4</v>
      </c>
      <c r="C294" s="0" t="n">
        <v>76.3</v>
      </c>
      <c r="D294" s="0" t="n">
        <v>81.7</v>
      </c>
      <c r="E294" s="0" t="n">
        <v>8.98</v>
      </c>
      <c r="F294" s="0" t="n">
        <v>1.51</v>
      </c>
      <c r="G294" s="0" t="n">
        <v>32.16</v>
      </c>
      <c r="H294" s="0" t="n">
        <v>1.19</v>
      </c>
      <c r="I294" s="0" t="n">
        <v>2701237</v>
      </c>
      <c r="J294" s="0" t="s">
        <v>174</v>
      </c>
      <c r="K294" s="19" t="n">
        <v>43605.5986111111</v>
      </c>
      <c r="L294" s="0" t="s">
        <v>66</v>
      </c>
      <c r="M294" s="0" t="n">
        <v>0.146</v>
      </c>
    </row>
    <row r="295" customFormat="false" ht="10.5" hidden="false" customHeight="false" outlineLevel="0" collapsed="false">
      <c r="A295" s="15" t="n">
        <v>400</v>
      </c>
      <c r="B295" s="0" t="n">
        <v>73.5</v>
      </c>
      <c r="C295" s="0" t="n">
        <v>77.4</v>
      </c>
      <c r="D295" s="0" t="n">
        <v>83</v>
      </c>
      <c r="E295" s="0" t="n">
        <v>8.53</v>
      </c>
      <c r="F295" s="0" t="n">
        <v>1.29</v>
      </c>
      <c r="G295" s="0" t="n">
        <v>32.06</v>
      </c>
      <c r="H295" s="0" t="n">
        <v>1.21</v>
      </c>
      <c r="I295" s="0" t="n">
        <v>2701238</v>
      </c>
      <c r="J295" s="0" t="s">
        <v>174</v>
      </c>
      <c r="K295" s="19" t="n">
        <v>43605.5986111111</v>
      </c>
      <c r="L295" s="0" t="s">
        <v>66</v>
      </c>
      <c r="M295" s="0" t="n">
        <v>0.093</v>
      </c>
    </row>
    <row r="296" customFormat="false" ht="10.5" hidden="false" customHeight="false" outlineLevel="0" collapsed="false">
      <c r="A296" s="15" t="n">
        <v>400</v>
      </c>
      <c r="B296" s="0" t="n">
        <v>73.2</v>
      </c>
      <c r="C296" s="0" t="n">
        <v>77.2</v>
      </c>
      <c r="D296" s="0" t="n">
        <v>83.1</v>
      </c>
      <c r="E296" s="0" t="n">
        <v>8.74</v>
      </c>
      <c r="F296" s="0" t="n">
        <v>1.35</v>
      </c>
      <c r="G296" s="0" t="n">
        <v>32.1</v>
      </c>
      <c r="H296" s="0" t="n">
        <v>1.22</v>
      </c>
      <c r="I296" s="0" t="n">
        <v>2701756</v>
      </c>
      <c r="J296" s="0" t="s">
        <v>175</v>
      </c>
      <c r="K296" s="19" t="n">
        <v>43605.83125</v>
      </c>
      <c r="L296" s="0" t="s">
        <v>66</v>
      </c>
      <c r="M296" s="0" t="n">
        <v>0.093</v>
      </c>
    </row>
    <row r="297" customFormat="false" ht="10.5" hidden="false" customHeight="false" outlineLevel="0" collapsed="false">
      <c r="A297" s="15" t="n">
        <v>368</v>
      </c>
      <c r="B297" s="0" t="n">
        <v>72</v>
      </c>
      <c r="C297" s="0" t="n">
        <v>75.9</v>
      </c>
      <c r="D297" s="0" t="n">
        <v>81.9</v>
      </c>
      <c r="E297" s="0" t="n">
        <v>8.78</v>
      </c>
      <c r="F297" s="0" t="n">
        <v>1.38</v>
      </c>
      <c r="G297" s="0" t="n">
        <v>32.08</v>
      </c>
      <c r="H297" s="0" t="n">
        <v>1.05</v>
      </c>
      <c r="I297" s="0" t="n">
        <v>2701757</v>
      </c>
      <c r="J297" s="0" t="s">
        <v>175</v>
      </c>
      <c r="K297" s="19" t="n">
        <v>43605.83125</v>
      </c>
      <c r="L297" s="0" t="s">
        <v>66</v>
      </c>
      <c r="M297" s="0" t="n">
        <v>0.1444</v>
      </c>
    </row>
    <row r="298" customFormat="false" ht="10.5" hidden="false" customHeight="false" outlineLevel="0" collapsed="false">
      <c r="A298" s="15" t="n">
        <v>300</v>
      </c>
      <c r="B298" s="0" t="n">
        <v>72</v>
      </c>
      <c r="C298" s="0" t="n">
        <v>76</v>
      </c>
      <c r="D298" s="0" t="n">
        <v>82.3</v>
      </c>
      <c r="E298" s="0" t="n">
        <v>8.03</v>
      </c>
      <c r="F298" s="0" t="n">
        <v>1.28</v>
      </c>
      <c r="G298" s="0" t="n">
        <v>32.13</v>
      </c>
      <c r="H298" s="0" t="n">
        <v>1.43</v>
      </c>
      <c r="I298" s="0" t="n">
        <v>2702101</v>
      </c>
      <c r="J298" s="0" t="s">
        <v>176</v>
      </c>
      <c r="K298" s="19" t="n">
        <v>43606.0972222222</v>
      </c>
      <c r="L298" s="0" t="s">
        <v>66</v>
      </c>
      <c r="M298" s="0" t="n">
        <v>0.125</v>
      </c>
    </row>
    <row r="299" customFormat="false" ht="10.5" hidden="false" customHeight="false" outlineLevel="0" collapsed="false">
      <c r="A299" s="15" t="n">
        <v>300</v>
      </c>
      <c r="B299" s="0" t="n">
        <v>69.6</v>
      </c>
      <c r="C299" s="0" t="n">
        <v>73.4</v>
      </c>
      <c r="D299" s="0" t="n">
        <v>79.7</v>
      </c>
      <c r="E299" s="0" t="n">
        <v>7.7</v>
      </c>
      <c r="F299" s="0" t="n">
        <v>1.29</v>
      </c>
      <c r="G299" s="0" t="n">
        <v>32.11</v>
      </c>
      <c r="H299" s="0" t="n">
        <v>1.23</v>
      </c>
      <c r="I299" s="0" t="n">
        <v>2702102</v>
      </c>
      <c r="J299" s="0" t="s">
        <v>176</v>
      </c>
      <c r="K299" s="19" t="n">
        <v>43606.0972222222</v>
      </c>
      <c r="L299" s="0" t="s">
        <v>66</v>
      </c>
      <c r="M299" s="0" t="n">
        <v>0.134</v>
      </c>
    </row>
    <row r="300" customFormat="false" ht="10.5" hidden="false" customHeight="false" outlineLevel="0" collapsed="false">
      <c r="A300" s="15" t="n">
        <v>300</v>
      </c>
      <c r="B300" s="0" t="n">
        <v>70.4</v>
      </c>
      <c r="C300" s="0" t="n">
        <v>74.3</v>
      </c>
      <c r="D300" s="0" t="n">
        <v>80.2</v>
      </c>
      <c r="E300" s="0" t="n">
        <v>8.2</v>
      </c>
      <c r="F300" s="0" t="n">
        <v>1.4</v>
      </c>
      <c r="G300" s="0" t="n">
        <v>32.05</v>
      </c>
      <c r="H300" s="0" t="n">
        <v>1.06</v>
      </c>
      <c r="I300" s="0" t="n">
        <v>2702103</v>
      </c>
      <c r="J300" s="0" t="s">
        <v>176</v>
      </c>
      <c r="K300" s="19" t="n">
        <v>43606.0972222222</v>
      </c>
      <c r="L300" s="0" t="s">
        <v>66</v>
      </c>
      <c r="M300" s="0" t="n">
        <v>0.113</v>
      </c>
    </row>
    <row r="301" customFormat="false" ht="10.5" hidden="false" customHeight="false" outlineLevel="0" collapsed="false">
      <c r="A301" s="15" t="n">
        <v>327</v>
      </c>
      <c r="B301" s="0" t="n">
        <v>70.8</v>
      </c>
      <c r="C301" s="0" t="n">
        <v>74.6</v>
      </c>
      <c r="D301" s="0" t="n">
        <v>80.8</v>
      </c>
      <c r="E301" s="0" t="n">
        <v>7.8</v>
      </c>
      <c r="F301" s="0" t="n">
        <v>1.33</v>
      </c>
      <c r="G301" s="0" t="n">
        <v>32.01</v>
      </c>
      <c r="H301" s="0" t="n">
        <v>0.81</v>
      </c>
      <c r="I301" s="0" t="n">
        <v>2702386</v>
      </c>
      <c r="J301" s="0" t="s">
        <v>177</v>
      </c>
      <c r="K301" s="19" t="n">
        <v>43606.1979166667</v>
      </c>
      <c r="L301" s="0" t="s">
        <v>66</v>
      </c>
      <c r="M301" s="0" t="n">
        <v>0.116</v>
      </c>
    </row>
    <row r="302" customFormat="false" ht="10.5" hidden="false" customHeight="false" outlineLevel="0" collapsed="false">
      <c r="A302" s="15" t="n">
        <v>400</v>
      </c>
      <c r="B302" s="0" t="n">
        <v>76.9</v>
      </c>
      <c r="C302" s="0" t="n">
        <v>81.1</v>
      </c>
      <c r="D302" s="0" t="n">
        <v>89.4</v>
      </c>
      <c r="E302" s="0" t="n">
        <v>2.95</v>
      </c>
      <c r="F302" s="0" t="n">
        <v>0.77</v>
      </c>
      <c r="G302" s="0" t="n">
        <v>31.51</v>
      </c>
      <c r="H302" s="0" t="n">
        <v>2.01</v>
      </c>
      <c r="I302" s="0" t="n">
        <v>2703240</v>
      </c>
      <c r="J302" s="0" t="s">
        <v>178</v>
      </c>
      <c r="K302" s="19" t="n">
        <v>43606.6388888889</v>
      </c>
      <c r="L302" s="0" t="s">
        <v>30</v>
      </c>
      <c r="M302" s="0" t="n">
        <v>0.032</v>
      </c>
    </row>
    <row r="303" customFormat="false" ht="10.5" hidden="false" customHeight="false" outlineLevel="0" collapsed="false">
      <c r="A303" s="15" t="n">
        <v>400</v>
      </c>
      <c r="B303" s="0" t="n">
        <v>77.6</v>
      </c>
      <c r="C303" s="0" t="n">
        <v>81.7</v>
      </c>
      <c r="D303" s="0" t="n">
        <v>88.9</v>
      </c>
      <c r="E303" s="0" t="n">
        <v>3.56</v>
      </c>
      <c r="F303" s="0" t="n">
        <v>0.82</v>
      </c>
      <c r="G303" s="0" t="n">
        <v>31.67</v>
      </c>
      <c r="H303" s="0" t="n">
        <v>1.03</v>
      </c>
      <c r="I303" s="0" t="n">
        <v>2703241</v>
      </c>
      <c r="J303" s="0" t="s">
        <v>178</v>
      </c>
      <c r="K303" s="19" t="n">
        <v>43606.6388888889</v>
      </c>
      <c r="L303" s="0" t="s">
        <v>30</v>
      </c>
      <c r="M303" s="0" t="n">
        <v>0.04</v>
      </c>
    </row>
    <row r="304" customFormat="false" ht="10.5" hidden="false" customHeight="false" outlineLevel="0" collapsed="false">
      <c r="A304" s="15" t="n">
        <v>400</v>
      </c>
      <c r="B304" s="0" t="n">
        <v>77.6</v>
      </c>
      <c r="C304" s="0" t="n">
        <v>81.8</v>
      </c>
      <c r="D304" s="0" t="n">
        <v>88.3</v>
      </c>
      <c r="E304" s="0" t="n">
        <v>3.74</v>
      </c>
      <c r="F304" s="0" t="n">
        <v>0.86</v>
      </c>
      <c r="G304" s="0" t="n">
        <v>31.88</v>
      </c>
      <c r="H304" s="0" t="n">
        <v>1.12</v>
      </c>
      <c r="I304" s="0" t="n">
        <v>2703242</v>
      </c>
      <c r="J304" s="0" t="s">
        <v>178</v>
      </c>
      <c r="K304" s="19" t="n">
        <v>43606.6388888889</v>
      </c>
      <c r="L304" s="0" t="s">
        <v>30</v>
      </c>
      <c r="M304" s="0" t="n">
        <v>0.038</v>
      </c>
    </row>
    <row r="305" customFormat="false" ht="10.5" hidden="false" customHeight="false" outlineLevel="0" collapsed="false">
      <c r="A305" s="15" t="n">
        <v>400</v>
      </c>
      <c r="B305" s="0" t="n">
        <v>76.7</v>
      </c>
      <c r="C305" s="0" t="n">
        <v>80.8</v>
      </c>
      <c r="D305" s="0" t="n">
        <v>87.3</v>
      </c>
      <c r="E305" s="0" t="n">
        <v>3.22</v>
      </c>
      <c r="F305" s="0" t="n">
        <v>0.83</v>
      </c>
      <c r="G305" s="0" t="n">
        <v>31.81</v>
      </c>
      <c r="H305" s="0" t="n">
        <v>1.01</v>
      </c>
      <c r="I305" s="0" t="n">
        <v>2703727</v>
      </c>
      <c r="J305" s="0" t="s">
        <v>179</v>
      </c>
      <c r="K305" s="19" t="n">
        <v>43606.8451388889</v>
      </c>
      <c r="L305" s="0" t="s">
        <v>30</v>
      </c>
      <c r="M305" s="0" t="n">
        <v>0.042</v>
      </c>
    </row>
    <row r="306" customFormat="false" ht="10.5" hidden="false" customHeight="false" outlineLevel="0" collapsed="false">
      <c r="A306" s="15" t="n">
        <v>357</v>
      </c>
      <c r="B306" s="0" t="n">
        <v>75.9</v>
      </c>
      <c r="C306" s="0" t="n">
        <v>80</v>
      </c>
      <c r="D306" s="0" t="n">
        <v>86.4</v>
      </c>
      <c r="E306" s="0" t="n">
        <v>3.1</v>
      </c>
      <c r="F306" s="0" t="n">
        <v>0.81</v>
      </c>
      <c r="G306" s="0" t="n">
        <v>31.82</v>
      </c>
      <c r="H306" s="0" t="n">
        <v>0.97</v>
      </c>
      <c r="I306" s="0" t="n">
        <v>2703728</v>
      </c>
      <c r="J306" s="0" t="s">
        <v>179</v>
      </c>
      <c r="K306" s="19" t="n">
        <v>43606.8451388889</v>
      </c>
      <c r="L306" s="0" t="s">
        <v>30</v>
      </c>
      <c r="M306" s="0" t="n">
        <v>0.062</v>
      </c>
    </row>
    <row r="307" customFormat="false" ht="10.5" hidden="false" customHeight="false" outlineLevel="0" collapsed="false">
      <c r="A307" s="15" t="n">
        <v>300</v>
      </c>
      <c r="B307" s="0" t="n">
        <v>74.7</v>
      </c>
      <c r="C307" s="0" t="n">
        <v>78.7</v>
      </c>
      <c r="D307" s="0" t="n">
        <v>85.1</v>
      </c>
      <c r="E307" s="0" t="n">
        <v>3.08</v>
      </c>
      <c r="F307" s="0" t="n">
        <v>0.91</v>
      </c>
      <c r="G307" s="0" t="n">
        <v>31.72</v>
      </c>
      <c r="H307" s="0" t="n">
        <v>2.33</v>
      </c>
      <c r="I307" s="0" t="n">
        <v>2704088</v>
      </c>
      <c r="J307" s="0" t="s">
        <v>180</v>
      </c>
      <c r="K307" s="19" t="n">
        <v>43607.0520833333</v>
      </c>
      <c r="L307" s="0" t="s">
        <v>58</v>
      </c>
      <c r="M307" s="0" t="n">
        <v>0.079</v>
      </c>
    </row>
    <row r="308" customFormat="false" ht="10.5" hidden="false" customHeight="false" outlineLevel="0" collapsed="false">
      <c r="A308" s="15" t="n">
        <v>300</v>
      </c>
      <c r="B308" s="0" t="n">
        <v>73.5</v>
      </c>
      <c r="C308" s="0" t="n">
        <v>77.5</v>
      </c>
      <c r="D308" s="0" t="n">
        <v>83.8</v>
      </c>
      <c r="E308" s="0" t="n">
        <v>3.12</v>
      </c>
      <c r="F308" s="0" t="n">
        <v>0.89</v>
      </c>
      <c r="G308" s="0" t="n">
        <v>31.8</v>
      </c>
      <c r="H308" s="0" t="n">
        <v>0.91</v>
      </c>
      <c r="I308" s="0" t="n">
        <v>2704089</v>
      </c>
      <c r="J308" s="0" t="s">
        <v>180</v>
      </c>
      <c r="K308" s="19" t="n">
        <v>43607.0520833333</v>
      </c>
      <c r="L308" s="0" t="s">
        <v>58</v>
      </c>
      <c r="M308" s="0" t="n">
        <v>0.06</v>
      </c>
    </row>
    <row r="309" customFormat="false" ht="10.5" hidden="false" customHeight="false" outlineLevel="0" collapsed="false">
      <c r="A309" s="15" t="n">
        <v>300</v>
      </c>
      <c r="B309" s="0" t="n">
        <v>73.8</v>
      </c>
      <c r="C309" s="0" t="n">
        <v>77.8</v>
      </c>
      <c r="D309" s="0" t="n">
        <v>83.9</v>
      </c>
      <c r="E309" s="0" t="n">
        <v>3.17</v>
      </c>
      <c r="F309" s="0" t="n">
        <v>0.94</v>
      </c>
      <c r="G309" s="0" t="n">
        <v>31.81</v>
      </c>
      <c r="H309" s="0" t="n">
        <v>0.8</v>
      </c>
      <c r="I309" s="0" t="n">
        <v>2704090</v>
      </c>
      <c r="J309" s="0" t="s">
        <v>180</v>
      </c>
      <c r="K309" s="19" t="n">
        <v>43607.0520833333</v>
      </c>
      <c r="L309" s="0" t="s">
        <v>58</v>
      </c>
      <c r="M309" s="0" t="n">
        <v>0.077</v>
      </c>
    </row>
    <row r="310" customFormat="false" ht="10.5" hidden="false" customHeight="false" outlineLevel="0" collapsed="false">
      <c r="A310" s="15" t="n">
        <v>300</v>
      </c>
      <c r="B310" s="0" t="n">
        <v>73.6</v>
      </c>
      <c r="C310" s="0" t="n">
        <v>77.6</v>
      </c>
      <c r="D310" s="0" t="n">
        <v>83.8</v>
      </c>
      <c r="E310" s="0" t="n">
        <v>3.38</v>
      </c>
      <c r="F310" s="0" t="n">
        <v>0.95</v>
      </c>
      <c r="G310" s="0" t="n">
        <v>31.74</v>
      </c>
      <c r="H310" s="0" t="n">
        <v>0.97</v>
      </c>
      <c r="I310" s="0" t="n">
        <v>2704643</v>
      </c>
      <c r="J310" s="0" t="s">
        <v>181</v>
      </c>
      <c r="K310" s="19" t="n">
        <v>43607.2604166667</v>
      </c>
      <c r="L310" s="0" t="s">
        <v>58</v>
      </c>
      <c r="M310" s="0" t="n">
        <v>0.106</v>
      </c>
    </row>
    <row r="311" customFormat="false" ht="10.5" hidden="false" customHeight="false" outlineLevel="0" collapsed="false">
      <c r="A311" s="15" t="n">
        <v>300</v>
      </c>
      <c r="B311" s="0" t="n">
        <v>73.9</v>
      </c>
      <c r="C311" s="0" t="n">
        <v>77.9</v>
      </c>
      <c r="D311" s="0" t="n">
        <v>84.2</v>
      </c>
      <c r="E311" s="0" t="n">
        <v>2.72</v>
      </c>
      <c r="F311" s="0" t="n">
        <v>0.91</v>
      </c>
      <c r="G311" s="0" t="n">
        <v>31.68</v>
      </c>
      <c r="H311" s="0" t="n">
        <v>1.29</v>
      </c>
      <c r="I311" s="0" t="n">
        <v>2704644</v>
      </c>
      <c r="J311" s="0" t="s">
        <v>181</v>
      </c>
      <c r="K311" s="19" t="n">
        <v>43607.2604166667</v>
      </c>
      <c r="L311" s="0" t="s">
        <v>58</v>
      </c>
      <c r="M311" s="0" t="n">
        <v>0.098</v>
      </c>
    </row>
    <row r="312" customFormat="false" ht="10.5" hidden="false" customHeight="false" outlineLevel="0" collapsed="false">
      <c r="A312" s="15" t="n">
        <v>300</v>
      </c>
      <c r="B312" s="0" t="n">
        <v>74.9</v>
      </c>
      <c r="C312" s="0" t="n">
        <v>79</v>
      </c>
      <c r="D312" s="0" t="n">
        <v>85.1</v>
      </c>
      <c r="E312" s="0" t="n">
        <v>4</v>
      </c>
      <c r="F312" s="0" t="n">
        <v>0.96</v>
      </c>
      <c r="G312" s="0" t="n">
        <v>31.75</v>
      </c>
      <c r="H312" s="0" t="n">
        <v>1.04</v>
      </c>
      <c r="I312" s="0" t="n">
        <v>2704645</v>
      </c>
      <c r="J312" s="0" t="s">
        <v>181</v>
      </c>
      <c r="K312" s="19" t="n">
        <v>43607.2604166667</v>
      </c>
      <c r="L312" s="0" t="s">
        <v>58</v>
      </c>
      <c r="M312" s="0" t="n">
        <v>0.072</v>
      </c>
    </row>
    <row r="313" customFormat="false" ht="10.5" hidden="false" customHeight="false" outlineLevel="0" collapsed="false">
      <c r="A313" s="15" t="n">
        <v>292</v>
      </c>
      <c r="B313" s="0" t="n">
        <v>73.3</v>
      </c>
      <c r="C313" s="0" t="n">
        <v>77.2</v>
      </c>
      <c r="D313" s="0" t="n">
        <v>83.4</v>
      </c>
      <c r="E313" s="0" t="n">
        <v>3.47</v>
      </c>
      <c r="F313" s="0" t="n">
        <v>0.96</v>
      </c>
      <c r="G313" s="0" t="n">
        <v>31.76</v>
      </c>
      <c r="H313" s="0" t="n">
        <v>1.32</v>
      </c>
      <c r="I313" s="0" t="n">
        <v>2704856</v>
      </c>
      <c r="J313" s="0" t="s">
        <v>182</v>
      </c>
      <c r="K313" s="19" t="n">
        <v>43607.3472222222</v>
      </c>
      <c r="L313" s="0" t="s">
        <v>58</v>
      </c>
      <c r="M313" s="0" t="n">
        <v>0.062</v>
      </c>
    </row>
    <row r="314" customFormat="false" ht="10.5" hidden="false" customHeight="false" outlineLevel="0" collapsed="false">
      <c r="A314" s="15" t="n">
        <v>400</v>
      </c>
      <c r="B314" s="0" t="n">
        <v>81.6</v>
      </c>
      <c r="C314" s="0" t="n">
        <v>86</v>
      </c>
      <c r="D314" s="0" t="n">
        <v>93.5</v>
      </c>
      <c r="E314" s="0" t="n">
        <v>2.06</v>
      </c>
      <c r="F314" s="0" t="n">
        <v>0.61</v>
      </c>
      <c r="G314" s="0" t="n">
        <v>31.61</v>
      </c>
      <c r="H314" s="0" t="n">
        <v>1.31</v>
      </c>
      <c r="I314" s="0" t="n">
        <v>2705430</v>
      </c>
      <c r="J314" s="0" t="s">
        <v>183</v>
      </c>
      <c r="K314" s="19" t="n">
        <v>43607.5972222222</v>
      </c>
      <c r="L314" s="0" t="s">
        <v>54</v>
      </c>
      <c r="M314" s="0" t="n">
        <v>0.028</v>
      </c>
    </row>
    <row r="315" customFormat="false" ht="10.5" hidden="false" customHeight="false" outlineLevel="0" collapsed="false">
      <c r="A315" s="15" t="n">
        <v>400</v>
      </c>
      <c r="B315" s="0" t="n">
        <v>81.2</v>
      </c>
      <c r="C315" s="0" t="n">
        <v>85.6</v>
      </c>
      <c r="D315" s="0" t="n">
        <v>93.1</v>
      </c>
      <c r="E315" s="0" t="n">
        <v>2.36</v>
      </c>
      <c r="F315" s="0" t="n">
        <v>0.68</v>
      </c>
      <c r="G315" s="0" t="n">
        <v>31.63</v>
      </c>
      <c r="H315" s="0" t="n">
        <v>0.91</v>
      </c>
      <c r="I315" s="0" t="n">
        <v>2705431</v>
      </c>
      <c r="J315" s="0" t="s">
        <v>183</v>
      </c>
      <c r="K315" s="19" t="n">
        <v>43607.5972222222</v>
      </c>
      <c r="L315" s="0" t="s">
        <v>54</v>
      </c>
      <c r="M315" s="0" t="n">
        <v>0.051</v>
      </c>
    </row>
    <row r="316" customFormat="false" ht="10.5" hidden="false" customHeight="false" outlineLevel="0" collapsed="false">
      <c r="A316" s="15" t="n">
        <v>129</v>
      </c>
      <c r="B316" s="0" t="n">
        <v>81.4</v>
      </c>
      <c r="C316" s="0" t="n">
        <v>85.8</v>
      </c>
      <c r="D316" s="0" t="n">
        <v>93</v>
      </c>
      <c r="E316" s="0" t="n">
        <v>1.84</v>
      </c>
      <c r="F316" s="0" t="n">
        <v>0.61</v>
      </c>
      <c r="G316" s="0" t="n">
        <v>31.68</v>
      </c>
      <c r="H316" s="0" t="n">
        <v>0.67</v>
      </c>
      <c r="I316" s="0" t="n">
        <v>2705432</v>
      </c>
      <c r="J316" s="0" t="s">
        <v>183</v>
      </c>
      <c r="K316" s="19" t="n">
        <v>43607.5972222222</v>
      </c>
      <c r="L316" s="0" t="s">
        <v>54</v>
      </c>
      <c r="M316" s="0" t="n">
        <v>0.034</v>
      </c>
    </row>
    <row r="317" customFormat="false" ht="10.5" hidden="false" customHeight="false" outlineLevel="0" collapsed="false">
      <c r="A317" s="15" t="n">
        <v>400</v>
      </c>
      <c r="B317" s="0" t="n">
        <v>81.6</v>
      </c>
      <c r="C317" s="0" t="n">
        <v>86</v>
      </c>
      <c r="D317" s="0" t="n">
        <v>93.2</v>
      </c>
      <c r="E317" s="0" t="n">
        <v>2</v>
      </c>
      <c r="F317" s="0" t="n">
        <v>0.6</v>
      </c>
      <c r="G317" s="0" t="n">
        <v>31.72</v>
      </c>
      <c r="H317" s="0" t="n">
        <v>0.81</v>
      </c>
      <c r="I317" s="0" t="n">
        <v>2706127</v>
      </c>
      <c r="J317" s="0" t="s">
        <v>184</v>
      </c>
      <c r="K317" s="19" t="n">
        <v>43607.81875</v>
      </c>
      <c r="L317" s="0" t="s">
        <v>54</v>
      </c>
      <c r="M317" s="0" t="n">
        <v>0.033</v>
      </c>
    </row>
    <row r="318" customFormat="false" ht="10.5" hidden="false" customHeight="false" outlineLevel="0" collapsed="false">
      <c r="A318" s="15" t="n">
        <v>443</v>
      </c>
      <c r="B318" s="0" t="n">
        <v>82.4</v>
      </c>
      <c r="C318" s="0" t="n">
        <v>86.8</v>
      </c>
      <c r="D318" s="0" t="n">
        <v>94.4</v>
      </c>
      <c r="E318" s="0" t="n">
        <v>1.86</v>
      </c>
      <c r="F318" s="0" t="n">
        <v>0.58</v>
      </c>
      <c r="G318" s="0" t="n">
        <v>31.65</v>
      </c>
      <c r="H318" s="0" t="n">
        <v>0.35</v>
      </c>
      <c r="I318" s="0" t="n">
        <v>2706128</v>
      </c>
      <c r="J318" s="0" t="s">
        <v>184</v>
      </c>
      <c r="K318" s="19" t="n">
        <v>43607.81875</v>
      </c>
      <c r="L318" s="0" t="s">
        <v>54</v>
      </c>
      <c r="M318" s="0" t="n">
        <v>0.025</v>
      </c>
    </row>
    <row r="319" customFormat="false" ht="10.5" hidden="false" customHeight="false" outlineLevel="0" collapsed="false">
      <c r="A319" s="15" t="n">
        <v>300</v>
      </c>
      <c r="B319" s="0" t="n">
        <v>81.7</v>
      </c>
      <c r="C319" s="0" t="n">
        <v>86.2</v>
      </c>
      <c r="D319" s="0" t="n">
        <v>92.3</v>
      </c>
      <c r="E319" s="0" t="n">
        <v>10.32</v>
      </c>
      <c r="F319" s="0" t="n">
        <v>1.07</v>
      </c>
      <c r="G319" s="0" t="n">
        <v>32.51</v>
      </c>
      <c r="H319" s="0" t="n">
        <v>1.16</v>
      </c>
      <c r="I319" s="0" t="n">
        <v>2706579</v>
      </c>
      <c r="J319" s="0" t="s">
        <v>185</v>
      </c>
      <c r="K319" s="19" t="n">
        <v>43608.0395833333</v>
      </c>
      <c r="L319" s="0" t="s">
        <v>56</v>
      </c>
      <c r="M319" s="0" t="n">
        <v>0.023</v>
      </c>
    </row>
    <row r="320" customFormat="false" ht="10.5" hidden="false" customHeight="false" outlineLevel="0" collapsed="false">
      <c r="A320" s="15" t="n">
        <v>300</v>
      </c>
      <c r="B320" s="0" t="n">
        <v>80.2</v>
      </c>
      <c r="C320" s="0" t="n">
        <v>84.6</v>
      </c>
      <c r="D320" s="0" t="n">
        <v>89.4</v>
      </c>
      <c r="E320" s="0" t="n">
        <v>13.4</v>
      </c>
      <c r="F320" s="0" t="n">
        <v>1.28</v>
      </c>
      <c r="G320" s="0" t="n">
        <v>32.92</v>
      </c>
      <c r="H320" s="0" t="n">
        <v>0.58</v>
      </c>
      <c r="I320" s="0" t="n">
        <v>2706580</v>
      </c>
      <c r="J320" s="0" t="s">
        <v>185</v>
      </c>
      <c r="K320" s="19" t="n">
        <v>43608.0395833333</v>
      </c>
      <c r="L320" s="0" t="s">
        <v>56</v>
      </c>
      <c r="M320" s="0" t="n">
        <v>0.026</v>
      </c>
    </row>
    <row r="321" customFormat="false" ht="10.5" hidden="false" customHeight="false" outlineLevel="0" collapsed="false">
      <c r="A321" s="15" t="n">
        <v>300</v>
      </c>
      <c r="B321" s="0" t="n">
        <v>82.2</v>
      </c>
      <c r="C321" s="0" t="n">
        <v>86.7</v>
      </c>
      <c r="D321" s="0" t="n">
        <v>92.7</v>
      </c>
      <c r="E321" s="0" t="n">
        <v>11.94</v>
      </c>
      <c r="F321" s="0" t="n">
        <v>1.17</v>
      </c>
      <c r="G321" s="0" t="n">
        <v>32.76</v>
      </c>
      <c r="H321" s="0" t="n">
        <v>0.68</v>
      </c>
      <c r="I321" s="0" t="n">
        <v>2706581</v>
      </c>
      <c r="J321" s="0" t="s">
        <v>185</v>
      </c>
      <c r="K321" s="19" t="n">
        <v>43608.0395833333</v>
      </c>
      <c r="L321" s="0" t="s">
        <v>56</v>
      </c>
      <c r="M321" s="0" t="n">
        <v>0.025</v>
      </c>
    </row>
    <row r="322" customFormat="false" ht="10.5" hidden="false" customHeight="false" outlineLevel="0" collapsed="false">
      <c r="A322" s="15" t="n">
        <v>400</v>
      </c>
      <c r="B322" s="0" t="n">
        <v>78.2</v>
      </c>
      <c r="C322" s="0" t="n">
        <v>82.4</v>
      </c>
      <c r="D322" s="0" t="n">
        <v>89</v>
      </c>
      <c r="E322" s="0" t="n">
        <v>3.23</v>
      </c>
      <c r="F322" s="0" t="n">
        <v>0.81</v>
      </c>
      <c r="G322" s="0" t="n">
        <v>31.78</v>
      </c>
      <c r="H322" s="0" t="n">
        <v>0.69</v>
      </c>
      <c r="I322" s="0" t="n">
        <v>2707949</v>
      </c>
      <c r="J322" s="0" t="s">
        <v>186</v>
      </c>
      <c r="K322" s="19" t="n">
        <v>43608.5923611111</v>
      </c>
      <c r="L322" s="0" t="s">
        <v>54</v>
      </c>
      <c r="M322" s="0" t="n">
        <v>0.052</v>
      </c>
    </row>
    <row r="323" customFormat="false" ht="10.5" hidden="false" customHeight="false" outlineLevel="0" collapsed="false">
      <c r="A323" s="15" t="n">
        <v>400</v>
      </c>
      <c r="B323" s="0" t="n">
        <v>79.6</v>
      </c>
      <c r="C323" s="0" t="n">
        <v>83.8</v>
      </c>
      <c r="D323" s="0" t="n">
        <v>90.8</v>
      </c>
      <c r="E323" s="0" t="n">
        <v>2.55</v>
      </c>
      <c r="F323" s="0" t="n">
        <v>0.69</v>
      </c>
      <c r="G323" s="0" t="n">
        <v>31.65</v>
      </c>
      <c r="H323" s="0" t="n">
        <v>0.84</v>
      </c>
      <c r="I323" s="0" t="n">
        <v>2707951</v>
      </c>
      <c r="J323" s="0" t="s">
        <v>186</v>
      </c>
      <c r="K323" s="19" t="n">
        <v>43608.5923611111</v>
      </c>
      <c r="L323" s="0" t="s">
        <v>54</v>
      </c>
      <c r="M323" s="0" t="n">
        <v>0.05</v>
      </c>
    </row>
    <row r="324" customFormat="false" ht="10.5" hidden="false" customHeight="false" outlineLevel="0" collapsed="false">
      <c r="A324" s="15" t="n">
        <v>400</v>
      </c>
      <c r="B324" s="0" t="n">
        <v>79.4</v>
      </c>
      <c r="C324" s="0" t="n">
        <v>83.7</v>
      </c>
      <c r="D324" s="0" t="n">
        <v>90.6</v>
      </c>
      <c r="E324" s="0" t="n">
        <v>2.07</v>
      </c>
      <c r="F324" s="0" t="n">
        <v>0.61</v>
      </c>
      <c r="G324" s="0" t="n">
        <v>31.54</v>
      </c>
      <c r="H324" s="0" t="n">
        <v>1.24</v>
      </c>
      <c r="I324" s="0" t="n">
        <v>2707952</v>
      </c>
      <c r="J324" s="0" t="s">
        <v>186</v>
      </c>
      <c r="K324" s="19" t="n">
        <v>43608.5923611111</v>
      </c>
      <c r="L324" s="0" t="s">
        <v>54</v>
      </c>
      <c r="M324" s="0" t="n">
        <v>0.035</v>
      </c>
    </row>
    <row r="325" customFormat="false" ht="10.5" hidden="false" customHeight="false" outlineLevel="0" collapsed="false">
      <c r="A325" s="15" t="n">
        <v>300</v>
      </c>
      <c r="B325" s="0" t="n">
        <v>70.1</v>
      </c>
      <c r="C325" s="0" t="n">
        <v>73.9</v>
      </c>
      <c r="D325" s="0" t="n">
        <v>79.5</v>
      </c>
      <c r="E325" s="0" t="n">
        <v>8.38</v>
      </c>
      <c r="F325" s="0" t="n">
        <v>1.34</v>
      </c>
      <c r="G325" s="0" t="n">
        <v>32.33</v>
      </c>
      <c r="H325" s="0" t="n">
        <v>1.66</v>
      </c>
      <c r="I325" s="0" t="n">
        <v>2708886</v>
      </c>
      <c r="J325" s="0" t="s">
        <v>187</v>
      </c>
      <c r="K325" s="19" t="n">
        <v>43608.9958333333</v>
      </c>
      <c r="L325" s="0" t="s">
        <v>66</v>
      </c>
      <c r="M325" s="0" t="n">
        <v>0.132</v>
      </c>
    </row>
    <row r="326" customFormat="false" ht="10.5" hidden="false" customHeight="false" outlineLevel="0" collapsed="false">
      <c r="A326" s="15" t="n">
        <v>300</v>
      </c>
      <c r="B326" s="0" t="n">
        <v>67.3</v>
      </c>
      <c r="C326" s="0" t="n">
        <v>70.9</v>
      </c>
      <c r="D326" s="0" t="n">
        <v>76.2</v>
      </c>
      <c r="E326" s="0" t="n">
        <v>10.41</v>
      </c>
      <c r="F326" s="0" t="n">
        <v>1.65</v>
      </c>
      <c r="G326" s="0" t="n">
        <v>32.47</v>
      </c>
      <c r="H326" s="0" t="n">
        <v>1.54</v>
      </c>
      <c r="I326" s="0" t="n">
        <v>2708887</v>
      </c>
      <c r="J326" s="0" t="s">
        <v>187</v>
      </c>
      <c r="K326" s="19" t="n">
        <v>43608.9958333333</v>
      </c>
      <c r="L326" s="0" t="s">
        <v>66</v>
      </c>
      <c r="M326" s="0" t="n">
        <v>0.147</v>
      </c>
    </row>
    <row r="327" customFormat="false" ht="10.5" hidden="false" customHeight="false" outlineLevel="0" collapsed="false">
      <c r="A327" s="15" t="n">
        <v>300</v>
      </c>
      <c r="B327" s="0" t="n">
        <v>68.3</v>
      </c>
      <c r="C327" s="0" t="n">
        <v>72</v>
      </c>
      <c r="D327" s="0" t="n">
        <v>76.9</v>
      </c>
      <c r="E327" s="0" t="n">
        <v>8.19</v>
      </c>
      <c r="F327" s="0" t="n">
        <v>1.36</v>
      </c>
      <c r="G327" s="0" t="n">
        <v>32.21</v>
      </c>
      <c r="H327" s="0" t="n">
        <v>1.64</v>
      </c>
      <c r="I327" s="0" t="n">
        <v>2708888</v>
      </c>
      <c r="J327" s="0" t="s">
        <v>187</v>
      </c>
      <c r="K327" s="19" t="n">
        <v>43608.9958333333</v>
      </c>
      <c r="L327" s="0" t="s">
        <v>66</v>
      </c>
      <c r="M327" s="0" t="n">
        <v>0.178</v>
      </c>
    </row>
    <row r="328" customFormat="false" ht="10.5" hidden="false" customHeight="false" outlineLevel="0" collapsed="false">
      <c r="A328" s="15" t="n">
        <v>300</v>
      </c>
      <c r="B328" s="0" t="n">
        <v>68</v>
      </c>
      <c r="C328" s="0" t="n">
        <v>71.7</v>
      </c>
      <c r="D328" s="0" t="n">
        <v>76.9</v>
      </c>
      <c r="E328" s="0" t="n">
        <v>10.49</v>
      </c>
      <c r="F328" s="0" t="n">
        <v>1.54</v>
      </c>
      <c r="G328" s="0" t="n">
        <v>32.5</v>
      </c>
      <c r="H328" s="0" t="n">
        <v>0.88</v>
      </c>
      <c r="I328" s="0" t="n">
        <v>2709350</v>
      </c>
      <c r="J328" s="0" t="s">
        <v>188</v>
      </c>
      <c r="K328" s="19" t="n">
        <v>43609.2118055556</v>
      </c>
      <c r="L328" s="0" t="s">
        <v>66</v>
      </c>
      <c r="M328" s="0" t="n">
        <v>0.151</v>
      </c>
    </row>
    <row r="329" customFormat="false" ht="10.5" hidden="false" customHeight="false" outlineLevel="0" collapsed="false">
      <c r="A329" s="15" t="n">
        <v>300</v>
      </c>
      <c r="B329" s="0" t="n">
        <v>68.6</v>
      </c>
      <c r="C329" s="0" t="n">
        <v>72.3</v>
      </c>
      <c r="D329" s="0" t="n">
        <v>77.6</v>
      </c>
      <c r="E329" s="0" t="n">
        <v>9.78</v>
      </c>
      <c r="F329" s="0" t="n">
        <v>1.37</v>
      </c>
      <c r="G329" s="0" t="n">
        <v>32.41</v>
      </c>
      <c r="H329" s="0" t="n">
        <v>1.46</v>
      </c>
      <c r="I329" s="0" t="n">
        <v>2709351</v>
      </c>
      <c r="J329" s="0" t="s">
        <v>188</v>
      </c>
      <c r="K329" s="19" t="n">
        <v>43609.2118055556</v>
      </c>
      <c r="L329" s="0" t="s">
        <v>66</v>
      </c>
      <c r="M329" s="0" t="n">
        <v>0.112</v>
      </c>
    </row>
    <row r="330" customFormat="false" ht="10.5" hidden="false" customHeight="false" outlineLevel="0" collapsed="false">
      <c r="A330" s="15" t="n">
        <v>251</v>
      </c>
      <c r="B330" s="0" t="n">
        <v>69.4</v>
      </c>
      <c r="C330" s="0" t="n">
        <v>73.2</v>
      </c>
      <c r="D330" s="0" t="n">
        <v>78.6</v>
      </c>
      <c r="E330" s="0" t="n">
        <v>10.07</v>
      </c>
      <c r="F330" s="0" t="n">
        <v>1.46</v>
      </c>
      <c r="G330" s="0" t="n">
        <v>32.56</v>
      </c>
      <c r="H330" s="0" t="n">
        <v>0.85</v>
      </c>
      <c r="I330" s="0" t="n">
        <v>2709352</v>
      </c>
      <c r="J330" s="0" t="s">
        <v>188</v>
      </c>
      <c r="K330" s="19" t="n">
        <v>43609.2118055556</v>
      </c>
      <c r="L330" s="0" t="s">
        <v>66</v>
      </c>
      <c r="M330" s="0" t="n">
        <v>0.112</v>
      </c>
    </row>
    <row r="331" customFormat="false" ht="10.5" hidden="false" customHeight="false" outlineLevel="0" collapsed="false">
      <c r="A331" s="15" t="n">
        <v>400</v>
      </c>
      <c r="B331" s="0" t="n">
        <v>79.4</v>
      </c>
      <c r="C331" s="0" t="n">
        <v>83.7</v>
      </c>
      <c r="D331" s="0" t="n">
        <v>90.8</v>
      </c>
      <c r="E331" s="0" t="n">
        <v>1.62</v>
      </c>
      <c r="F331" s="0" t="n">
        <v>0.58</v>
      </c>
      <c r="G331" s="0" t="n">
        <v>31.63</v>
      </c>
      <c r="H331" s="0" t="n">
        <v>0.68</v>
      </c>
      <c r="I331" s="0" t="n">
        <v>2708803</v>
      </c>
      <c r="J331" s="0" t="s">
        <v>189</v>
      </c>
      <c r="K331" s="19" t="n">
        <v>43608.9548611111</v>
      </c>
      <c r="L331" s="0" t="s">
        <v>54</v>
      </c>
      <c r="M331" s="0" t="n">
        <v>0.024</v>
      </c>
    </row>
    <row r="332" customFormat="false" ht="10.5" hidden="false" customHeight="false" outlineLevel="0" collapsed="false">
      <c r="A332" s="15" t="n">
        <v>307</v>
      </c>
      <c r="B332" s="0" t="n">
        <v>79.5</v>
      </c>
      <c r="C332" s="0" t="n">
        <v>83.7</v>
      </c>
      <c r="D332" s="0" t="n">
        <v>91</v>
      </c>
      <c r="E332" s="0" t="n">
        <v>1.42</v>
      </c>
      <c r="F332" s="0" t="n">
        <v>0.56</v>
      </c>
      <c r="G332" s="0" t="n">
        <v>31.75</v>
      </c>
      <c r="H332" s="0" t="n">
        <v>0.4</v>
      </c>
      <c r="I332" s="0" t="n">
        <v>2708804</v>
      </c>
      <c r="J332" s="0" t="s">
        <v>189</v>
      </c>
      <c r="K332" s="19" t="n">
        <v>43608.9548611111</v>
      </c>
      <c r="L332" s="0" t="s">
        <v>54</v>
      </c>
      <c r="M332" s="0" t="n">
        <v>0.038</v>
      </c>
    </row>
    <row r="333" customFormat="false" ht="10.5" hidden="false" customHeight="false" outlineLevel="0" collapsed="false">
      <c r="A333" s="15" t="n">
        <v>177</v>
      </c>
      <c r="B333" s="0" t="n">
        <v>79.4</v>
      </c>
      <c r="C333" s="0" t="n">
        <v>83.8</v>
      </c>
      <c r="D333" s="0" t="n">
        <v>88.9</v>
      </c>
      <c r="E333" s="0" t="n">
        <v>13.52</v>
      </c>
      <c r="F333" s="0" t="n">
        <v>1.4</v>
      </c>
      <c r="G333" s="0" t="n">
        <v>32.97</v>
      </c>
      <c r="H333" s="0" t="n">
        <v>0.51</v>
      </c>
      <c r="I333" s="0" t="n">
        <v>2709720</v>
      </c>
      <c r="J333" s="0" t="s">
        <v>190</v>
      </c>
      <c r="K333" s="19" t="n">
        <v>43608.3</v>
      </c>
      <c r="L333" s="0" t="s">
        <v>56</v>
      </c>
      <c r="M333" s="0" t="n">
        <v>0.032</v>
      </c>
    </row>
    <row r="334" customFormat="false" ht="10.5" hidden="false" customHeight="false" outlineLevel="0" collapsed="false">
      <c r="A334" s="15" t="n">
        <v>400</v>
      </c>
      <c r="B334" s="0" t="n">
        <v>69.4</v>
      </c>
      <c r="C334" s="0" t="n">
        <v>73.2</v>
      </c>
      <c r="D334" s="0" t="n">
        <v>78.6</v>
      </c>
      <c r="E334" s="0" t="n">
        <v>9.35</v>
      </c>
      <c r="F334" s="0" t="n">
        <v>1.5</v>
      </c>
      <c r="G334" s="0" t="n">
        <v>32.23</v>
      </c>
      <c r="H334" s="0" t="n">
        <v>0.91</v>
      </c>
      <c r="I334" s="0" t="n">
        <v>2709735</v>
      </c>
      <c r="J334" s="0" t="s">
        <v>191</v>
      </c>
      <c r="K334" s="19" t="n">
        <v>43609.3729166667</v>
      </c>
      <c r="L334" s="0" t="s">
        <v>66</v>
      </c>
      <c r="M334" s="0" t="n">
        <v>0.085</v>
      </c>
    </row>
    <row r="335" customFormat="false" ht="10.5" hidden="false" customHeight="false" outlineLevel="0" collapsed="false">
      <c r="A335" s="15" t="n">
        <v>209</v>
      </c>
      <c r="B335" s="0" t="n">
        <v>70.1</v>
      </c>
      <c r="C335" s="0" t="n">
        <v>73.9</v>
      </c>
      <c r="D335" s="0" t="n">
        <v>79.3</v>
      </c>
      <c r="E335" s="0" t="n">
        <v>7.78</v>
      </c>
      <c r="F335" s="0" t="n">
        <v>1.3</v>
      </c>
      <c r="G335" s="0" t="n">
        <v>32.07</v>
      </c>
      <c r="H335" s="0" t="n">
        <v>1.23</v>
      </c>
      <c r="I335" s="0" t="n">
        <v>2709736</v>
      </c>
      <c r="J335" s="0" t="s">
        <v>191</v>
      </c>
      <c r="K335" s="19" t="n">
        <v>43609.3729166667</v>
      </c>
      <c r="L335" s="0" t="s">
        <v>66</v>
      </c>
      <c r="M335" s="0" t="n">
        <v>0.094</v>
      </c>
    </row>
    <row r="336" customFormat="false" ht="10.5" hidden="false" customHeight="false" outlineLevel="0" collapsed="false">
      <c r="A336" s="15" t="n">
        <v>400</v>
      </c>
      <c r="B336" s="0" t="n">
        <v>71.7</v>
      </c>
      <c r="C336" s="0" t="n">
        <v>75.6</v>
      </c>
      <c r="D336" s="0" t="n">
        <v>81.7</v>
      </c>
      <c r="E336" s="0" t="n">
        <v>6.84</v>
      </c>
      <c r="F336" s="0" t="n">
        <v>1.24</v>
      </c>
      <c r="G336" s="0" t="n">
        <v>32.19</v>
      </c>
      <c r="H336" s="0" t="n">
        <v>1.03</v>
      </c>
      <c r="I336" s="0" t="n">
        <v>2710594</v>
      </c>
      <c r="J336" s="0" t="s">
        <v>192</v>
      </c>
      <c r="K336" s="19" t="n">
        <v>43609.6854166667</v>
      </c>
      <c r="L336" s="0" t="s">
        <v>66</v>
      </c>
      <c r="M336" s="0" t="n">
        <v>0.153</v>
      </c>
    </row>
    <row r="337" customFormat="false" ht="10.5" hidden="false" customHeight="false" outlineLevel="0" collapsed="false">
      <c r="A337" s="15" t="n">
        <v>400</v>
      </c>
      <c r="B337" s="0" t="n">
        <v>73.4</v>
      </c>
      <c r="C337" s="0" t="n">
        <v>77.4</v>
      </c>
      <c r="D337" s="0" t="n">
        <v>83.4</v>
      </c>
      <c r="E337" s="0" t="n">
        <v>6.19</v>
      </c>
      <c r="F337" s="0" t="n">
        <v>1.11</v>
      </c>
      <c r="G337" s="0" t="n">
        <v>32.06</v>
      </c>
      <c r="H337" s="0" t="n">
        <v>1.66</v>
      </c>
      <c r="I337" s="0" t="n">
        <v>2710595</v>
      </c>
      <c r="J337" s="0" t="s">
        <v>192</v>
      </c>
      <c r="K337" s="19" t="n">
        <v>43609.6854166667</v>
      </c>
      <c r="L337" s="0" t="s">
        <v>66</v>
      </c>
      <c r="M337" s="0" t="n">
        <v>0.141</v>
      </c>
    </row>
    <row r="338" customFormat="false" ht="10.5" hidden="false" customHeight="false" outlineLevel="0" collapsed="false">
      <c r="A338" s="15" t="n">
        <v>383</v>
      </c>
      <c r="B338" s="0" t="n">
        <v>72.2</v>
      </c>
      <c r="C338" s="0" t="n">
        <v>76.1</v>
      </c>
      <c r="D338" s="0" t="n">
        <v>82</v>
      </c>
      <c r="E338" s="0" t="n">
        <v>8.76</v>
      </c>
      <c r="F338" s="0" t="n">
        <v>1.34</v>
      </c>
      <c r="G338" s="0" t="n">
        <v>32.35</v>
      </c>
      <c r="H338" s="0" t="n">
        <v>1.11</v>
      </c>
      <c r="I338" s="0" t="n">
        <v>2710596</v>
      </c>
      <c r="J338" s="0" t="s">
        <v>192</v>
      </c>
      <c r="K338" s="19" t="n">
        <v>43609.6854166667</v>
      </c>
      <c r="L338" s="0" t="s">
        <v>66</v>
      </c>
      <c r="M338" s="0" t="n">
        <v>0.161</v>
      </c>
    </row>
    <row r="339" customFormat="false" ht="10.5" hidden="false" customHeight="false" outlineLevel="0" collapsed="false">
      <c r="A339" s="15" t="n">
        <v>140</v>
      </c>
      <c r="B339" s="0" t="n">
        <v>69.8</v>
      </c>
      <c r="C339" s="0" t="n">
        <v>73.4</v>
      </c>
      <c r="D339" s="0" t="n">
        <v>78.9</v>
      </c>
      <c r="E339" s="0" t="n">
        <v>13.05</v>
      </c>
      <c r="F339" s="0" t="n">
        <v>1.9</v>
      </c>
      <c r="G339" s="0" t="n">
        <v>32.7</v>
      </c>
      <c r="H339" s="0" t="n">
        <v>0.43</v>
      </c>
      <c r="I339" s="0" t="n">
        <v>2711745</v>
      </c>
      <c r="J339" s="0" t="s">
        <v>193</v>
      </c>
      <c r="K339" s="19" t="n">
        <v>43612.1840277778</v>
      </c>
      <c r="L339" s="0" t="s">
        <v>66</v>
      </c>
      <c r="M339" s="0" t="n">
        <v>0.077</v>
      </c>
    </row>
    <row r="340" customFormat="false" ht="10.5" hidden="false" customHeight="false" outlineLevel="0" collapsed="false">
      <c r="A340" s="15" t="n">
        <v>300</v>
      </c>
      <c r="B340" s="0" t="n">
        <v>68.9</v>
      </c>
      <c r="C340" s="0" t="n">
        <v>72.7</v>
      </c>
      <c r="D340" s="0" t="n">
        <v>78.5</v>
      </c>
      <c r="E340" s="0" t="n">
        <v>12.48</v>
      </c>
      <c r="F340" s="0" t="n">
        <v>1.84</v>
      </c>
      <c r="G340" s="0" t="n">
        <v>32.69</v>
      </c>
      <c r="H340" s="0" t="n">
        <v>0.45</v>
      </c>
      <c r="I340" s="0" t="n">
        <v>2711174</v>
      </c>
      <c r="J340" s="0" t="s">
        <v>194</v>
      </c>
      <c r="K340" s="19" t="n">
        <v>43609.9104166667</v>
      </c>
      <c r="L340" s="0" t="s">
        <v>66</v>
      </c>
      <c r="M340" s="0" t="n">
        <v>0.077</v>
      </c>
    </row>
    <row r="341" customFormat="false" ht="10.5" hidden="false" customHeight="false" outlineLevel="0" collapsed="false">
      <c r="A341" s="15" t="n">
        <v>300</v>
      </c>
      <c r="B341" s="0" t="n">
        <v>68.9</v>
      </c>
      <c r="C341" s="0" t="n">
        <v>72.7</v>
      </c>
      <c r="D341" s="0" t="n">
        <v>77.7</v>
      </c>
      <c r="E341" s="0" t="n">
        <v>13.41</v>
      </c>
      <c r="F341" s="0" t="n">
        <v>1.93</v>
      </c>
      <c r="G341" s="0" t="n">
        <v>32.77</v>
      </c>
      <c r="H341" s="0" t="n">
        <v>0.4</v>
      </c>
      <c r="I341" s="0" t="n">
        <v>2711175</v>
      </c>
      <c r="J341" s="0" t="s">
        <v>194</v>
      </c>
      <c r="K341" s="19" t="n">
        <v>43609.9104166667</v>
      </c>
      <c r="L341" s="0" t="s">
        <v>66</v>
      </c>
      <c r="M341" s="0" t="n">
        <v>0.063</v>
      </c>
    </row>
    <row r="342" customFormat="false" ht="10.5" hidden="false" customHeight="false" outlineLevel="0" collapsed="false">
      <c r="A342" s="15" t="n">
        <v>300</v>
      </c>
      <c r="B342" s="0" t="n">
        <v>68.6</v>
      </c>
      <c r="C342" s="0" t="n">
        <v>72.4</v>
      </c>
      <c r="D342" s="0" t="n">
        <v>77.5</v>
      </c>
      <c r="E342" s="0" t="n">
        <v>14.36</v>
      </c>
      <c r="F342" s="0" t="n">
        <v>1.95</v>
      </c>
      <c r="G342" s="0" t="n">
        <v>32.87</v>
      </c>
      <c r="H342" s="0" t="n">
        <v>0.5</v>
      </c>
      <c r="I342" s="0" t="n">
        <v>2711176</v>
      </c>
      <c r="J342" s="0" t="s">
        <v>194</v>
      </c>
      <c r="K342" s="19" t="n">
        <v>43609.9104166667</v>
      </c>
      <c r="L342" s="0" t="s">
        <v>66</v>
      </c>
      <c r="M342" s="0" t="n">
        <v>0.059</v>
      </c>
    </row>
    <row r="343" customFormat="false" ht="10.5" hidden="false" customHeight="false" outlineLevel="0" collapsed="false">
      <c r="A343" s="15" t="n">
        <v>300</v>
      </c>
      <c r="B343" s="0" t="n">
        <v>69.2</v>
      </c>
      <c r="C343" s="0" t="n">
        <v>73</v>
      </c>
      <c r="D343" s="0" t="n">
        <v>78.5</v>
      </c>
      <c r="E343" s="0" t="n">
        <v>13.16</v>
      </c>
      <c r="F343" s="0" t="n">
        <v>1.77</v>
      </c>
      <c r="G343" s="0" t="n">
        <v>32.75</v>
      </c>
      <c r="H343" s="0" t="n">
        <v>1.01</v>
      </c>
      <c r="I343" s="0" t="n">
        <v>2711292</v>
      </c>
      <c r="J343" s="0" t="s">
        <v>195</v>
      </c>
      <c r="K343" s="19" t="n">
        <v>43610.11875</v>
      </c>
      <c r="L343" s="0" t="s">
        <v>66</v>
      </c>
      <c r="M343" s="0" t="n">
        <v>0.092</v>
      </c>
    </row>
    <row r="344" customFormat="false" ht="10.5" hidden="false" customHeight="false" outlineLevel="0" collapsed="false">
      <c r="A344" s="15" t="n">
        <v>300</v>
      </c>
      <c r="B344" s="0" t="n">
        <v>71.3</v>
      </c>
      <c r="C344" s="0" t="n">
        <v>75.2</v>
      </c>
      <c r="D344" s="0" t="n">
        <v>80.8</v>
      </c>
      <c r="E344" s="0" t="n">
        <v>11.57</v>
      </c>
      <c r="F344" s="0" t="n">
        <v>1.71</v>
      </c>
      <c r="G344" s="0" t="n">
        <v>32.63</v>
      </c>
      <c r="H344" s="0" t="n">
        <v>1.02</v>
      </c>
      <c r="I344" s="0" t="n">
        <v>2711293</v>
      </c>
      <c r="J344" s="0" t="s">
        <v>195</v>
      </c>
      <c r="K344" s="19" t="n">
        <v>43610.11875</v>
      </c>
      <c r="L344" s="0" t="s">
        <v>66</v>
      </c>
      <c r="M344" s="0" t="n">
        <v>0.18</v>
      </c>
    </row>
    <row r="345" customFormat="false" ht="10.5" hidden="false" customHeight="false" outlineLevel="0" collapsed="false">
      <c r="A345" s="15" t="n">
        <v>300</v>
      </c>
      <c r="B345" s="0" t="n">
        <v>68.3</v>
      </c>
      <c r="C345" s="0" t="n">
        <v>72</v>
      </c>
      <c r="D345" s="0" t="n">
        <v>77.8</v>
      </c>
      <c r="E345" s="0" t="n">
        <v>11.19</v>
      </c>
      <c r="F345" s="0" t="n">
        <v>1.65</v>
      </c>
      <c r="G345" s="0" t="n">
        <v>32.56</v>
      </c>
      <c r="H345" s="0" t="n">
        <v>1.29</v>
      </c>
      <c r="I345" s="0" t="n">
        <v>2711294</v>
      </c>
      <c r="J345" s="0" t="s">
        <v>195</v>
      </c>
      <c r="K345" s="19" t="n">
        <v>43610.11875</v>
      </c>
      <c r="L345" s="0" t="s">
        <v>66</v>
      </c>
      <c r="M345" s="0" t="n">
        <v>0.177</v>
      </c>
    </row>
    <row r="346" customFormat="false" ht="10.5" hidden="false" customHeight="false" outlineLevel="0" collapsed="false">
      <c r="A346" s="15" t="n">
        <v>300</v>
      </c>
      <c r="B346" s="0" t="n">
        <v>67.8</v>
      </c>
      <c r="C346" s="0" t="n">
        <v>71.4</v>
      </c>
      <c r="D346" s="0" t="n">
        <v>76.8</v>
      </c>
      <c r="E346" s="0" t="n">
        <v>8.9</v>
      </c>
      <c r="F346" s="0" t="n">
        <v>1.32</v>
      </c>
      <c r="G346" s="0" t="n">
        <v>32.35</v>
      </c>
      <c r="H346" s="0" t="n">
        <v>0.89</v>
      </c>
      <c r="I346" s="0" t="n">
        <v>2717973</v>
      </c>
      <c r="J346" s="0" t="s">
        <v>196</v>
      </c>
      <c r="K346" s="19" t="n">
        <v>43615.1138888889</v>
      </c>
      <c r="L346" s="0" t="s">
        <v>66</v>
      </c>
      <c r="M346" s="0" t="n">
        <v>0.142</v>
      </c>
    </row>
    <row r="347" customFormat="false" ht="10.5" hidden="false" customHeight="false" outlineLevel="0" collapsed="false">
      <c r="A347" s="15" t="n">
        <v>300</v>
      </c>
      <c r="B347" s="0" t="n">
        <v>67.9</v>
      </c>
      <c r="C347" s="0" t="n">
        <v>71.6</v>
      </c>
      <c r="D347" s="0" t="n">
        <v>77.1</v>
      </c>
      <c r="E347" s="0" t="n">
        <v>9.04</v>
      </c>
      <c r="F347" s="0" t="n">
        <v>1.34</v>
      </c>
      <c r="G347" s="0" t="n">
        <v>32.3</v>
      </c>
      <c r="H347" s="0" t="n">
        <v>0.88</v>
      </c>
      <c r="I347" s="0" t="n">
        <v>2717974</v>
      </c>
      <c r="J347" s="0" t="s">
        <v>196</v>
      </c>
      <c r="K347" s="19" t="n">
        <v>43615.1138888889</v>
      </c>
      <c r="L347" s="0" t="s">
        <v>66</v>
      </c>
      <c r="M347" s="0" t="n">
        <v>0.146</v>
      </c>
    </row>
    <row r="348" customFormat="false" ht="10.5" hidden="false" customHeight="false" outlineLevel="0" collapsed="false">
      <c r="A348" s="15" t="n">
        <v>300</v>
      </c>
      <c r="B348" s="0" t="n">
        <v>69.1</v>
      </c>
      <c r="C348" s="0" t="n">
        <v>72.8</v>
      </c>
      <c r="D348" s="0" t="n">
        <v>78.2</v>
      </c>
      <c r="E348" s="0" t="n">
        <v>8.04</v>
      </c>
      <c r="F348" s="0" t="n">
        <v>1.31</v>
      </c>
      <c r="G348" s="0" t="n">
        <v>32.16</v>
      </c>
      <c r="H348" s="0" t="n">
        <v>1.84</v>
      </c>
      <c r="I348" s="0" t="n">
        <v>2717975</v>
      </c>
      <c r="J348" s="0" t="s">
        <v>196</v>
      </c>
      <c r="K348" s="19" t="n">
        <v>43615.1138888889</v>
      </c>
      <c r="L348" s="0" t="s">
        <v>66</v>
      </c>
      <c r="M348" s="0" t="n">
        <v>0.13</v>
      </c>
    </row>
    <row r="349" customFormat="false" ht="10.5" hidden="false" customHeight="false" outlineLevel="0" collapsed="false">
      <c r="A349" s="15" t="n">
        <v>400</v>
      </c>
      <c r="B349" s="0" t="n">
        <v>74.5</v>
      </c>
      <c r="C349" s="0" t="n">
        <v>78.5</v>
      </c>
      <c r="D349" s="0" t="n">
        <v>85.1</v>
      </c>
      <c r="E349" s="0" t="n">
        <v>2.65</v>
      </c>
      <c r="F349" s="0" t="n">
        <v>0.85</v>
      </c>
      <c r="G349" s="0" t="n">
        <v>31.68</v>
      </c>
      <c r="H349" s="0" t="n">
        <v>1.3</v>
      </c>
      <c r="I349" s="0" t="n">
        <v>2712507</v>
      </c>
      <c r="J349" s="0" t="s">
        <v>197</v>
      </c>
      <c r="K349" s="19" t="n">
        <v>43612.5326388889</v>
      </c>
      <c r="L349" s="0" t="s">
        <v>30</v>
      </c>
      <c r="M349" s="0" t="n">
        <v>0.075</v>
      </c>
    </row>
    <row r="350" customFormat="false" ht="10.5" hidden="false" customHeight="false" outlineLevel="0" collapsed="false">
      <c r="A350" s="15" t="n">
        <v>400</v>
      </c>
      <c r="B350" s="0" t="n">
        <v>75.6</v>
      </c>
      <c r="C350" s="0" t="n">
        <v>79.7</v>
      </c>
      <c r="D350" s="0" t="n">
        <v>86.4</v>
      </c>
      <c r="E350" s="0" t="n">
        <v>2.58</v>
      </c>
      <c r="F350" s="0" t="n">
        <v>0.83</v>
      </c>
      <c r="G350" s="0" t="n">
        <v>31.69</v>
      </c>
      <c r="H350" s="0" t="n">
        <v>1.39</v>
      </c>
      <c r="I350" s="0" t="n">
        <v>2712508</v>
      </c>
      <c r="J350" s="0" t="s">
        <v>197</v>
      </c>
      <c r="K350" s="19" t="n">
        <v>43612.5326388889</v>
      </c>
      <c r="L350" s="0" t="s">
        <v>30</v>
      </c>
      <c r="M350" s="0" t="n">
        <v>0.066</v>
      </c>
    </row>
    <row r="351" customFormat="false" ht="10.5" hidden="false" customHeight="false" outlineLevel="0" collapsed="false">
      <c r="A351" s="15" t="n">
        <v>400</v>
      </c>
      <c r="B351" s="0" t="n">
        <v>75.3</v>
      </c>
      <c r="C351" s="0" t="n">
        <v>79.3</v>
      </c>
      <c r="D351" s="0" t="n">
        <v>86.1</v>
      </c>
      <c r="E351" s="0" t="n">
        <v>2.79</v>
      </c>
      <c r="F351" s="0" t="n">
        <v>0.85</v>
      </c>
      <c r="G351" s="0" t="n">
        <v>31.56</v>
      </c>
      <c r="H351" s="0" t="n">
        <v>1.74</v>
      </c>
      <c r="I351" s="0" t="n">
        <v>2712509</v>
      </c>
      <c r="J351" s="0" t="s">
        <v>197</v>
      </c>
      <c r="K351" s="19" t="n">
        <v>43612.5326388889</v>
      </c>
      <c r="L351" s="0" t="s">
        <v>30</v>
      </c>
      <c r="M351" s="0" t="n">
        <v>0.068</v>
      </c>
    </row>
    <row r="352" customFormat="false" ht="10.5" hidden="false" customHeight="false" outlineLevel="0" collapsed="false">
      <c r="A352" s="15" t="n">
        <v>400</v>
      </c>
      <c r="B352" s="0" t="n">
        <v>74.7</v>
      </c>
      <c r="C352" s="0" t="n">
        <v>78.7</v>
      </c>
      <c r="D352" s="0" t="n">
        <v>85.4</v>
      </c>
      <c r="E352" s="0" t="n">
        <v>2.62</v>
      </c>
      <c r="F352" s="0" t="n">
        <v>0.83</v>
      </c>
      <c r="G352" s="0" t="n">
        <v>31.72</v>
      </c>
      <c r="H352" s="0" t="n">
        <v>1.14</v>
      </c>
      <c r="I352" s="0" t="n">
        <v>2713083</v>
      </c>
      <c r="J352" s="0" t="s">
        <v>198</v>
      </c>
      <c r="K352" s="19" t="n">
        <v>43612.7604166667</v>
      </c>
      <c r="L352" s="0" t="s">
        <v>30</v>
      </c>
      <c r="M352" s="0" t="n">
        <v>0.06</v>
      </c>
    </row>
    <row r="353" customFormat="false" ht="10.5" hidden="false" customHeight="false" outlineLevel="0" collapsed="false">
      <c r="A353" s="15" t="n">
        <v>269</v>
      </c>
      <c r="B353" s="0" t="n">
        <v>74.3</v>
      </c>
      <c r="C353" s="0" t="n">
        <v>78.2</v>
      </c>
      <c r="D353" s="0" t="n">
        <v>84.7</v>
      </c>
      <c r="E353" s="0" t="n">
        <v>3.55</v>
      </c>
      <c r="F353" s="0" t="n">
        <v>0.88</v>
      </c>
      <c r="G353" s="0" t="n">
        <v>31.8</v>
      </c>
      <c r="H353" s="0" t="n">
        <v>1.55</v>
      </c>
      <c r="I353" s="0" t="n">
        <v>2713084</v>
      </c>
      <c r="J353" s="0" t="s">
        <v>198</v>
      </c>
      <c r="K353" s="19" t="n">
        <v>43612.7604166667</v>
      </c>
      <c r="L353" s="0" t="s">
        <v>30</v>
      </c>
      <c r="M353" s="0" t="n">
        <v>0.048</v>
      </c>
    </row>
    <row r="354" customFormat="false" ht="10.5" hidden="false" customHeight="false" outlineLevel="0" collapsed="false">
      <c r="A354" s="15" t="n">
        <v>300</v>
      </c>
      <c r="B354" s="0" t="n">
        <v>74.2</v>
      </c>
      <c r="C354" s="0" t="n">
        <v>78.2</v>
      </c>
      <c r="D354" s="0" t="n">
        <v>84.9</v>
      </c>
      <c r="E354" s="0" t="n">
        <v>2.69</v>
      </c>
      <c r="F354" s="0" t="n">
        <v>0.84</v>
      </c>
      <c r="G354" s="0" t="n">
        <v>31.71</v>
      </c>
      <c r="H354" s="0" t="n">
        <v>1.47</v>
      </c>
      <c r="I354" s="0" t="n">
        <v>2713700</v>
      </c>
      <c r="J354" s="0" t="s">
        <v>199</v>
      </c>
      <c r="K354" s="19" t="n">
        <v>43612.9993055556</v>
      </c>
      <c r="L354" s="0" t="s">
        <v>58</v>
      </c>
      <c r="M354" s="0" t="n">
        <v>0.054</v>
      </c>
    </row>
    <row r="355" customFormat="false" ht="10.5" hidden="false" customHeight="false" outlineLevel="0" collapsed="false">
      <c r="A355" s="15" t="n">
        <v>300</v>
      </c>
      <c r="B355" s="0" t="n">
        <v>73.7</v>
      </c>
      <c r="C355" s="0" t="n">
        <v>77.6</v>
      </c>
      <c r="D355" s="0" t="n">
        <v>84.2</v>
      </c>
      <c r="E355" s="0" t="n">
        <v>2.71</v>
      </c>
      <c r="F355" s="0" t="n">
        <v>0.96</v>
      </c>
      <c r="G355" s="0" t="n">
        <v>31.8</v>
      </c>
      <c r="H355" s="0" t="n">
        <v>0.65</v>
      </c>
      <c r="I355" s="0" t="n">
        <v>2713701</v>
      </c>
      <c r="J355" s="0" t="s">
        <v>199</v>
      </c>
      <c r="K355" s="19" t="n">
        <v>43612.9993055556</v>
      </c>
      <c r="L355" s="0" t="s">
        <v>58</v>
      </c>
      <c r="M355" s="0" t="n">
        <v>0.093</v>
      </c>
    </row>
    <row r="356" customFormat="false" ht="10.5" hidden="false" customHeight="false" outlineLevel="0" collapsed="false">
      <c r="A356" s="15" t="n">
        <v>353</v>
      </c>
      <c r="B356" s="0" t="n">
        <v>75.3</v>
      </c>
      <c r="C356" s="0" t="n">
        <v>79.4</v>
      </c>
      <c r="D356" s="0" t="n">
        <v>86.2</v>
      </c>
      <c r="E356" s="0" t="n">
        <v>2.43</v>
      </c>
      <c r="F356" s="0" t="n">
        <v>0.86</v>
      </c>
      <c r="G356" s="0" t="n">
        <v>31.73</v>
      </c>
      <c r="H356" s="0" t="n">
        <v>1.04</v>
      </c>
      <c r="I356" s="0" t="n">
        <v>2713702</v>
      </c>
      <c r="J356" s="0" t="s">
        <v>199</v>
      </c>
      <c r="K356" s="19" t="n">
        <v>43612.9993055556</v>
      </c>
      <c r="L356" s="0" t="s">
        <v>58</v>
      </c>
      <c r="M356" s="0" t="n">
        <v>0.047</v>
      </c>
    </row>
    <row r="357" customFormat="false" ht="10.5" hidden="false" customHeight="false" outlineLevel="0" collapsed="false">
      <c r="A357" s="15" t="n">
        <v>300</v>
      </c>
      <c r="B357" s="0" t="n">
        <v>76.5</v>
      </c>
      <c r="C357" s="0" t="n">
        <v>80.7</v>
      </c>
      <c r="D357" s="0" t="n">
        <v>86.4</v>
      </c>
      <c r="E357" s="0" t="n">
        <v>9.45</v>
      </c>
      <c r="F357" s="0" t="n">
        <v>1.28</v>
      </c>
      <c r="G357" s="0" t="n">
        <v>32.51</v>
      </c>
      <c r="H357" s="0" t="n">
        <v>0.8</v>
      </c>
      <c r="I357" s="0" t="n">
        <v>2714551</v>
      </c>
      <c r="J357" s="0" t="s">
        <v>200</v>
      </c>
      <c r="K357" s="19" t="n">
        <v>43613.3715277778</v>
      </c>
      <c r="L357" s="0" t="s">
        <v>77</v>
      </c>
      <c r="M357" s="0" t="n">
        <v>0.085</v>
      </c>
    </row>
    <row r="358" customFormat="false" ht="10.5" hidden="false" customHeight="false" outlineLevel="0" collapsed="false">
      <c r="A358" s="15" t="n">
        <v>300</v>
      </c>
      <c r="B358" s="0" t="n">
        <v>75.9</v>
      </c>
      <c r="C358" s="0" t="n">
        <v>80.1</v>
      </c>
      <c r="D358" s="0" t="n">
        <v>86.4</v>
      </c>
      <c r="E358" s="0" t="n">
        <v>8.93</v>
      </c>
      <c r="F358" s="0" t="n">
        <v>1.24</v>
      </c>
      <c r="G358" s="0" t="n">
        <v>32.37</v>
      </c>
      <c r="H358" s="0" t="n">
        <v>0.97</v>
      </c>
      <c r="I358" s="0" t="n">
        <v>2714552</v>
      </c>
      <c r="J358" s="0" t="s">
        <v>200</v>
      </c>
      <c r="K358" s="19" t="n">
        <v>43613.3715277778</v>
      </c>
      <c r="L358" s="0" t="s">
        <v>77</v>
      </c>
      <c r="M358" s="0" t="n">
        <v>0.089</v>
      </c>
    </row>
    <row r="359" customFormat="false" ht="10.5" hidden="false" customHeight="false" outlineLevel="0" collapsed="false">
      <c r="A359" s="15" t="n">
        <v>357</v>
      </c>
      <c r="B359" s="0" t="n">
        <v>75.9</v>
      </c>
      <c r="C359" s="0" t="n">
        <v>80.1</v>
      </c>
      <c r="D359" s="0" t="n">
        <v>86.2</v>
      </c>
      <c r="E359" s="0" t="n">
        <v>10.02</v>
      </c>
      <c r="F359" s="0" t="n">
        <v>1.33</v>
      </c>
      <c r="G359" s="0" t="n">
        <v>32.48</v>
      </c>
      <c r="H359" s="0" t="n">
        <v>0.81</v>
      </c>
      <c r="I359" s="0" t="n">
        <v>2714553</v>
      </c>
      <c r="J359" s="0" t="s">
        <v>200</v>
      </c>
      <c r="K359" s="19" t="n">
        <v>43613.3715277778</v>
      </c>
      <c r="L359" s="0" t="s">
        <v>77</v>
      </c>
      <c r="M359" s="0" t="n">
        <v>0.118</v>
      </c>
    </row>
    <row r="360" customFormat="false" ht="10.5" hidden="false" customHeight="false" outlineLevel="0" collapsed="false">
      <c r="A360" s="15" t="n">
        <v>300</v>
      </c>
      <c r="B360" s="0" t="n">
        <v>60.2</v>
      </c>
      <c r="C360" s="0" t="n">
        <v>63.5</v>
      </c>
      <c r="D360" s="0" t="n">
        <v>68.9</v>
      </c>
      <c r="E360" s="0" t="n">
        <v>8.95</v>
      </c>
      <c r="F360" s="0" t="n">
        <v>1.74</v>
      </c>
      <c r="G360" s="0" t="n">
        <v>32.46</v>
      </c>
      <c r="H360" s="0" t="n">
        <v>0.59</v>
      </c>
      <c r="I360" s="0" t="n">
        <v>2715708</v>
      </c>
      <c r="J360" s="0" t="s">
        <v>201</v>
      </c>
      <c r="K360" s="19" t="n">
        <v>43613.8895833333</v>
      </c>
      <c r="L360" s="0" t="s">
        <v>66</v>
      </c>
      <c r="M360" s="0" t="n">
        <v>0.207</v>
      </c>
    </row>
    <row r="361" customFormat="false" ht="10.5" hidden="false" customHeight="false" outlineLevel="0" collapsed="false">
      <c r="A361" s="15" t="n">
        <v>300</v>
      </c>
      <c r="B361" s="0" t="n">
        <v>65.1</v>
      </c>
      <c r="C361" s="0" t="n">
        <v>68.6</v>
      </c>
      <c r="D361" s="0" t="n">
        <v>73.9</v>
      </c>
      <c r="E361" s="0" t="n">
        <v>11.92</v>
      </c>
      <c r="F361" s="0" t="n">
        <v>1.76</v>
      </c>
      <c r="G361" s="0" t="n">
        <v>32.66</v>
      </c>
      <c r="H361" s="0" t="n">
        <v>0.85</v>
      </c>
      <c r="I361" s="0" t="n">
        <v>2715709</v>
      </c>
      <c r="J361" s="0" t="s">
        <v>201</v>
      </c>
      <c r="K361" s="19" t="n">
        <v>43613.8895833333</v>
      </c>
      <c r="L361" s="0" t="s">
        <v>66</v>
      </c>
      <c r="M361" s="0" t="n">
        <v>0.19</v>
      </c>
    </row>
    <row r="362" customFormat="false" ht="10.5" hidden="false" customHeight="false" outlineLevel="0" collapsed="false">
      <c r="A362" s="15" t="n">
        <v>300</v>
      </c>
      <c r="B362" s="0" t="n">
        <v>66.8</v>
      </c>
      <c r="C362" s="0" t="n">
        <v>70.5</v>
      </c>
      <c r="D362" s="0" t="n">
        <v>75.7</v>
      </c>
      <c r="E362" s="0" t="n">
        <v>9.81</v>
      </c>
      <c r="F362" s="0" t="n">
        <v>1.47</v>
      </c>
      <c r="G362" s="0" t="n">
        <v>32.39</v>
      </c>
      <c r="H362" s="0" t="n">
        <v>1.52</v>
      </c>
      <c r="I362" s="0" t="n">
        <v>2715710</v>
      </c>
      <c r="J362" s="0" t="s">
        <v>201</v>
      </c>
      <c r="K362" s="19" t="n">
        <v>43613.8895833333</v>
      </c>
      <c r="L362" s="0" t="s">
        <v>66</v>
      </c>
      <c r="M362" s="0" t="n">
        <v>0.174</v>
      </c>
    </row>
    <row r="363" customFormat="false" ht="10.5" hidden="false" customHeight="false" outlineLevel="0" collapsed="false">
      <c r="A363" s="15" t="n">
        <v>300</v>
      </c>
      <c r="B363" s="0" t="n">
        <v>68.9</v>
      </c>
      <c r="C363" s="0" t="n">
        <v>72.7</v>
      </c>
      <c r="D363" s="0" t="n">
        <v>78.2</v>
      </c>
      <c r="E363" s="0" t="n">
        <v>9.63</v>
      </c>
      <c r="F363" s="0" t="n">
        <v>1.53</v>
      </c>
      <c r="G363" s="0" t="n">
        <v>32.46</v>
      </c>
      <c r="H363" s="0" t="n">
        <v>1.11</v>
      </c>
      <c r="I363" s="0" t="n">
        <v>2716504</v>
      </c>
      <c r="J363" s="0" t="s">
        <v>202</v>
      </c>
      <c r="K363" s="19" t="n">
        <v>43614.3152777778</v>
      </c>
      <c r="L363" s="0" t="s">
        <v>66</v>
      </c>
      <c r="M363" s="0" t="n">
        <v>0.22</v>
      </c>
    </row>
    <row r="364" customFormat="false" ht="10.5" hidden="false" customHeight="false" outlineLevel="0" collapsed="false">
      <c r="A364" s="15" t="n">
        <v>300</v>
      </c>
      <c r="B364" s="0" t="n">
        <v>67.4</v>
      </c>
      <c r="C364" s="0" t="n">
        <v>71</v>
      </c>
      <c r="D364" s="0" t="n">
        <v>76.4</v>
      </c>
      <c r="E364" s="0" t="n">
        <v>10.27</v>
      </c>
      <c r="F364" s="0" t="n">
        <v>1.65</v>
      </c>
      <c r="G364" s="0" t="n">
        <v>32.37</v>
      </c>
      <c r="H364" s="0" t="n">
        <v>1.39</v>
      </c>
      <c r="I364" s="0" t="n">
        <v>2716505</v>
      </c>
      <c r="J364" s="0" t="s">
        <v>202</v>
      </c>
      <c r="K364" s="19" t="n">
        <v>43614.3152777778</v>
      </c>
      <c r="L364" s="0" t="s">
        <v>66</v>
      </c>
      <c r="M364" s="0" t="n">
        <v>0.171</v>
      </c>
    </row>
    <row r="365" customFormat="false" ht="10.5" hidden="false" customHeight="false" outlineLevel="0" collapsed="false">
      <c r="A365" s="15" t="n">
        <v>300</v>
      </c>
      <c r="B365" s="0" t="n">
        <v>68</v>
      </c>
      <c r="C365" s="0" t="n">
        <v>71.7</v>
      </c>
      <c r="D365" s="0" t="n">
        <v>77.3</v>
      </c>
      <c r="E365" s="0" t="n">
        <v>10.12</v>
      </c>
      <c r="F365" s="0" t="n">
        <v>1.62</v>
      </c>
      <c r="G365" s="0" t="n">
        <v>32.44</v>
      </c>
      <c r="H365" s="0" t="n">
        <v>0.9</v>
      </c>
      <c r="I365" s="0" t="n">
        <v>2716506</v>
      </c>
      <c r="J365" s="0" t="s">
        <v>202</v>
      </c>
      <c r="K365" s="19" t="n">
        <v>43614.3152777778</v>
      </c>
      <c r="L365" s="0" t="s">
        <v>66</v>
      </c>
      <c r="M365" s="0" t="n">
        <v>0.202</v>
      </c>
    </row>
    <row r="366" customFormat="false" ht="10.5" hidden="false" customHeight="false" outlineLevel="0" collapsed="false">
      <c r="A366" s="15" t="n">
        <v>300</v>
      </c>
      <c r="B366" s="0" t="n">
        <v>68.6</v>
      </c>
      <c r="C366" s="0" t="n">
        <v>72.3</v>
      </c>
      <c r="D366" s="0" t="n">
        <v>78.1</v>
      </c>
      <c r="E366" s="0" t="n">
        <v>7.96</v>
      </c>
      <c r="F366" s="0" t="n">
        <v>1.46</v>
      </c>
      <c r="G366" s="0" t="n">
        <v>32.02</v>
      </c>
      <c r="H366" s="0" t="n">
        <v>1.16</v>
      </c>
      <c r="I366" s="0" t="n">
        <v>2716805</v>
      </c>
      <c r="J366" s="0" t="s">
        <v>203</v>
      </c>
      <c r="K366" s="19" t="n">
        <v>43614.4479166667</v>
      </c>
      <c r="L366" s="0" t="s">
        <v>66</v>
      </c>
      <c r="M366" s="0" t="n">
        <v>0.128</v>
      </c>
    </row>
    <row r="367" customFormat="false" ht="10.5" hidden="false" customHeight="false" outlineLevel="0" collapsed="false">
      <c r="A367" s="15" t="n">
        <v>222</v>
      </c>
      <c r="B367" s="0" t="n">
        <v>68.1</v>
      </c>
      <c r="C367" s="0" t="n">
        <v>71.8</v>
      </c>
      <c r="D367" s="0" t="n">
        <v>77.5</v>
      </c>
      <c r="E367" s="0" t="n">
        <v>9</v>
      </c>
      <c r="F367" s="0" t="n">
        <v>1.43</v>
      </c>
      <c r="G367" s="0" t="n">
        <v>32.2</v>
      </c>
      <c r="H367" s="0" t="n">
        <v>1.56</v>
      </c>
      <c r="I367" s="0" t="n">
        <v>2716806</v>
      </c>
      <c r="J367" s="0" t="s">
        <v>203</v>
      </c>
      <c r="K367" s="19" t="n">
        <v>43614.4479166667</v>
      </c>
      <c r="L367" s="0" t="s">
        <v>66</v>
      </c>
      <c r="M367" s="0" t="n">
        <v>0.185</v>
      </c>
    </row>
    <row r="368" customFormat="false" ht="10.5" hidden="false" customHeight="false" outlineLevel="0" collapsed="false">
      <c r="A368" s="15" t="n">
        <v>300</v>
      </c>
      <c r="B368" s="0" t="n">
        <v>70.9</v>
      </c>
      <c r="C368" s="0" t="n">
        <v>74.7</v>
      </c>
      <c r="D368" s="0" t="n">
        <v>80.9</v>
      </c>
      <c r="E368" s="0" t="n">
        <v>4.34</v>
      </c>
      <c r="F368" s="0" t="n">
        <v>1.13</v>
      </c>
      <c r="G368" s="0" t="n">
        <v>31.52</v>
      </c>
      <c r="H368" s="0" t="n">
        <v>2.62</v>
      </c>
      <c r="I368" s="0" t="n">
        <v>2717205</v>
      </c>
      <c r="J368" s="0" t="s">
        <v>204</v>
      </c>
      <c r="K368" s="19" t="n">
        <v>43614.6659722222</v>
      </c>
      <c r="L368" s="0" t="s">
        <v>88</v>
      </c>
      <c r="M368" s="0" t="n">
        <v>0.13</v>
      </c>
    </row>
    <row r="369" customFormat="false" ht="10.5" hidden="false" customHeight="false" outlineLevel="0" collapsed="false">
      <c r="A369" s="15" t="n">
        <v>300</v>
      </c>
      <c r="B369" s="0" t="n">
        <v>69.9</v>
      </c>
      <c r="C369" s="0" t="n">
        <v>73.7</v>
      </c>
      <c r="D369" s="0" t="n">
        <v>79.4</v>
      </c>
      <c r="E369" s="0" t="n">
        <v>3.66</v>
      </c>
      <c r="F369" s="0" t="n">
        <v>1.02</v>
      </c>
      <c r="G369" s="0" t="n">
        <v>31.56</v>
      </c>
      <c r="H369" s="0" t="n">
        <v>2.45</v>
      </c>
      <c r="I369" s="0" t="n">
        <v>2717206</v>
      </c>
      <c r="J369" s="0" t="s">
        <v>204</v>
      </c>
      <c r="K369" s="19" t="n">
        <v>43614.6659722222</v>
      </c>
      <c r="L369" s="0" t="s">
        <v>88</v>
      </c>
      <c r="M369" s="0" t="n">
        <v>0.101</v>
      </c>
    </row>
    <row r="370" customFormat="false" ht="10.5" hidden="false" customHeight="false" outlineLevel="0" collapsed="false">
      <c r="A370" s="15" t="n">
        <v>300</v>
      </c>
      <c r="B370" s="0" t="n">
        <v>69.8</v>
      </c>
      <c r="C370" s="0" t="n">
        <v>73.5</v>
      </c>
      <c r="D370" s="0" t="n">
        <v>79.9</v>
      </c>
      <c r="E370" s="0" t="n">
        <v>2.78</v>
      </c>
      <c r="F370" s="0" t="n">
        <v>0.96</v>
      </c>
      <c r="G370" s="0" t="n">
        <v>31.57</v>
      </c>
      <c r="H370" s="0" t="n">
        <v>0.13</v>
      </c>
      <c r="I370" s="0" t="n">
        <v>2717207</v>
      </c>
      <c r="J370" s="0" t="s">
        <v>204</v>
      </c>
      <c r="K370" s="19" t="n">
        <v>43614.6659722222</v>
      </c>
      <c r="L370" s="0" t="s">
        <v>88</v>
      </c>
      <c r="M370" s="0" t="n">
        <v>60.03</v>
      </c>
    </row>
    <row r="371" customFormat="false" ht="10.5" hidden="false" customHeight="false" outlineLevel="0" collapsed="false">
      <c r="A371" s="15" t="n">
        <v>253</v>
      </c>
      <c r="B371" s="0" t="n">
        <v>69.9</v>
      </c>
      <c r="C371" s="0" t="n">
        <v>73.7</v>
      </c>
      <c r="D371" s="0" t="n">
        <v>79.6</v>
      </c>
      <c r="E371" s="0" t="n">
        <v>7.05</v>
      </c>
      <c r="F371" s="0" t="n">
        <v>1.28</v>
      </c>
      <c r="G371" s="0" t="n">
        <v>32.15</v>
      </c>
      <c r="H371" s="0" t="n">
        <v>1.13</v>
      </c>
      <c r="I371" s="0" t="n">
        <v>2718942</v>
      </c>
      <c r="J371" s="0" t="s">
        <v>205</v>
      </c>
      <c r="K371" s="19" t="n">
        <v>43616.2013888889</v>
      </c>
      <c r="L371" s="0" t="s">
        <v>66</v>
      </c>
      <c r="M371" s="0" t="n">
        <v>0.124</v>
      </c>
    </row>
    <row r="372" customFormat="false" ht="10.5" hidden="false" customHeight="false" outlineLevel="0" collapsed="false">
      <c r="A372" s="15" t="n">
        <v>400</v>
      </c>
      <c r="B372" s="0" t="n">
        <v>75.1</v>
      </c>
      <c r="C372" s="0" t="n">
        <v>79.1</v>
      </c>
      <c r="D372" s="0" t="n">
        <v>85.2</v>
      </c>
      <c r="E372" s="0" t="n">
        <v>6.58</v>
      </c>
      <c r="F372" s="0" t="n">
        <v>1.04</v>
      </c>
      <c r="G372" s="0" t="n">
        <v>32.09</v>
      </c>
      <c r="H372" s="0" t="n">
        <v>1.38</v>
      </c>
      <c r="I372" s="0" t="n">
        <v>2719512</v>
      </c>
      <c r="J372" s="0" t="s">
        <v>206</v>
      </c>
      <c r="K372" s="19" t="n">
        <v>43616.5319444445</v>
      </c>
      <c r="L372" s="0" t="s">
        <v>30</v>
      </c>
      <c r="M372" s="0" t="n">
        <v>0.063</v>
      </c>
    </row>
    <row r="373" customFormat="false" ht="10.5" hidden="false" customHeight="false" outlineLevel="0" collapsed="false">
      <c r="A373" s="15" t="n">
        <v>400</v>
      </c>
      <c r="B373" s="0" t="n">
        <v>75.1</v>
      </c>
      <c r="C373" s="0" t="n">
        <v>79.2</v>
      </c>
      <c r="D373" s="0" t="n">
        <v>84.9</v>
      </c>
      <c r="E373" s="0" t="n">
        <v>6.85</v>
      </c>
      <c r="F373" s="0" t="n">
        <v>1.11</v>
      </c>
      <c r="G373" s="0" t="n">
        <v>32.06</v>
      </c>
      <c r="H373" s="0" t="n">
        <v>1.43</v>
      </c>
      <c r="I373" s="0" t="n">
        <v>2719513</v>
      </c>
      <c r="J373" s="0" t="s">
        <v>206</v>
      </c>
      <c r="K373" s="19" t="n">
        <v>43616.5319444445</v>
      </c>
      <c r="L373" s="0" t="s">
        <v>30</v>
      </c>
      <c r="M373" s="0" t="n">
        <v>0.062</v>
      </c>
    </row>
    <row r="374" customFormat="false" ht="10.5" hidden="false" customHeight="false" outlineLevel="0" collapsed="false">
      <c r="A374" s="15" t="n">
        <v>400</v>
      </c>
      <c r="B374" s="0" t="n">
        <v>75.7</v>
      </c>
      <c r="C374" s="0" t="n">
        <v>79.8</v>
      </c>
      <c r="D374" s="0" t="n">
        <v>85.9</v>
      </c>
      <c r="E374" s="0" t="n">
        <v>5.66</v>
      </c>
      <c r="F374" s="0" t="n">
        <v>0.98</v>
      </c>
      <c r="G374" s="0" t="n">
        <v>32</v>
      </c>
      <c r="H374" s="0" t="n">
        <v>1.43</v>
      </c>
      <c r="I374" s="0" t="n">
        <v>2719514</v>
      </c>
      <c r="J374" s="0" t="s">
        <v>206</v>
      </c>
      <c r="K374" s="19" t="n">
        <v>43616.5319444445</v>
      </c>
      <c r="L374" s="0" t="s">
        <v>30</v>
      </c>
      <c r="M374" s="0" t="n">
        <v>0.074</v>
      </c>
    </row>
    <row r="375" customFormat="false" ht="10.5" hidden="false" customHeight="false" outlineLevel="0" collapsed="false">
      <c r="A375" s="15" t="n">
        <v>400</v>
      </c>
      <c r="B375" s="0" t="n">
        <v>76.4</v>
      </c>
      <c r="C375" s="0" t="n">
        <v>80.5</v>
      </c>
      <c r="D375" s="0" t="n">
        <v>87</v>
      </c>
      <c r="E375" s="0" t="n">
        <v>5.46</v>
      </c>
      <c r="F375" s="0" t="n">
        <v>0.96</v>
      </c>
      <c r="G375" s="0" t="n">
        <v>32.05</v>
      </c>
      <c r="H375" s="0" t="n">
        <v>1.08</v>
      </c>
      <c r="I375" s="0" t="n">
        <v>2719991</v>
      </c>
      <c r="J375" s="0" t="s">
        <v>207</v>
      </c>
      <c r="K375" s="19" t="n">
        <v>43616.8097222222</v>
      </c>
      <c r="L375" s="0" t="s">
        <v>30</v>
      </c>
      <c r="M375" s="0" t="n">
        <v>0.052</v>
      </c>
    </row>
    <row r="376" customFormat="false" ht="10.5" hidden="false" customHeight="false" outlineLevel="0" collapsed="false">
      <c r="A376" s="15" t="n">
        <v>400</v>
      </c>
      <c r="B376" s="0" t="n">
        <v>77.1</v>
      </c>
      <c r="C376" s="0" t="n">
        <v>81.2</v>
      </c>
      <c r="D376" s="0" t="n">
        <v>87.7</v>
      </c>
      <c r="E376" s="0" t="n">
        <v>5.99</v>
      </c>
      <c r="F376" s="0" t="n">
        <v>0.99</v>
      </c>
      <c r="G376" s="0" t="n">
        <v>32.08</v>
      </c>
      <c r="H376" s="0" t="n">
        <v>0.84</v>
      </c>
      <c r="I376" s="0" t="n">
        <v>2719992</v>
      </c>
      <c r="J376" s="0" t="s">
        <v>207</v>
      </c>
      <c r="K376" s="19" t="n">
        <v>43616.8097222222</v>
      </c>
      <c r="L376" s="0" t="s">
        <v>30</v>
      </c>
      <c r="M376" s="0" t="n">
        <v>0.086</v>
      </c>
    </row>
    <row r="377" customFormat="false" ht="10.5" hidden="false" customHeight="false" outlineLevel="0" collapsed="false">
      <c r="A377" s="15" t="n">
        <v>384</v>
      </c>
      <c r="B377" s="0" t="n">
        <v>76.3</v>
      </c>
      <c r="C377" s="0" t="n">
        <v>80.4</v>
      </c>
      <c r="D377" s="0" t="n">
        <v>86.9</v>
      </c>
      <c r="E377" s="0" t="n">
        <v>6.06</v>
      </c>
      <c r="F377" s="0" t="n">
        <v>1.02</v>
      </c>
      <c r="G377" s="0" t="n">
        <v>32.1</v>
      </c>
      <c r="H377" s="0" t="n">
        <v>0.93</v>
      </c>
      <c r="I377" s="0" t="n">
        <v>2719993</v>
      </c>
      <c r="J377" s="0" t="s">
        <v>207</v>
      </c>
      <c r="K377" s="19" t="n">
        <v>43616.8097222222</v>
      </c>
      <c r="L377" s="0" t="s">
        <v>30</v>
      </c>
      <c r="M377" s="0" t="n">
        <v>0.08</v>
      </c>
    </row>
    <row r="378" customFormat="false" ht="10.5" hidden="false" customHeight="false" outlineLevel="0" collapsed="false">
      <c r="A378" s="15" t="n">
        <v>300</v>
      </c>
      <c r="B378" s="0" t="n">
        <v>75.5</v>
      </c>
      <c r="C378" s="0" t="n">
        <v>79.7</v>
      </c>
      <c r="D378" s="0" t="n">
        <v>84.9</v>
      </c>
      <c r="E378" s="0" t="n">
        <v>11.42</v>
      </c>
      <c r="F378" s="0" t="n">
        <v>1.47</v>
      </c>
      <c r="G378" s="0" t="n">
        <v>32.61</v>
      </c>
      <c r="H378" s="0" t="n">
        <v>1.21</v>
      </c>
      <c r="I378" s="0" t="n">
        <v>2720190</v>
      </c>
      <c r="J378" s="0" t="s">
        <v>208</v>
      </c>
      <c r="K378" s="19" t="n">
        <v>43616.9993055556</v>
      </c>
      <c r="L378" s="0" t="s">
        <v>77</v>
      </c>
      <c r="M378" s="0" t="n">
        <v>0.08</v>
      </c>
    </row>
    <row r="379" customFormat="false" ht="10.5" hidden="false" customHeight="false" outlineLevel="0" collapsed="false">
      <c r="A379" s="15" t="n">
        <v>309</v>
      </c>
      <c r="B379" s="0" t="n">
        <v>75.1</v>
      </c>
      <c r="C379" s="0" t="n">
        <v>79.1</v>
      </c>
      <c r="D379" s="0" t="n">
        <v>84.8</v>
      </c>
      <c r="E379" s="0" t="n">
        <v>10.32</v>
      </c>
      <c r="F379" s="0" t="n">
        <v>1.33</v>
      </c>
      <c r="G379" s="0" t="n">
        <v>32.5</v>
      </c>
      <c r="H379" s="0" t="n">
        <v>1.87</v>
      </c>
      <c r="I379" s="0" t="n">
        <v>2720191</v>
      </c>
      <c r="J379" s="0" t="s">
        <v>208</v>
      </c>
      <c r="K379" s="19" t="n">
        <v>43616.9993055556</v>
      </c>
      <c r="L379" s="0" t="s">
        <v>77</v>
      </c>
      <c r="M379" s="0" t="n">
        <v>0.082</v>
      </c>
    </row>
    <row r="380" customFormat="false" ht="10.5" hidden="false" customHeight="false" outlineLevel="0" collapsed="false">
      <c r="A380" s="15" t="n">
        <v>300</v>
      </c>
      <c r="B380" s="0" t="n">
        <v>75</v>
      </c>
      <c r="C380" s="0" t="n">
        <v>79.1</v>
      </c>
      <c r="D380" s="0" t="n">
        <v>84.8</v>
      </c>
      <c r="E380" s="0" t="n">
        <v>9.52</v>
      </c>
      <c r="F380" s="0" t="n">
        <v>1.35</v>
      </c>
      <c r="G380" s="0" t="n">
        <v>32.43</v>
      </c>
      <c r="H380" s="0" t="n">
        <v>1.53</v>
      </c>
      <c r="I380" s="0" t="n">
        <v>2720691</v>
      </c>
      <c r="J380" s="0" t="s">
        <v>209</v>
      </c>
      <c r="K380" s="19" t="n">
        <v>43619.2215277778</v>
      </c>
      <c r="L380" s="0" t="s">
        <v>77</v>
      </c>
      <c r="M380" s="0" t="n">
        <v>0.102</v>
      </c>
    </row>
    <row r="381" customFormat="false" ht="10.5" hidden="false" customHeight="false" outlineLevel="0" collapsed="false">
      <c r="A381" s="15" t="n">
        <v>300</v>
      </c>
      <c r="B381" s="0" t="n">
        <v>75.5</v>
      </c>
      <c r="C381" s="0" t="n">
        <v>79.7</v>
      </c>
      <c r="D381" s="0" t="n">
        <v>85</v>
      </c>
      <c r="E381" s="0" t="n">
        <v>10.97</v>
      </c>
      <c r="F381" s="0" t="n">
        <v>1.54</v>
      </c>
      <c r="G381" s="0" t="n">
        <v>32.61</v>
      </c>
      <c r="H381" s="0" t="n">
        <v>1.03</v>
      </c>
      <c r="I381" s="0" t="n">
        <v>2720692</v>
      </c>
      <c r="J381" s="0" t="s">
        <v>209</v>
      </c>
      <c r="K381" s="19" t="n">
        <v>43619.2215277778</v>
      </c>
      <c r="L381" s="0" t="s">
        <v>77</v>
      </c>
      <c r="M381" s="0" t="n">
        <v>0.082</v>
      </c>
    </row>
    <row r="382" customFormat="false" ht="10.5" hidden="false" customHeight="false" outlineLevel="0" collapsed="false">
      <c r="A382" s="15" t="n">
        <v>140</v>
      </c>
      <c r="B382" s="0" t="n">
        <v>74.3</v>
      </c>
      <c r="C382" s="0" t="n">
        <v>78.4</v>
      </c>
      <c r="D382" s="0" t="n">
        <v>83.4</v>
      </c>
      <c r="E382" s="0" t="n">
        <v>11.97</v>
      </c>
      <c r="F382" s="0" t="n">
        <v>1.53</v>
      </c>
      <c r="G382" s="0" t="n">
        <v>32.62</v>
      </c>
      <c r="H382" s="0" t="n">
        <v>1.84</v>
      </c>
      <c r="I382" s="0" t="n">
        <v>2720693</v>
      </c>
      <c r="J382" s="0" t="s">
        <v>209</v>
      </c>
      <c r="K382" s="19" t="n">
        <v>43619.2215277778</v>
      </c>
      <c r="L382" s="0" t="s">
        <v>77</v>
      </c>
      <c r="M382" s="0" t="n">
        <v>0.1</v>
      </c>
    </row>
    <row r="383" customFormat="false" ht="10.5" hidden="false" customHeight="false" outlineLevel="0" collapsed="false">
      <c r="A383" s="15" t="n">
        <v>400</v>
      </c>
      <c r="B383" s="0" t="n">
        <v>76.2</v>
      </c>
      <c r="C383" s="0" t="n">
        <v>80.3</v>
      </c>
      <c r="D383" s="0" t="n">
        <v>86.4</v>
      </c>
      <c r="E383" s="0" t="n">
        <v>6.33</v>
      </c>
      <c r="F383" s="0" t="n">
        <v>1.05</v>
      </c>
      <c r="G383" s="0" t="n">
        <v>32.14</v>
      </c>
      <c r="H383" s="0" t="n">
        <v>0.76</v>
      </c>
      <c r="I383" s="0" t="n">
        <v>2721158</v>
      </c>
      <c r="J383" s="0" t="s">
        <v>210</v>
      </c>
      <c r="K383" s="19" t="n">
        <v>43619.5097222222</v>
      </c>
      <c r="L383" s="0" t="s">
        <v>104</v>
      </c>
      <c r="M383" s="0" t="n">
        <v>0.064</v>
      </c>
    </row>
    <row r="384" customFormat="false" ht="10.5" hidden="false" customHeight="false" outlineLevel="0" collapsed="false">
      <c r="A384" s="15" t="n">
        <v>400</v>
      </c>
      <c r="B384" s="0" t="n">
        <v>77.4</v>
      </c>
      <c r="C384" s="0" t="n">
        <v>81.7</v>
      </c>
      <c r="D384" s="0" t="n">
        <v>86.6</v>
      </c>
      <c r="E384" s="0" t="n">
        <v>5.69</v>
      </c>
      <c r="F384" s="0" t="n">
        <v>0.96</v>
      </c>
      <c r="G384" s="0" t="n">
        <v>32.09</v>
      </c>
      <c r="H384" s="0" t="n">
        <v>0.99</v>
      </c>
      <c r="I384" s="0" t="n">
        <v>2721806</v>
      </c>
      <c r="J384" s="0" t="s">
        <v>211</v>
      </c>
      <c r="K384" s="19" t="n">
        <v>43619.8090277778</v>
      </c>
      <c r="L384" s="0" t="s">
        <v>104</v>
      </c>
      <c r="M384" s="0" t="n">
        <v>0.076</v>
      </c>
    </row>
    <row r="385" customFormat="false" ht="10.5" hidden="false" customHeight="false" outlineLevel="0" collapsed="false">
      <c r="A385" s="15" t="n">
        <v>447</v>
      </c>
      <c r="B385" s="0" t="n">
        <v>80.2</v>
      </c>
      <c r="C385" s="0" t="n">
        <v>84.2</v>
      </c>
      <c r="D385" s="0" t="n">
        <v>90.9</v>
      </c>
      <c r="E385" s="0" t="n">
        <v>6.06</v>
      </c>
      <c r="F385" s="0" t="n">
        <v>0.86</v>
      </c>
      <c r="G385" s="0" t="n">
        <v>32.14</v>
      </c>
      <c r="H385" s="0" t="n">
        <v>0.56</v>
      </c>
      <c r="I385" s="0" t="n">
        <v>2721807</v>
      </c>
      <c r="J385" s="0" t="s">
        <v>211</v>
      </c>
      <c r="K385" s="19" t="n">
        <v>43619.8090277778</v>
      </c>
      <c r="L385" s="0" t="s">
        <v>104</v>
      </c>
      <c r="M385" s="0" t="n">
        <v>0.045</v>
      </c>
    </row>
    <row r="386" customFormat="false" ht="10.5" hidden="false" customHeight="false" outlineLevel="0" collapsed="false">
      <c r="A386" s="15" t="n">
        <v>300</v>
      </c>
      <c r="B386" s="0" t="n">
        <v>74.1</v>
      </c>
      <c r="C386" s="0" t="n">
        <v>78.1</v>
      </c>
      <c r="D386" s="0" t="n">
        <v>83.3</v>
      </c>
      <c r="E386" s="0" t="n">
        <v>9.44</v>
      </c>
      <c r="F386" s="0" t="n">
        <v>1.57</v>
      </c>
      <c r="G386" s="0" t="n">
        <v>32.4</v>
      </c>
      <c r="H386" s="0" t="n">
        <v>1.01</v>
      </c>
      <c r="I386" s="0" t="n">
        <v>2722163</v>
      </c>
      <c r="J386" s="0" t="s">
        <v>212</v>
      </c>
      <c r="K386" s="19" t="n">
        <v>43620.0256944444</v>
      </c>
      <c r="L386" s="0" t="s">
        <v>77</v>
      </c>
      <c r="M386" s="0" t="n">
        <v>0.061</v>
      </c>
    </row>
    <row r="387" customFormat="false" ht="10.5" hidden="false" customHeight="false" outlineLevel="0" collapsed="false">
      <c r="A387" s="15" t="n">
        <v>300</v>
      </c>
      <c r="B387" s="0" t="n">
        <v>75.2</v>
      </c>
      <c r="C387" s="0" t="n">
        <v>79.4</v>
      </c>
      <c r="D387" s="0" t="n">
        <v>84.3</v>
      </c>
      <c r="E387" s="0" t="n">
        <v>10.55</v>
      </c>
      <c r="F387" s="0" t="n">
        <v>1.62</v>
      </c>
      <c r="G387" s="0" t="n">
        <v>32.55</v>
      </c>
      <c r="H387" s="0" t="n">
        <v>0.69</v>
      </c>
      <c r="I387" s="0" t="n">
        <v>2722164</v>
      </c>
      <c r="J387" s="0" t="s">
        <v>212</v>
      </c>
      <c r="K387" s="19" t="n">
        <v>43620.0256944444</v>
      </c>
      <c r="L387" s="0" t="s">
        <v>77</v>
      </c>
      <c r="M387" s="0" t="n">
        <v>0.054</v>
      </c>
    </row>
    <row r="388" customFormat="false" ht="10.5" hidden="false" customHeight="false" outlineLevel="0" collapsed="false">
      <c r="A388" s="15" t="n">
        <v>300</v>
      </c>
      <c r="B388" s="0" t="n">
        <v>76</v>
      </c>
      <c r="C388" s="0" t="n">
        <v>80.2</v>
      </c>
      <c r="D388" s="0" t="n">
        <v>85.5</v>
      </c>
      <c r="E388" s="0" t="n">
        <v>10.4</v>
      </c>
      <c r="F388" s="0" t="n">
        <v>1.53</v>
      </c>
      <c r="G388" s="0" t="n">
        <v>32.6</v>
      </c>
      <c r="H388" s="0" t="n">
        <v>0.54</v>
      </c>
      <c r="I388" s="0" t="n">
        <v>2722165</v>
      </c>
      <c r="J388" s="0" t="s">
        <v>212</v>
      </c>
      <c r="K388" s="19" t="n">
        <v>43620.0256944444</v>
      </c>
      <c r="L388" s="0" t="s">
        <v>77</v>
      </c>
      <c r="M388" s="0" t="n">
        <v>0.083</v>
      </c>
    </row>
    <row r="389" customFormat="false" ht="10.5" hidden="false" customHeight="false" outlineLevel="0" collapsed="false">
      <c r="A389" s="15" t="n">
        <v>300</v>
      </c>
      <c r="B389" s="0" t="n">
        <v>75.3</v>
      </c>
      <c r="C389" s="0" t="n">
        <v>79.4</v>
      </c>
      <c r="D389" s="0" t="n">
        <v>84.6</v>
      </c>
      <c r="E389" s="0" t="n">
        <v>10.36</v>
      </c>
      <c r="F389" s="0" t="n">
        <v>1.42</v>
      </c>
      <c r="G389" s="0" t="n">
        <v>32.57</v>
      </c>
      <c r="H389" s="0" t="n">
        <v>0.74</v>
      </c>
      <c r="I389" s="0" t="n">
        <v>2722537</v>
      </c>
      <c r="J389" s="0" t="s">
        <v>213</v>
      </c>
      <c r="K389" s="19" t="n">
        <v>43620.2430555556</v>
      </c>
      <c r="L389" s="0" t="s">
        <v>77</v>
      </c>
      <c r="M389" s="0" t="n">
        <v>0.086</v>
      </c>
    </row>
    <row r="390" customFormat="false" ht="10.5" hidden="false" customHeight="false" outlineLevel="0" collapsed="false">
      <c r="A390" s="15" t="n">
        <v>300</v>
      </c>
      <c r="B390" s="0" t="n">
        <v>74.9</v>
      </c>
      <c r="C390" s="0" t="n">
        <v>79</v>
      </c>
      <c r="D390" s="0" t="n">
        <v>84.4</v>
      </c>
      <c r="E390" s="0" t="n">
        <v>10.46</v>
      </c>
      <c r="F390" s="0" t="n">
        <v>1.39</v>
      </c>
      <c r="G390" s="0" t="n">
        <v>32.51</v>
      </c>
      <c r="H390" s="0" t="n">
        <v>1.11</v>
      </c>
      <c r="I390" s="0" t="n">
        <v>2722538</v>
      </c>
      <c r="J390" s="0" t="s">
        <v>213</v>
      </c>
      <c r="K390" s="19" t="n">
        <v>43620.2430555556</v>
      </c>
      <c r="L390" s="0" t="s">
        <v>77</v>
      </c>
      <c r="M390" s="0" t="n">
        <v>0.075</v>
      </c>
    </row>
    <row r="391" customFormat="false" ht="10.5" hidden="false" customHeight="false" outlineLevel="0" collapsed="false">
      <c r="A391" s="15" t="n">
        <v>300</v>
      </c>
      <c r="B391" s="0" t="n">
        <v>76.3</v>
      </c>
      <c r="C391" s="0" t="n">
        <v>80.4</v>
      </c>
      <c r="D391" s="0" t="n">
        <v>85.6</v>
      </c>
      <c r="E391" s="0" t="n">
        <v>10.29</v>
      </c>
      <c r="F391" s="0" t="n">
        <v>1.35</v>
      </c>
      <c r="G391" s="0" t="n">
        <v>32.5</v>
      </c>
      <c r="H391" s="0" t="n">
        <v>1.34</v>
      </c>
      <c r="I391" s="0" t="n">
        <v>2722539</v>
      </c>
      <c r="J391" s="0" t="s">
        <v>213</v>
      </c>
      <c r="K391" s="19" t="n">
        <v>43620.2430555556</v>
      </c>
      <c r="L391" s="0" t="s">
        <v>77</v>
      </c>
      <c r="M391" s="0" t="n">
        <v>0.091</v>
      </c>
    </row>
    <row r="392" customFormat="false" ht="10.5" hidden="false" customHeight="false" outlineLevel="0" collapsed="false">
      <c r="A392" s="15" t="n">
        <v>400</v>
      </c>
      <c r="B392" s="0" t="n">
        <v>78.9</v>
      </c>
      <c r="C392" s="0" t="n">
        <v>83</v>
      </c>
      <c r="D392" s="0" t="n">
        <v>89.1</v>
      </c>
      <c r="E392" s="0" t="n">
        <v>6.13</v>
      </c>
      <c r="F392" s="0" t="n">
        <v>0.96</v>
      </c>
      <c r="G392" s="0" t="n">
        <v>32.12</v>
      </c>
      <c r="H392" s="0" t="n">
        <v>1.13</v>
      </c>
      <c r="I392" s="0" t="n">
        <v>2722772</v>
      </c>
      <c r="J392" s="0" t="s">
        <v>210</v>
      </c>
      <c r="K392" s="19" t="n">
        <v>43619.5097222222</v>
      </c>
      <c r="L392" s="0" t="s">
        <v>104</v>
      </c>
      <c r="M392" s="0" t="n">
        <v>0.042</v>
      </c>
    </row>
    <row r="393" customFormat="false" ht="10.5" hidden="false" customHeight="false" outlineLevel="0" collapsed="false">
      <c r="A393" s="15" t="n">
        <v>400</v>
      </c>
      <c r="B393" s="0" t="n">
        <v>77.2</v>
      </c>
      <c r="C393" s="0" t="n">
        <v>81.3</v>
      </c>
      <c r="D393" s="0" t="n">
        <v>87.5</v>
      </c>
      <c r="E393" s="0" t="n">
        <v>6.04</v>
      </c>
      <c r="F393" s="0" t="n">
        <v>1.02</v>
      </c>
      <c r="G393" s="0" t="n">
        <v>32.07</v>
      </c>
      <c r="H393" s="0" t="n">
        <v>0.95</v>
      </c>
      <c r="I393" s="0" t="n">
        <v>2722773</v>
      </c>
      <c r="J393" s="0" t="s">
        <v>210</v>
      </c>
      <c r="K393" s="19" t="n">
        <v>43619.5097222222</v>
      </c>
      <c r="L393" s="0" t="s">
        <v>104</v>
      </c>
      <c r="M393" s="0" t="n">
        <v>0.062</v>
      </c>
    </row>
    <row r="394" customFormat="false" ht="10.5" hidden="false" customHeight="false" outlineLevel="0" collapsed="false">
      <c r="A394" s="15" t="n">
        <v>300</v>
      </c>
      <c r="B394" s="0" t="n">
        <v>76.8</v>
      </c>
      <c r="C394" s="0" t="n">
        <v>81</v>
      </c>
      <c r="D394" s="0" t="n">
        <v>86.5</v>
      </c>
      <c r="E394" s="0" t="n">
        <v>10.28</v>
      </c>
      <c r="F394" s="0" t="n">
        <v>1.29</v>
      </c>
      <c r="G394" s="0" t="n">
        <v>32.59</v>
      </c>
      <c r="H394" s="0" t="n">
        <v>1.1</v>
      </c>
      <c r="I394" s="0" t="n">
        <v>2722788</v>
      </c>
      <c r="J394" s="0" t="s">
        <v>214</v>
      </c>
      <c r="K394" s="19" t="n">
        <v>43620.4</v>
      </c>
      <c r="L394" s="0" t="s">
        <v>77</v>
      </c>
      <c r="M394" s="0" t="n">
        <v>0.082</v>
      </c>
    </row>
    <row r="395" customFormat="false" ht="10.5" hidden="false" customHeight="false" outlineLevel="0" collapsed="false">
      <c r="A395" s="15" t="n">
        <v>300</v>
      </c>
      <c r="B395" s="0" t="n">
        <v>76.6</v>
      </c>
      <c r="C395" s="0" t="n">
        <v>80.9</v>
      </c>
      <c r="D395" s="0" t="n">
        <v>86.3</v>
      </c>
      <c r="E395" s="0" t="n">
        <v>10.27</v>
      </c>
      <c r="F395" s="0" t="n">
        <v>1.33</v>
      </c>
      <c r="G395" s="0" t="n">
        <v>32.55</v>
      </c>
      <c r="H395" s="0" t="n">
        <v>0.59</v>
      </c>
      <c r="I395" s="0" t="n">
        <v>2722789</v>
      </c>
      <c r="J395" s="0" t="s">
        <v>214</v>
      </c>
      <c r="K395" s="19" t="n">
        <v>43620.4</v>
      </c>
      <c r="L395" s="0" t="s">
        <v>77</v>
      </c>
      <c r="M395" s="0" t="n">
        <v>0.066</v>
      </c>
    </row>
    <row r="396" customFormat="false" ht="10.5" hidden="false" customHeight="false" outlineLevel="0" collapsed="false">
      <c r="A396" s="15" t="n">
        <v>65</v>
      </c>
      <c r="B396" s="0" t="n">
        <v>76.9</v>
      </c>
      <c r="C396" s="0" t="n">
        <v>81</v>
      </c>
      <c r="D396" s="0" t="n">
        <v>86.3</v>
      </c>
      <c r="E396" s="0" t="n">
        <v>9.64</v>
      </c>
      <c r="F396" s="0" t="n">
        <v>1.31</v>
      </c>
      <c r="G396" s="0" t="n">
        <v>32.44</v>
      </c>
      <c r="H396" s="0" t="n">
        <v>1.09</v>
      </c>
      <c r="I396" s="0" t="n">
        <v>2722790</v>
      </c>
      <c r="J396" s="0" t="s">
        <v>214</v>
      </c>
      <c r="K396" s="19" t="n">
        <v>43620.4</v>
      </c>
      <c r="L396" s="0" t="s">
        <v>77</v>
      </c>
      <c r="M396" s="0" t="n">
        <v>0.085</v>
      </c>
    </row>
    <row r="397" customFormat="false" ht="10.5" hidden="false" customHeight="false" outlineLevel="0" collapsed="false">
      <c r="A397" s="15" t="n">
        <v>400</v>
      </c>
      <c r="B397" s="0" t="n">
        <v>70.4</v>
      </c>
      <c r="C397" s="0" t="n">
        <v>74.2</v>
      </c>
      <c r="D397" s="0" t="n">
        <v>79.6</v>
      </c>
      <c r="E397" s="0" t="n">
        <v>10.21</v>
      </c>
      <c r="F397" s="0" t="n">
        <v>1.42</v>
      </c>
      <c r="G397" s="0" t="n">
        <v>32.55</v>
      </c>
      <c r="H397" s="0" t="n">
        <v>0.75</v>
      </c>
      <c r="I397" s="0" t="n">
        <v>2723560</v>
      </c>
      <c r="J397" s="0" t="s">
        <v>215</v>
      </c>
      <c r="K397" s="19" t="n">
        <v>43620.8493055556</v>
      </c>
      <c r="L397" s="0" t="s">
        <v>66</v>
      </c>
      <c r="M397" s="0" t="n">
        <v>0.141</v>
      </c>
    </row>
    <row r="398" customFormat="false" ht="10.5" hidden="false" customHeight="false" outlineLevel="0" collapsed="false">
      <c r="A398" s="15" t="n">
        <v>126</v>
      </c>
      <c r="B398" s="0" t="n">
        <v>69.4</v>
      </c>
      <c r="C398" s="0" t="n">
        <v>73.1</v>
      </c>
      <c r="D398" s="0" t="n">
        <v>78.7</v>
      </c>
      <c r="E398" s="0" t="n">
        <v>8.29</v>
      </c>
      <c r="F398" s="0" t="n">
        <v>1.3</v>
      </c>
      <c r="G398" s="0" t="n">
        <v>32.31</v>
      </c>
      <c r="H398" s="0" t="n">
        <v>0.58</v>
      </c>
      <c r="I398" s="0" t="n">
        <v>2723561</v>
      </c>
      <c r="J398" s="0" t="s">
        <v>215</v>
      </c>
      <c r="K398" s="19" t="n">
        <v>43620.8493055556</v>
      </c>
      <c r="L398" s="0" t="s">
        <v>66</v>
      </c>
      <c r="M398" s="0" t="n">
        <v>0.121</v>
      </c>
    </row>
    <row r="399" customFormat="false" ht="10.5" hidden="false" customHeight="false" outlineLevel="0" collapsed="false">
      <c r="A399" s="15" t="n">
        <v>300</v>
      </c>
      <c r="B399" s="0" t="n">
        <v>68.7</v>
      </c>
      <c r="C399" s="0" t="n">
        <v>72.4</v>
      </c>
      <c r="D399" s="0" t="n">
        <v>78</v>
      </c>
      <c r="E399" s="0" t="n">
        <v>8.01</v>
      </c>
      <c r="F399" s="0" t="n">
        <v>1.42</v>
      </c>
      <c r="G399" s="0" t="n">
        <v>32.29</v>
      </c>
      <c r="H399" s="0" t="n">
        <v>0.72</v>
      </c>
      <c r="I399" s="0" t="n">
        <v>2723907</v>
      </c>
      <c r="J399" s="0" t="s">
        <v>216</v>
      </c>
      <c r="K399" s="19" t="n">
        <v>43621.0756944444</v>
      </c>
      <c r="L399" s="0" t="s">
        <v>66</v>
      </c>
      <c r="M399" s="0" t="n">
        <v>0.203</v>
      </c>
    </row>
    <row r="400" customFormat="false" ht="10.5" hidden="false" customHeight="false" outlineLevel="0" collapsed="false">
      <c r="A400" s="15" t="n">
        <v>300</v>
      </c>
      <c r="B400" s="0" t="n">
        <v>67.7</v>
      </c>
      <c r="C400" s="0" t="n">
        <v>71.4</v>
      </c>
      <c r="D400" s="0" t="n">
        <v>76.9</v>
      </c>
      <c r="E400" s="0" t="n">
        <v>8.24</v>
      </c>
      <c r="F400" s="0" t="n">
        <v>1.36</v>
      </c>
      <c r="G400" s="0" t="n">
        <v>32.36</v>
      </c>
      <c r="H400" s="0" t="n">
        <v>0.69</v>
      </c>
      <c r="I400" s="0" t="n">
        <v>2723908</v>
      </c>
      <c r="J400" s="0" t="s">
        <v>216</v>
      </c>
      <c r="K400" s="19" t="n">
        <v>43621.0756944444</v>
      </c>
      <c r="L400" s="0" t="s">
        <v>66</v>
      </c>
      <c r="M400" s="0" t="n">
        <v>0.171</v>
      </c>
    </row>
    <row r="401" customFormat="false" ht="10.5" hidden="false" customHeight="false" outlineLevel="0" collapsed="false">
      <c r="A401" s="15" t="n">
        <v>300</v>
      </c>
      <c r="B401" s="0" t="n">
        <v>68.7</v>
      </c>
      <c r="C401" s="0" t="n">
        <v>72.4</v>
      </c>
      <c r="D401" s="0" t="n">
        <v>77.9</v>
      </c>
      <c r="E401" s="0" t="n">
        <v>7.58</v>
      </c>
      <c r="F401" s="0" t="n">
        <v>1.32</v>
      </c>
      <c r="G401" s="0" t="n">
        <v>32.25</v>
      </c>
      <c r="H401" s="0" t="n">
        <v>1.11</v>
      </c>
      <c r="I401" s="0" t="n">
        <v>2723909</v>
      </c>
      <c r="J401" s="0" t="s">
        <v>216</v>
      </c>
      <c r="K401" s="19" t="n">
        <v>43621.0756944444</v>
      </c>
      <c r="L401" s="0" t="s">
        <v>66</v>
      </c>
      <c r="M401" s="0" t="n">
        <v>0.185</v>
      </c>
    </row>
    <row r="402" customFormat="false" ht="10.5" hidden="false" customHeight="false" outlineLevel="0" collapsed="false">
      <c r="A402" s="15" t="n">
        <v>300</v>
      </c>
      <c r="B402" s="0" t="n">
        <v>68</v>
      </c>
      <c r="C402" s="0" t="n">
        <v>71.6</v>
      </c>
      <c r="D402" s="0" t="n">
        <v>77</v>
      </c>
      <c r="E402" s="0" t="n">
        <v>8.8</v>
      </c>
      <c r="F402" s="0" t="n">
        <v>1.43</v>
      </c>
      <c r="G402" s="0" t="n">
        <v>32.39</v>
      </c>
      <c r="H402" s="0" t="n">
        <v>1.28</v>
      </c>
      <c r="I402" s="0" t="n">
        <v>2724154</v>
      </c>
      <c r="J402" s="0" t="s">
        <v>217</v>
      </c>
      <c r="K402" s="19" t="n">
        <v>43621.1833333333</v>
      </c>
      <c r="L402" s="0" t="s">
        <v>66</v>
      </c>
      <c r="M402" s="0" t="n">
        <v>0.159</v>
      </c>
    </row>
    <row r="403" customFormat="false" ht="10.5" hidden="false" customHeight="false" outlineLevel="0" collapsed="false">
      <c r="A403" s="15" t="n">
        <v>163</v>
      </c>
      <c r="B403" s="0" t="n">
        <v>68.2</v>
      </c>
      <c r="C403" s="0" t="n">
        <v>71.9</v>
      </c>
      <c r="D403" s="0" t="n">
        <v>77.3</v>
      </c>
      <c r="E403" s="0" t="n">
        <v>9.41</v>
      </c>
      <c r="F403" s="0" t="n">
        <v>1.47</v>
      </c>
      <c r="G403" s="0" t="n">
        <v>32.5</v>
      </c>
      <c r="H403" s="0" t="n">
        <v>1.21</v>
      </c>
      <c r="I403" s="0" t="n">
        <v>2724155</v>
      </c>
      <c r="J403" s="0" t="s">
        <v>217</v>
      </c>
      <c r="K403" s="19" t="n">
        <v>43621.1833333333</v>
      </c>
      <c r="L403" s="0" t="s">
        <v>66</v>
      </c>
      <c r="M403" s="0" t="n">
        <v>0.187</v>
      </c>
    </row>
    <row r="404" customFormat="false" ht="10.5" hidden="false" customHeight="false" outlineLevel="0" collapsed="false">
      <c r="A404" s="15" t="n">
        <v>400</v>
      </c>
      <c r="B404" s="0" t="n">
        <v>78.2</v>
      </c>
      <c r="C404" s="0" t="n">
        <v>82.4</v>
      </c>
      <c r="D404" s="0" t="n">
        <v>88.8</v>
      </c>
      <c r="E404" s="0" t="n">
        <v>6.2</v>
      </c>
      <c r="F404" s="0" t="n">
        <v>0.87</v>
      </c>
      <c r="G404" s="0" t="n">
        <v>32.07</v>
      </c>
      <c r="H404" s="0" t="n">
        <v>0.78</v>
      </c>
      <c r="I404" s="0" t="n">
        <v>2724551</v>
      </c>
      <c r="J404" s="0" t="s">
        <v>218</v>
      </c>
      <c r="K404" s="19" t="n">
        <v>43621.45</v>
      </c>
      <c r="L404" s="0" t="s">
        <v>104</v>
      </c>
      <c r="M404" s="0" t="n">
        <v>0.042</v>
      </c>
    </row>
    <row r="405" customFormat="false" ht="10.5" hidden="false" customHeight="false" outlineLevel="0" collapsed="false">
      <c r="A405" s="15" t="n">
        <v>400</v>
      </c>
      <c r="B405" s="0" t="n">
        <v>80.5</v>
      </c>
      <c r="C405" s="0" t="n">
        <v>84.9</v>
      </c>
      <c r="D405" s="0" t="n">
        <v>91.2</v>
      </c>
      <c r="E405" s="0" t="n">
        <v>6.95</v>
      </c>
      <c r="F405" s="0" t="n">
        <v>0.91</v>
      </c>
      <c r="G405" s="0" t="n">
        <v>32.17</v>
      </c>
      <c r="H405" s="0" t="n">
        <v>0.6</v>
      </c>
      <c r="I405" s="0" t="n">
        <v>2724552</v>
      </c>
      <c r="J405" s="0" t="s">
        <v>218</v>
      </c>
      <c r="K405" s="19" t="n">
        <v>43621.45</v>
      </c>
      <c r="L405" s="0" t="s">
        <v>104</v>
      </c>
      <c r="M405" s="0" t="n">
        <v>0.034</v>
      </c>
    </row>
    <row r="406" customFormat="false" ht="10.5" hidden="false" customHeight="false" outlineLevel="0" collapsed="false">
      <c r="A406" s="15" t="n">
        <v>225</v>
      </c>
      <c r="B406" s="0" t="n">
        <v>80.3</v>
      </c>
      <c r="C406" s="0" t="n">
        <v>84.7</v>
      </c>
      <c r="D406" s="0" t="n">
        <v>91.3</v>
      </c>
      <c r="E406" s="0" t="n">
        <v>6.11</v>
      </c>
      <c r="F406" s="0" t="n">
        <v>0.87</v>
      </c>
      <c r="G406" s="0" t="n">
        <v>32.12</v>
      </c>
      <c r="H406" s="0" t="n">
        <v>0.52</v>
      </c>
      <c r="I406" s="0" t="n">
        <v>2724553</v>
      </c>
      <c r="J406" s="0" t="s">
        <v>218</v>
      </c>
      <c r="K406" s="19" t="n">
        <v>43621.45</v>
      </c>
      <c r="L406" s="0" t="s">
        <v>104</v>
      </c>
      <c r="M406" s="0" t="n">
        <v>0.067</v>
      </c>
    </row>
    <row r="407" customFormat="false" ht="10.5" hidden="false" customHeight="false" outlineLevel="0" collapsed="false">
      <c r="A407" s="15" t="n">
        <v>300</v>
      </c>
      <c r="B407" s="0" t="n">
        <v>80.1</v>
      </c>
      <c r="C407" s="0" t="n">
        <v>84.5</v>
      </c>
      <c r="D407" s="0" t="n">
        <v>91.1</v>
      </c>
      <c r="E407" s="0" t="n">
        <v>8.79</v>
      </c>
      <c r="F407" s="0" t="n">
        <v>1.02</v>
      </c>
      <c r="G407" s="0" t="n">
        <v>32.38</v>
      </c>
      <c r="H407" s="0" t="n">
        <v>0.54</v>
      </c>
      <c r="I407" s="0" t="n">
        <v>2725362</v>
      </c>
      <c r="J407" s="0" t="s">
        <v>219</v>
      </c>
      <c r="K407" s="19" t="n">
        <v>43621.8006944444</v>
      </c>
      <c r="L407" s="0" t="s">
        <v>56</v>
      </c>
      <c r="M407" s="0" t="n">
        <v>0.032</v>
      </c>
    </row>
    <row r="408" customFormat="false" ht="10.5" hidden="false" customHeight="false" outlineLevel="0" collapsed="false">
      <c r="A408" s="15" t="n">
        <v>300</v>
      </c>
      <c r="B408" s="0" t="n">
        <v>79.3</v>
      </c>
      <c r="C408" s="0" t="n">
        <v>83.7</v>
      </c>
      <c r="D408" s="0" t="n">
        <v>89.4</v>
      </c>
      <c r="E408" s="0" t="n">
        <v>11.29</v>
      </c>
      <c r="F408" s="0" t="n">
        <v>1.13</v>
      </c>
      <c r="G408" s="0" t="n">
        <v>32.73</v>
      </c>
      <c r="H408" s="0" t="n">
        <v>0.62</v>
      </c>
      <c r="I408" s="0" t="n">
        <v>2725363</v>
      </c>
      <c r="J408" s="0" t="s">
        <v>219</v>
      </c>
      <c r="K408" s="19" t="n">
        <v>43621.8006944444</v>
      </c>
      <c r="L408" s="0" t="s">
        <v>56</v>
      </c>
      <c r="M408" s="0" t="n">
        <v>0.07</v>
      </c>
    </row>
    <row r="409" customFormat="false" ht="10.5" hidden="false" customHeight="false" outlineLevel="0" collapsed="false">
      <c r="A409" s="15" t="n">
        <v>300</v>
      </c>
      <c r="B409" s="0" t="n">
        <v>80.9</v>
      </c>
      <c r="C409" s="0" t="n">
        <v>85.4</v>
      </c>
      <c r="D409" s="0" t="n">
        <v>91</v>
      </c>
      <c r="E409" s="0" t="n">
        <v>15.05</v>
      </c>
      <c r="F409" s="0" t="n">
        <v>1.24</v>
      </c>
      <c r="G409" s="0" t="n">
        <v>33.14</v>
      </c>
      <c r="H409" s="0" t="n">
        <v>0.5</v>
      </c>
      <c r="I409" s="0" t="n">
        <v>2725364</v>
      </c>
      <c r="J409" s="0" t="s">
        <v>219</v>
      </c>
      <c r="K409" s="19" t="n">
        <v>43621.8006944444</v>
      </c>
      <c r="L409" s="0" t="s">
        <v>56</v>
      </c>
      <c r="M409" s="0" t="n">
        <v>0.027</v>
      </c>
    </row>
    <row r="410" customFormat="false" ht="10.5" hidden="false" customHeight="false" outlineLevel="0" collapsed="false">
      <c r="A410" s="15" t="n">
        <v>292</v>
      </c>
      <c r="B410" s="0" t="n">
        <v>80.3</v>
      </c>
      <c r="C410" s="0" t="n">
        <v>84.8</v>
      </c>
      <c r="D410" s="0" t="n">
        <v>89.9</v>
      </c>
      <c r="E410" s="0" t="n">
        <v>14.13</v>
      </c>
      <c r="F410" s="0" t="n">
        <v>1.43</v>
      </c>
      <c r="G410" s="0" t="n">
        <v>32.89</v>
      </c>
      <c r="H410" s="0" t="n">
        <v>0.48</v>
      </c>
      <c r="I410" s="0" t="n">
        <v>2725452</v>
      </c>
      <c r="J410" s="0" t="s">
        <v>220</v>
      </c>
      <c r="K410" s="19" t="n">
        <v>43621.8701388889</v>
      </c>
      <c r="L410" s="0" t="s">
        <v>56</v>
      </c>
      <c r="M410" s="0" t="n">
        <v>0.029</v>
      </c>
    </row>
    <row r="411" customFormat="false" ht="10.5" hidden="false" customHeight="false" outlineLevel="0" collapsed="false">
      <c r="A411" s="15" t="n">
        <v>300</v>
      </c>
      <c r="B411" s="0" t="n">
        <v>76.4</v>
      </c>
      <c r="C411" s="0" t="n">
        <v>80.6</v>
      </c>
      <c r="D411" s="0" t="n">
        <v>87.1</v>
      </c>
      <c r="E411" s="0" t="n">
        <v>4.29</v>
      </c>
      <c r="F411" s="0" t="n">
        <v>0.93</v>
      </c>
      <c r="G411" s="0" t="n">
        <v>31.69</v>
      </c>
      <c r="H411" s="0" t="n">
        <v>0.62</v>
      </c>
      <c r="I411" s="0" t="n">
        <v>2725775</v>
      </c>
      <c r="J411" s="0" t="s">
        <v>221</v>
      </c>
      <c r="K411" s="19" t="n">
        <v>43622.0895833333</v>
      </c>
      <c r="L411" s="0" t="s">
        <v>58</v>
      </c>
      <c r="M411" s="0" t="n">
        <v>0.046</v>
      </c>
    </row>
    <row r="412" customFormat="false" ht="10.5" hidden="false" customHeight="false" outlineLevel="0" collapsed="false">
      <c r="A412" s="15" t="n">
        <v>300</v>
      </c>
      <c r="B412" s="0" t="n">
        <v>75.9</v>
      </c>
      <c r="C412" s="0" t="n">
        <v>79.9</v>
      </c>
      <c r="D412" s="0" t="n">
        <v>86.6</v>
      </c>
      <c r="E412" s="0" t="n">
        <v>2.84</v>
      </c>
      <c r="F412" s="0" t="n">
        <v>0.85</v>
      </c>
      <c r="G412" s="0" t="n">
        <v>31.59</v>
      </c>
      <c r="H412" s="0" t="n">
        <v>0.91</v>
      </c>
      <c r="I412" s="0" t="n">
        <v>2725776</v>
      </c>
      <c r="J412" s="0" t="s">
        <v>221</v>
      </c>
      <c r="K412" s="19" t="n">
        <v>43622.0895833333</v>
      </c>
      <c r="L412" s="0" t="s">
        <v>58</v>
      </c>
      <c r="M412" s="0" t="n">
        <v>0.038</v>
      </c>
    </row>
    <row r="413" customFormat="false" ht="10.5" hidden="false" customHeight="false" outlineLevel="0" collapsed="false">
      <c r="A413" s="15" t="n">
        <v>300</v>
      </c>
      <c r="B413" s="0" t="n">
        <v>75.5</v>
      </c>
      <c r="C413" s="0" t="n">
        <v>79.6</v>
      </c>
      <c r="D413" s="0" t="n">
        <v>85.7</v>
      </c>
      <c r="E413" s="0" t="n">
        <v>3.97</v>
      </c>
      <c r="F413" s="0" t="n">
        <v>1</v>
      </c>
      <c r="G413" s="0" t="n">
        <v>31.72</v>
      </c>
      <c r="H413" s="0" t="n">
        <v>1.24</v>
      </c>
      <c r="I413" s="0" t="n">
        <v>2725777</v>
      </c>
      <c r="J413" s="0" t="s">
        <v>221</v>
      </c>
      <c r="K413" s="19" t="n">
        <v>43622.0895833333</v>
      </c>
      <c r="L413" s="0" t="s">
        <v>58</v>
      </c>
      <c r="M413" s="0" t="n">
        <v>0.05</v>
      </c>
    </row>
    <row r="414" customFormat="false" ht="10.5" hidden="false" customHeight="false" outlineLevel="0" collapsed="false">
      <c r="A414" s="15" t="n">
        <v>293</v>
      </c>
      <c r="B414" s="0" t="n">
        <v>76.7</v>
      </c>
      <c r="C414" s="0" t="n">
        <v>80.8</v>
      </c>
      <c r="D414" s="0" t="n">
        <v>87.4</v>
      </c>
      <c r="E414" s="0" t="n">
        <v>3.59</v>
      </c>
      <c r="F414" s="0" t="n">
        <v>0.98</v>
      </c>
      <c r="G414" s="0" t="n">
        <v>31.54</v>
      </c>
      <c r="H414" s="0" t="n">
        <v>1.46</v>
      </c>
      <c r="I414" s="0" t="n">
        <v>2726026</v>
      </c>
      <c r="J414" s="0" t="s">
        <v>222</v>
      </c>
      <c r="K414" s="19" t="n">
        <v>43622.16875</v>
      </c>
      <c r="L414" s="0" t="s">
        <v>58</v>
      </c>
      <c r="M414" s="0" t="n">
        <v>0.057</v>
      </c>
    </row>
    <row r="415" customFormat="false" ht="10.5" hidden="false" customHeight="false" outlineLevel="0" collapsed="false">
      <c r="A415" s="15" t="n">
        <v>300</v>
      </c>
      <c r="B415" s="0" t="n">
        <v>70.5</v>
      </c>
      <c r="C415" s="0" t="n">
        <v>74.3</v>
      </c>
      <c r="D415" s="0" t="n">
        <v>79.6</v>
      </c>
      <c r="E415" s="0" t="n">
        <v>9.14</v>
      </c>
      <c r="F415" s="0" t="n">
        <v>1.39</v>
      </c>
      <c r="G415" s="0" t="n">
        <v>32.46</v>
      </c>
      <c r="H415" s="0" t="n">
        <v>1.83</v>
      </c>
      <c r="I415" s="0" t="n">
        <v>2727725</v>
      </c>
      <c r="J415" s="0" t="s">
        <v>223</v>
      </c>
      <c r="K415" s="19" t="n">
        <v>43623.0576388889</v>
      </c>
      <c r="L415" s="0" t="s">
        <v>66</v>
      </c>
      <c r="M415" s="0" t="n">
        <v>0.101</v>
      </c>
    </row>
    <row r="416" customFormat="false" ht="10.5" hidden="false" customHeight="false" outlineLevel="0" collapsed="false">
      <c r="A416" s="15" t="n">
        <v>300</v>
      </c>
      <c r="B416" s="0" t="n">
        <v>68.5</v>
      </c>
      <c r="C416" s="0" t="n">
        <v>72.2</v>
      </c>
      <c r="D416" s="0" t="n">
        <v>77.5</v>
      </c>
      <c r="E416" s="0" t="n">
        <v>8.44</v>
      </c>
      <c r="F416" s="0" t="n">
        <v>1.35</v>
      </c>
      <c r="G416" s="0" t="n">
        <v>32.31</v>
      </c>
      <c r="H416" s="0" t="n">
        <v>1.74</v>
      </c>
      <c r="I416" s="0" t="n">
        <v>2727726</v>
      </c>
      <c r="J416" s="0" t="s">
        <v>223</v>
      </c>
      <c r="K416" s="19" t="n">
        <v>43623.0576388889</v>
      </c>
      <c r="L416" s="0" t="s">
        <v>66</v>
      </c>
      <c r="M416" s="0" t="n">
        <v>0.139</v>
      </c>
    </row>
    <row r="417" customFormat="false" ht="10.5" hidden="false" customHeight="false" outlineLevel="0" collapsed="false">
      <c r="A417" s="15" t="n">
        <v>300</v>
      </c>
      <c r="B417" s="0" t="n">
        <v>69.4</v>
      </c>
      <c r="C417" s="0" t="n">
        <v>73.1</v>
      </c>
      <c r="D417" s="0" t="n">
        <v>78.6</v>
      </c>
      <c r="E417" s="0" t="n">
        <v>8.57</v>
      </c>
      <c r="F417" s="0" t="n">
        <v>1.41</v>
      </c>
      <c r="G417" s="0" t="n">
        <v>32.21</v>
      </c>
      <c r="H417" s="0" t="n">
        <v>1.96</v>
      </c>
      <c r="I417" s="0" t="n">
        <v>2727727</v>
      </c>
      <c r="J417" s="0" t="s">
        <v>223</v>
      </c>
      <c r="K417" s="19" t="n">
        <v>43623.0576388889</v>
      </c>
      <c r="L417" s="0" t="s">
        <v>66</v>
      </c>
      <c r="M417" s="0" t="n">
        <v>0.186</v>
      </c>
    </row>
    <row r="418" customFormat="false" ht="10.5" hidden="false" customHeight="false" outlineLevel="0" collapsed="false">
      <c r="A418" s="15" t="n">
        <v>300</v>
      </c>
      <c r="B418" s="0" t="n">
        <v>70</v>
      </c>
      <c r="C418" s="0" t="n">
        <v>73.7</v>
      </c>
      <c r="D418" s="0" t="n">
        <v>78.3</v>
      </c>
      <c r="E418" s="0" t="n">
        <v>7.59</v>
      </c>
      <c r="F418" s="0" t="n">
        <v>1.25</v>
      </c>
      <c r="G418" s="0" t="n">
        <v>32.15</v>
      </c>
      <c r="H418" s="0" t="n">
        <v>2.12</v>
      </c>
      <c r="I418" s="0" t="n">
        <v>2727981</v>
      </c>
      <c r="J418" s="0" t="s">
        <v>224</v>
      </c>
      <c r="K418" s="19" t="n">
        <v>43623.1784722222</v>
      </c>
      <c r="L418" s="0" t="s">
        <v>66</v>
      </c>
      <c r="M418" s="0" t="n">
        <v>0.153</v>
      </c>
    </row>
    <row r="419" customFormat="false" ht="10.5" hidden="false" customHeight="false" outlineLevel="0" collapsed="false">
      <c r="A419" s="15" t="n">
        <v>182</v>
      </c>
      <c r="B419" s="0" t="n">
        <v>68.4</v>
      </c>
      <c r="C419" s="0" t="n">
        <v>72.2</v>
      </c>
      <c r="D419" s="0" t="n">
        <v>77.6</v>
      </c>
      <c r="E419" s="0" t="n">
        <v>7.94</v>
      </c>
      <c r="F419" s="0" t="n">
        <v>1.36</v>
      </c>
      <c r="G419" s="0" t="n">
        <v>32.26</v>
      </c>
      <c r="H419" s="0" t="n">
        <v>2.07</v>
      </c>
      <c r="I419" s="0" t="n">
        <v>2727982</v>
      </c>
      <c r="J419" s="0" t="s">
        <v>224</v>
      </c>
      <c r="K419" s="19" t="n">
        <v>43623.1784722222</v>
      </c>
      <c r="L419" s="0" t="s">
        <v>66</v>
      </c>
      <c r="M419" s="0" t="n">
        <v>0.138</v>
      </c>
    </row>
    <row r="420" customFormat="false" ht="10.5" hidden="false" customHeight="false" outlineLevel="0" collapsed="false">
      <c r="A420" s="15" t="n">
        <v>400</v>
      </c>
      <c r="B420" s="0" t="n">
        <v>80.6</v>
      </c>
      <c r="C420" s="0" t="n">
        <v>85</v>
      </c>
      <c r="D420" s="0" t="n">
        <v>91.9</v>
      </c>
      <c r="E420" s="0" t="n">
        <v>1.88</v>
      </c>
      <c r="F420" s="0" t="n">
        <v>0.64</v>
      </c>
      <c r="G420" s="0" t="n">
        <v>31.58</v>
      </c>
      <c r="H420" s="0" t="n">
        <v>0.91</v>
      </c>
      <c r="I420" s="0" t="n">
        <v>2736321</v>
      </c>
      <c r="J420" s="0" t="s">
        <v>225</v>
      </c>
      <c r="K420" s="19" t="n">
        <v>43629.8451388889</v>
      </c>
      <c r="L420" s="0" t="s">
        <v>54</v>
      </c>
      <c r="M420" s="0" t="n">
        <v>0.024</v>
      </c>
    </row>
    <row r="421" customFormat="false" ht="10.5" hidden="false" customHeight="false" outlineLevel="0" collapsed="false">
      <c r="A421" s="15" t="n">
        <v>489</v>
      </c>
      <c r="B421" s="0" t="n">
        <v>82</v>
      </c>
      <c r="C421" s="0" t="n">
        <v>86.4</v>
      </c>
      <c r="D421" s="0" t="n">
        <v>93.4</v>
      </c>
      <c r="E421" s="0" t="n">
        <v>1.86</v>
      </c>
      <c r="F421" s="0" t="n">
        <v>0.65</v>
      </c>
      <c r="G421" s="0" t="n">
        <v>31.64</v>
      </c>
      <c r="H421" s="0" t="n">
        <v>0.5</v>
      </c>
      <c r="I421" s="0" t="n">
        <v>2736322</v>
      </c>
      <c r="J421" s="0" t="s">
        <v>225</v>
      </c>
      <c r="K421" s="19" t="n">
        <v>43629.8451388889</v>
      </c>
      <c r="L421" s="0" t="s">
        <v>54</v>
      </c>
      <c r="M421" s="0" t="n">
        <v>0.029</v>
      </c>
    </row>
    <row r="422" customFormat="false" ht="10.5" hidden="false" customHeight="false" outlineLevel="0" collapsed="false">
      <c r="A422" s="15" t="n">
        <v>400</v>
      </c>
      <c r="B422" s="0" t="n">
        <v>74</v>
      </c>
      <c r="C422" s="0" t="n">
        <v>78</v>
      </c>
      <c r="D422" s="0" t="n">
        <v>84.7</v>
      </c>
      <c r="E422" s="0" t="n">
        <v>2.85</v>
      </c>
      <c r="F422" s="0" t="n">
        <v>0.77</v>
      </c>
      <c r="G422" s="0" t="n">
        <v>31.66</v>
      </c>
      <c r="H422" s="0" t="n">
        <v>1.03</v>
      </c>
      <c r="I422" s="0" t="n">
        <v>2728706</v>
      </c>
      <c r="J422" s="0" t="s">
        <v>226</v>
      </c>
      <c r="K422" s="19" t="n">
        <v>43623.53125</v>
      </c>
      <c r="L422" s="0" t="s">
        <v>30</v>
      </c>
      <c r="M422" s="0" t="n">
        <v>0.037</v>
      </c>
    </row>
    <row r="423" customFormat="false" ht="10.5" hidden="false" customHeight="false" outlineLevel="0" collapsed="false">
      <c r="A423" s="15" t="n">
        <v>400</v>
      </c>
      <c r="B423" s="0" t="n">
        <v>77.6</v>
      </c>
      <c r="C423" s="0" t="n">
        <v>81.8</v>
      </c>
      <c r="D423" s="0" t="n">
        <v>88.5</v>
      </c>
      <c r="E423" s="0" t="n">
        <v>3.48</v>
      </c>
      <c r="F423" s="0" t="n">
        <v>0.79</v>
      </c>
      <c r="G423" s="0" t="n">
        <v>31.82</v>
      </c>
      <c r="H423" s="0" t="n">
        <v>0.57</v>
      </c>
      <c r="I423" s="0" t="n">
        <v>2728707</v>
      </c>
      <c r="J423" s="0" t="s">
        <v>226</v>
      </c>
      <c r="K423" s="19" t="n">
        <v>43623.53125</v>
      </c>
      <c r="L423" s="0" t="s">
        <v>30</v>
      </c>
      <c r="M423" s="0" t="n">
        <v>0.036</v>
      </c>
    </row>
    <row r="424" customFormat="false" ht="10.5" hidden="false" customHeight="false" outlineLevel="0" collapsed="false">
      <c r="A424" s="15" t="n">
        <v>400</v>
      </c>
      <c r="B424" s="0" t="n">
        <v>76.3</v>
      </c>
      <c r="C424" s="0" t="n">
        <v>80.4</v>
      </c>
      <c r="D424" s="0" t="n">
        <v>87.4</v>
      </c>
      <c r="E424" s="0" t="n">
        <v>3.27</v>
      </c>
      <c r="F424" s="0" t="n">
        <v>0.85</v>
      </c>
      <c r="G424" s="0" t="n">
        <v>31.63</v>
      </c>
      <c r="H424" s="0" t="n">
        <v>1</v>
      </c>
      <c r="I424" s="0" t="n">
        <v>2728708</v>
      </c>
      <c r="J424" s="0" t="s">
        <v>226</v>
      </c>
      <c r="K424" s="19" t="n">
        <v>43623.53125</v>
      </c>
      <c r="L424" s="0" t="s">
        <v>30</v>
      </c>
      <c r="M424" s="0" t="n">
        <v>0.056</v>
      </c>
    </row>
    <row r="425" customFormat="false" ht="10.5" hidden="false" customHeight="false" outlineLevel="0" collapsed="false">
      <c r="A425" s="15" t="n">
        <v>400</v>
      </c>
      <c r="B425" s="0" t="n">
        <v>76.5</v>
      </c>
      <c r="C425" s="0" t="n">
        <v>80.6</v>
      </c>
      <c r="D425" s="0" t="n">
        <v>87.4</v>
      </c>
      <c r="E425" s="0" t="n">
        <v>2.41</v>
      </c>
      <c r="F425" s="0" t="n">
        <v>0.75</v>
      </c>
      <c r="G425" s="0" t="n">
        <v>31.7</v>
      </c>
      <c r="H425" s="0" t="n">
        <v>0.63</v>
      </c>
      <c r="I425" s="0" t="n">
        <v>2729358</v>
      </c>
      <c r="J425" s="0" t="s">
        <v>227</v>
      </c>
      <c r="K425" s="19" t="n">
        <v>43623.8409722222</v>
      </c>
      <c r="L425" s="0" t="s">
        <v>30</v>
      </c>
      <c r="M425" s="0" t="n">
        <v>0.039</v>
      </c>
    </row>
    <row r="426" customFormat="false" ht="10.5" hidden="false" customHeight="false" outlineLevel="0" collapsed="false">
      <c r="A426" s="15" t="n">
        <v>400</v>
      </c>
      <c r="B426" s="0" t="n">
        <v>76.4</v>
      </c>
      <c r="C426" s="0" t="n">
        <v>80.5</v>
      </c>
      <c r="D426" s="0" t="n">
        <v>87.3</v>
      </c>
      <c r="E426" s="0" t="n">
        <v>2.53</v>
      </c>
      <c r="F426" s="0" t="n">
        <v>0.77</v>
      </c>
      <c r="G426" s="0" t="n">
        <v>31.78</v>
      </c>
      <c r="H426" s="0" t="n">
        <v>0.83</v>
      </c>
      <c r="I426" s="0" t="n">
        <v>2729359</v>
      </c>
      <c r="J426" s="0" t="s">
        <v>227</v>
      </c>
      <c r="K426" s="19" t="n">
        <v>43623.8409722222</v>
      </c>
      <c r="L426" s="0" t="s">
        <v>30</v>
      </c>
      <c r="M426" s="0" t="n">
        <v>0.043</v>
      </c>
    </row>
    <row r="427" customFormat="false" ht="10.5" hidden="false" customHeight="false" outlineLevel="0" collapsed="false">
      <c r="A427" s="15" t="n">
        <v>149</v>
      </c>
      <c r="B427" s="0" t="n">
        <v>76.8</v>
      </c>
      <c r="C427" s="0" t="n">
        <v>80.9</v>
      </c>
      <c r="D427" s="0" t="n">
        <v>87.8</v>
      </c>
      <c r="E427" s="0" t="n">
        <v>1.99</v>
      </c>
      <c r="F427" s="0" t="n">
        <v>0.73</v>
      </c>
      <c r="G427" s="0" t="n">
        <v>31.69</v>
      </c>
      <c r="H427" s="0" t="n">
        <v>0.91</v>
      </c>
      <c r="I427" s="0" t="n">
        <v>2729360</v>
      </c>
      <c r="J427" s="0" t="s">
        <v>227</v>
      </c>
      <c r="K427" s="19" t="n">
        <v>43623.8409722222</v>
      </c>
      <c r="L427" s="0" t="s">
        <v>30</v>
      </c>
      <c r="M427" s="0" t="n">
        <v>0.045</v>
      </c>
    </row>
    <row r="428" customFormat="false" ht="10.5" hidden="false" customHeight="false" outlineLevel="0" collapsed="false">
      <c r="A428" s="15" t="n">
        <v>300</v>
      </c>
      <c r="B428" s="0" t="n">
        <v>68.4</v>
      </c>
      <c r="C428" s="0" t="n">
        <v>72.2</v>
      </c>
      <c r="D428" s="0" t="n">
        <v>77.6</v>
      </c>
      <c r="E428" s="0" t="n">
        <v>7.2</v>
      </c>
      <c r="F428" s="0" t="n">
        <v>1.37</v>
      </c>
      <c r="G428" s="0" t="n">
        <v>31.91</v>
      </c>
      <c r="H428" s="0" t="n">
        <v>2.02</v>
      </c>
      <c r="I428" s="0" t="n">
        <v>2729673</v>
      </c>
      <c r="J428" s="0" t="s">
        <v>228</v>
      </c>
      <c r="K428" s="19" t="n">
        <v>43624.05625</v>
      </c>
      <c r="L428" s="0" t="s">
        <v>66</v>
      </c>
      <c r="M428" s="0" t="n">
        <v>0.12</v>
      </c>
    </row>
    <row r="429" customFormat="false" ht="10.5" hidden="false" customHeight="false" outlineLevel="0" collapsed="false">
      <c r="A429" s="15" t="n">
        <v>300</v>
      </c>
      <c r="B429" s="0" t="n">
        <v>68.8</v>
      </c>
      <c r="C429" s="0" t="n">
        <v>72.5</v>
      </c>
      <c r="D429" s="0" t="n">
        <v>78.1</v>
      </c>
      <c r="E429" s="0" t="n">
        <v>7.38</v>
      </c>
      <c r="F429" s="0" t="n">
        <v>1.35</v>
      </c>
      <c r="G429" s="0" t="n">
        <v>31.96</v>
      </c>
      <c r="H429" s="0" t="n">
        <v>2.16</v>
      </c>
      <c r="I429" s="0" t="n">
        <v>2729674</v>
      </c>
      <c r="J429" s="0" t="s">
        <v>228</v>
      </c>
      <c r="K429" s="19" t="n">
        <v>43624.05625</v>
      </c>
      <c r="L429" s="0" t="s">
        <v>66</v>
      </c>
      <c r="M429" s="0" t="n">
        <v>0.127</v>
      </c>
    </row>
    <row r="430" customFormat="false" ht="10.5" hidden="false" customHeight="false" outlineLevel="0" collapsed="false">
      <c r="A430" s="15" t="n">
        <v>300</v>
      </c>
      <c r="B430" s="0" t="n">
        <v>67.2</v>
      </c>
      <c r="C430" s="0" t="n">
        <v>70.9</v>
      </c>
      <c r="D430" s="0" t="n">
        <v>76.2</v>
      </c>
      <c r="E430" s="0" t="n">
        <v>7.96</v>
      </c>
      <c r="F430" s="0" t="n">
        <v>1.39</v>
      </c>
      <c r="G430" s="0" t="n">
        <v>31.86</v>
      </c>
      <c r="H430" s="0" t="n">
        <v>2.87</v>
      </c>
      <c r="I430" s="0" t="n">
        <v>2729675</v>
      </c>
      <c r="J430" s="0" t="s">
        <v>228</v>
      </c>
      <c r="K430" s="19" t="n">
        <v>43624.05625</v>
      </c>
      <c r="L430" s="0" t="s">
        <v>66</v>
      </c>
      <c r="M430" s="0" t="n">
        <v>0.127</v>
      </c>
    </row>
    <row r="431" customFormat="false" ht="10.5" hidden="false" customHeight="false" outlineLevel="0" collapsed="false">
      <c r="A431" s="15" t="n">
        <v>300</v>
      </c>
      <c r="B431" s="0" t="n">
        <v>76.2</v>
      </c>
      <c r="C431" s="0" t="n">
        <v>80.4</v>
      </c>
      <c r="D431" s="0" t="n">
        <v>85.7</v>
      </c>
      <c r="E431" s="0" t="n">
        <v>10.33</v>
      </c>
      <c r="F431" s="0" t="n">
        <v>1.36</v>
      </c>
      <c r="G431" s="0" t="n">
        <v>32.43</v>
      </c>
      <c r="H431" s="0" t="n">
        <v>1.01</v>
      </c>
      <c r="I431" s="0" t="n">
        <v>2745768</v>
      </c>
      <c r="J431" s="0" t="s">
        <v>229</v>
      </c>
      <c r="K431" s="19" t="n">
        <v>43636.0388888889</v>
      </c>
      <c r="L431" s="0" t="s">
        <v>77</v>
      </c>
      <c r="M431" s="0" t="n">
        <v>0.095</v>
      </c>
    </row>
    <row r="432" customFormat="false" ht="10.5" hidden="false" customHeight="false" outlineLevel="0" collapsed="false">
      <c r="A432" s="15" t="n">
        <v>300</v>
      </c>
      <c r="B432" s="0" t="n">
        <v>78.2</v>
      </c>
      <c r="C432" s="0" t="n">
        <v>82.5</v>
      </c>
      <c r="D432" s="0" t="n">
        <v>88.1</v>
      </c>
      <c r="E432" s="0" t="n">
        <v>10.89</v>
      </c>
      <c r="F432" s="0" t="n">
        <v>1.29</v>
      </c>
      <c r="G432" s="0" t="n">
        <v>32.29</v>
      </c>
      <c r="H432" s="0" t="n">
        <v>0.52</v>
      </c>
      <c r="I432" s="0" t="n">
        <v>2745769</v>
      </c>
      <c r="J432" s="0" t="s">
        <v>229</v>
      </c>
      <c r="K432" s="19" t="n">
        <v>43636.0388888889</v>
      </c>
      <c r="L432" s="0" t="s">
        <v>77</v>
      </c>
      <c r="M432" s="0" t="n">
        <v>0.07</v>
      </c>
    </row>
    <row r="433" customFormat="false" ht="10.5" hidden="false" customHeight="false" outlineLevel="0" collapsed="false">
      <c r="A433" s="15" t="n">
        <v>300</v>
      </c>
      <c r="B433" s="0" t="n">
        <v>76.9</v>
      </c>
      <c r="C433" s="0" t="n">
        <v>81.1</v>
      </c>
      <c r="D433" s="0" t="n">
        <v>86.5</v>
      </c>
      <c r="E433" s="0" t="n">
        <v>10.35</v>
      </c>
      <c r="F433" s="0" t="n">
        <v>1.32</v>
      </c>
      <c r="G433" s="0" t="n">
        <v>32.28</v>
      </c>
      <c r="H433" s="0" t="n">
        <v>0.8</v>
      </c>
      <c r="I433" s="0" t="n">
        <v>2745770</v>
      </c>
      <c r="J433" s="0" t="s">
        <v>229</v>
      </c>
      <c r="K433" s="19" t="n">
        <v>43636.0388888889</v>
      </c>
      <c r="L433" s="0" t="s">
        <v>77</v>
      </c>
      <c r="M433" s="0" t="n">
        <v>0.065</v>
      </c>
    </row>
    <row r="434" customFormat="false" ht="10.5" hidden="false" customHeight="false" outlineLevel="0" collapsed="false">
      <c r="A434" s="15" t="n">
        <v>300</v>
      </c>
      <c r="B434" s="0" t="n">
        <v>68.3</v>
      </c>
      <c r="C434" s="0" t="n">
        <v>72</v>
      </c>
      <c r="D434" s="0" t="n">
        <v>77.5</v>
      </c>
      <c r="E434" s="0" t="n">
        <v>7.9</v>
      </c>
      <c r="F434" s="0" t="n">
        <v>1.4</v>
      </c>
      <c r="G434" s="0" t="n">
        <v>32.04</v>
      </c>
      <c r="H434" s="0" t="n">
        <v>1.47</v>
      </c>
      <c r="I434" s="0" t="n">
        <v>2730851</v>
      </c>
      <c r="J434" s="0" t="s">
        <v>230</v>
      </c>
      <c r="K434" s="19" t="n">
        <v>43627.1763888889</v>
      </c>
      <c r="L434" s="0" t="s">
        <v>66</v>
      </c>
      <c r="M434" s="0" t="n">
        <v>0.142</v>
      </c>
    </row>
    <row r="435" customFormat="false" ht="10.5" hidden="false" customHeight="false" outlineLevel="0" collapsed="false">
      <c r="A435" s="15" t="n">
        <v>145</v>
      </c>
      <c r="B435" s="0" t="n">
        <v>68.4</v>
      </c>
      <c r="C435" s="0" t="n">
        <v>72.1</v>
      </c>
      <c r="D435" s="0" t="n">
        <v>77.7</v>
      </c>
      <c r="E435" s="0" t="n">
        <v>7.99</v>
      </c>
      <c r="F435" s="0" t="n">
        <v>1.34</v>
      </c>
      <c r="G435" s="0" t="n">
        <v>32.17</v>
      </c>
      <c r="H435" s="0" t="n">
        <v>2.22</v>
      </c>
      <c r="I435" s="0" t="n">
        <v>2730852</v>
      </c>
      <c r="J435" s="0" t="s">
        <v>230</v>
      </c>
      <c r="K435" s="19" t="n">
        <v>43627.1763888889</v>
      </c>
      <c r="L435" s="0" t="s">
        <v>66</v>
      </c>
      <c r="M435" s="0" t="n">
        <v>0.134</v>
      </c>
    </row>
    <row r="436" customFormat="false" ht="10.5" hidden="false" customHeight="false" outlineLevel="0" collapsed="false">
      <c r="A436" s="15" t="n">
        <v>400</v>
      </c>
      <c r="B436" s="0" t="n">
        <v>73.3</v>
      </c>
      <c r="C436" s="0" t="n">
        <v>77.3</v>
      </c>
      <c r="D436" s="0" t="n">
        <v>82.7</v>
      </c>
      <c r="E436" s="0" t="n">
        <v>9.21</v>
      </c>
      <c r="F436" s="0" t="n">
        <v>1.43</v>
      </c>
      <c r="G436" s="0" t="n">
        <v>32.33</v>
      </c>
      <c r="H436" s="0" t="n">
        <v>0.82</v>
      </c>
      <c r="I436" s="0" t="n">
        <v>2731260</v>
      </c>
      <c r="J436" s="0" t="s">
        <v>231</v>
      </c>
      <c r="K436" s="19" t="n">
        <v>43627.3826388889</v>
      </c>
      <c r="L436" s="0" t="s">
        <v>66</v>
      </c>
      <c r="M436" s="0" t="n">
        <v>0.144</v>
      </c>
    </row>
    <row r="437" customFormat="false" ht="10.5" hidden="false" customHeight="false" outlineLevel="0" collapsed="false">
      <c r="A437" s="15" t="n">
        <v>387</v>
      </c>
      <c r="B437" s="0" t="n">
        <v>73.8</v>
      </c>
      <c r="C437" s="0" t="n">
        <v>77.9</v>
      </c>
      <c r="D437" s="0" t="n">
        <v>83.3</v>
      </c>
      <c r="E437" s="0" t="n">
        <v>8.71</v>
      </c>
      <c r="F437" s="0" t="n">
        <v>1.35</v>
      </c>
      <c r="G437" s="0" t="n">
        <v>32.22</v>
      </c>
      <c r="H437" s="0" t="n">
        <v>0.77</v>
      </c>
      <c r="I437" s="0" t="n">
        <v>2731261</v>
      </c>
      <c r="J437" s="0" t="s">
        <v>231</v>
      </c>
      <c r="K437" s="19" t="n">
        <v>43627.3826388889</v>
      </c>
      <c r="L437" s="0" t="s">
        <v>66</v>
      </c>
      <c r="M437" s="0" t="n">
        <v>0.131</v>
      </c>
    </row>
    <row r="438" customFormat="false" ht="10.5" hidden="false" customHeight="false" outlineLevel="0" collapsed="false">
      <c r="A438" s="15" t="n">
        <v>400</v>
      </c>
      <c r="B438" s="0" t="n">
        <v>71.3</v>
      </c>
      <c r="C438" s="0" t="n">
        <v>75.1</v>
      </c>
      <c r="D438" s="0" t="n">
        <v>80.6</v>
      </c>
      <c r="E438" s="0" t="n">
        <v>8.56</v>
      </c>
      <c r="F438" s="0" t="n">
        <v>1.32</v>
      </c>
      <c r="G438" s="0" t="n">
        <v>32.16</v>
      </c>
      <c r="H438" s="0" t="n">
        <v>1.76</v>
      </c>
      <c r="I438" s="0" t="n">
        <v>2731978</v>
      </c>
      <c r="J438" s="0" t="s">
        <v>232</v>
      </c>
      <c r="K438" s="19" t="n">
        <v>43627.7180555556</v>
      </c>
      <c r="L438" s="0" t="s">
        <v>66</v>
      </c>
      <c r="M438" s="0" t="n">
        <v>0.105</v>
      </c>
    </row>
    <row r="439" customFormat="false" ht="10.5" hidden="false" customHeight="false" outlineLevel="0" collapsed="false">
      <c r="A439" s="15" t="n">
        <v>400</v>
      </c>
      <c r="B439" s="0" t="n">
        <v>72.7</v>
      </c>
      <c r="C439" s="0" t="n">
        <v>76.6</v>
      </c>
      <c r="D439" s="0" t="n">
        <v>82.4</v>
      </c>
      <c r="E439" s="0" t="n">
        <v>6.59</v>
      </c>
      <c r="F439" s="0" t="n">
        <v>1.16</v>
      </c>
      <c r="G439" s="0" t="n">
        <v>31.99</v>
      </c>
      <c r="H439" s="0" t="n">
        <v>0.86</v>
      </c>
      <c r="I439" s="0" t="n">
        <v>2731979</v>
      </c>
      <c r="J439" s="0" t="s">
        <v>232</v>
      </c>
      <c r="K439" s="19" t="n">
        <v>43627.7180555556</v>
      </c>
      <c r="L439" s="0" t="s">
        <v>66</v>
      </c>
      <c r="M439" s="0" t="n">
        <v>0.103</v>
      </c>
    </row>
    <row r="440" customFormat="false" ht="10.5" hidden="false" customHeight="false" outlineLevel="0" collapsed="false">
      <c r="A440" s="15" t="n">
        <v>400</v>
      </c>
      <c r="B440" s="0" t="n">
        <v>72.8</v>
      </c>
      <c r="C440" s="0" t="n">
        <v>76.8</v>
      </c>
      <c r="D440" s="0" t="n">
        <v>82.1</v>
      </c>
      <c r="E440" s="0" t="n">
        <v>9.2</v>
      </c>
      <c r="F440" s="0" t="n">
        <v>1.38</v>
      </c>
      <c r="G440" s="0" t="n">
        <v>32.07</v>
      </c>
      <c r="H440" s="0" t="n">
        <v>0.81</v>
      </c>
      <c r="I440" s="0" t="n">
        <v>2731980</v>
      </c>
      <c r="J440" s="0" t="s">
        <v>232</v>
      </c>
      <c r="K440" s="19" t="n">
        <v>43627.7180555556</v>
      </c>
      <c r="L440" s="0" t="s">
        <v>66</v>
      </c>
      <c r="M440" s="0" t="n">
        <v>0.122</v>
      </c>
    </row>
    <row r="441" customFormat="false" ht="10.5" hidden="false" customHeight="false" outlineLevel="0" collapsed="false">
      <c r="A441" s="15" t="n">
        <v>367</v>
      </c>
      <c r="B441" s="0" t="n">
        <v>73.4</v>
      </c>
      <c r="C441" s="0" t="n">
        <v>77.5</v>
      </c>
      <c r="D441" s="0" t="n">
        <v>82.8</v>
      </c>
      <c r="E441" s="0" t="n">
        <v>10.26</v>
      </c>
      <c r="F441" s="0" t="n">
        <v>1.41</v>
      </c>
      <c r="G441" s="0" t="n">
        <v>32.37</v>
      </c>
      <c r="H441" s="0" t="n">
        <v>0.82</v>
      </c>
      <c r="I441" s="0" t="n">
        <v>2732171</v>
      </c>
      <c r="J441" s="0" t="s">
        <v>233</v>
      </c>
      <c r="K441" s="19" t="n">
        <v>43627.81875</v>
      </c>
      <c r="L441" s="0" t="s">
        <v>66</v>
      </c>
      <c r="M441" s="0" t="n">
        <v>0.185</v>
      </c>
    </row>
    <row r="442" customFormat="false" ht="10.5" hidden="false" customHeight="false" outlineLevel="0" collapsed="false">
      <c r="A442" s="15" t="n">
        <v>300</v>
      </c>
      <c r="B442" s="0" t="n">
        <v>77.5</v>
      </c>
      <c r="C442" s="0" t="n">
        <v>81.8</v>
      </c>
      <c r="D442" s="0" t="n">
        <v>87.2</v>
      </c>
      <c r="E442" s="0" t="n">
        <v>10.61</v>
      </c>
      <c r="F442" s="0" t="n">
        <v>1.26</v>
      </c>
      <c r="G442" s="0" t="n">
        <v>32.44</v>
      </c>
      <c r="H442" s="0" t="n">
        <v>0.91</v>
      </c>
      <c r="I442" s="0" t="n">
        <v>2732564</v>
      </c>
      <c r="J442" s="0" t="s">
        <v>234</v>
      </c>
      <c r="K442" s="19" t="n">
        <v>43628.0909722222</v>
      </c>
      <c r="L442" s="0" t="s">
        <v>77</v>
      </c>
      <c r="M442" s="0" t="n">
        <v>0.06</v>
      </c>
    </row>
    <row r="443" customFormat="false" ht="10.5" hidden="false" customHeight="false" outlineLevel="0" collapsed="false">
      <c r="A443" s="15" t="n">
        <v>300</v>
      </c>
      <c r="B443" s="0" t="n">
        <v>77.3</v>
      </c>
      <c r="C443" s="0" t="n">
        <v>81.5</v>
      </c>
      <c r="D443" s="0" t="n">
        <v>86.8</v>
      </c>
      <c r="E443" s="0" t="n">
        <v>10.86</v>
      </c>
      <c r="F443" s="0" t="n">
        <v>1.27</v>
      </c>
      <c r="G443" s="0" t="n">
        <v>32.38</v>
      </c>
      <c r="H443" s="0" t="n">
        <v>1.01</v>
      </c>
      <c r="I443" s="0" t="n">
        <v>2732565</v>
      </c>
      <c r="J443" s="0" t="s">
        <v>234</v>
      </c>
      <c r="K443" s="19" t="n">
        <v>43628.0909722222</v>
      </c>
      <c r="L443" s="0" t="s">
        <v>77</v>
      </c>
      <c r="M443" s="0" t="n">
        <v>0.07</v>
      </c>
    </row>
    <row r="444" customFormat="false" ht="10.5" hidden="false" customHeight="false" outlineLevel="0" collapsed="false">
      <c r="A444" s="15" t="n">
        <v>311</v>
      </c>
      <c r="B444" s="0" t="n">
        <v>74</v>
      </c>
      <c r="C444" s="0" t="n">
        <v>79.1</v>
      </c>
      <c r="D444" s="0" t="n">
        <v>84.5</v>
      </c>
      <c r="E444" s="0" t="n">
        <v>9.38</v>
      </c>
      <c r="F444" s="0" t="n">
        <v>1.19</v>
      </c>
      <c r="G444" s="0" t="n">
        <v>31.48</v>
      </c>
      <c r="H444" s="0" t="n">
        <v>1</v>
      </c>
      <c r="I444" s="0" t="n">
        <v>2732566</v>
      </c>
      <c r="J444" s="0" t="s">
        <v>234</v>
      </c>
      <c r="K444" s="19" t="n">
        <v>43628.0909722222</v>
      </c>
      <c r="L444" s="0" t="s">
        <v>77</v>
      </c>
      <c r="M444" s="0" t="n">
        <v>0.187</v>
      </c>
    </row>
    <row r="445" customFormat="false" ht="10.5" hidden="false" customHeight="false" outlineLevel="0" collapsed="false">
      <c r="A445" s="15" t="n">
        <v>300</v>
      </c>
      <c r="B445" s="0" t="n">
        <v>77.2</v>
      </c>
      <c r="C445" s="0" t="n">
        <v>81.5</v>
      </c>
      <c r="D445" s="0" t="n">
        <v>86.8</v>
      </c>
      <c r="E445" s="0" t="n">
        <v>6.5</v>
      </c>
      <c r="F445" s="0" t="n">
        <v>1.22</v>
      </c>
      <c r="G445" s="0" t="n">
        <v>30.14</v>
      </c>
      <c r="H445" s="0" t="n">
        <v>1.01</v>
      </c>
      <c r="I445" s="0" t="n">
        <v>2733046</v>
      </c>
      <c r="J445" s="0" t="s">
        <v>235</v>
      </c>
      <c r="K445" s="19" t="n">
        <v>43628.3145833333</v>
      </c>
      <c r="L445" s="0" t="s">
        <v>77</v>
      </c>
      <c r="M445" s="0" t="n">
        <v>0.225</v>
      </c>
    </row>
    <row r="446" customFormat="false" ht="10.5" hidden="false" customHeight="false" outlineLevel="0" collapsed="false">
      <c r="A446" s="15" t="n">
        <v>300</v>
      </c>
      <c r="B446" s="0" t="n">
        <v>76.2</v>
      </c>
      <c r="C446" s="0" t="n">
        <v>80.4</v>
      </c>
      <c r="D446" s="0" t="n">
        <v>85.8</v>
      </c>
      <c r="E446" s="0" t="n">
        <v>5.88</v>
      </c>
      <c r="F446" s="0" t="n">
        <v>1.23</v>
      </c>
      <c r="G446" s="0" t="n">
        <v>29.88</v>
      </c>
      <c r="H446" s="0" t="n">
        <v>1.01</v>
      </c>
      <c r="I446" s="0" t="n">
        <v>2733047</v>
      </c>
      <c r="J446" s="0" t="s">
        <v>235</v>
      </c>
      <c r="K446" s="19" t="n">
        <v>43628.3145833333</v>
      </c>
      <c r="L446" s="0" t="s">
        <v>77</v>
      </c>
      <c r="M446" s="0" t="n">
        <v>0.259</v>
      </c>
    </row>
    <row r="447" customFormat="false" ht="10.5" hidden="false" customHeight="false" outlineLevel="0" collapsed="false">
      <c r="A447" s="15" t="n">
        <v>361</v>
      </c>
      <c r="B447" s="0" t="n">
        <v>77.8</v>
      </c>
      <c r="C447" s="0" t="n">
        <v>82</v>
      </c>
      <c r="D447" s="0" t="n">
        <v>87.6</v>
      </c>
      <c r="E447" s="0" t="n">
        <v>10.94</v>
      </c>
      <c r="F447" s="0" t="n">
        <v>1.28</v>
      </c>
      <c r="G447" s="0" t="n">
        <v>32.53</v>
      </c>
      <c r="H447" s="0" t="n">
        <v>1.29</v>
      </c>
      <c r="I447" s="0" t="n">
        <v>2733049</v>
      </c>
      <c r="J447" s="0" t="s">
        <v>235</v>
      </c>
      <c r="K447" s="19" t="n">
        <v>43628.3145833333</v>
      </c>
      <c r="L447" s="0" t="s">
        <v>77</v>
      </c>
      <c r="M447" s="0" t="n">
        <v>0.051</v>
      </c>
    </row>
    <row r="448" customFormat="false" ht="10.5" hidden="false" customHeight="false" outlineLevel="0" collapsed="false">
      <c r="A448" s="15" t="n">
        <v>248</v>
      </c>
      <c r="B448" s="0" t="n">
        <v>83</v>
      </c>
      <c r="C448" s="0" t="n">
        <v>87.4</v>
      </c>
      <c r="D448" s="0" t="n">
        <v>94.5</v>
      </c>
      <c r="E448" s="0" t="n">
        <v>1.93</v>
      </c>
      <c r="F448" s="0" t="n">
        <v>0.66</v>
      </c>
      <c r="G448" s="0" t="n">
        <v>31.6</v>
      </c>
      <c r="H448" s="0" t="n">
        <v>0.61</v>
      </c>
      <c r="I448" s="0" t="n">
        <v>2733268</v>
      </c>
      <c r="J448" s="0" t="s">
        <v>236</v>
      </c>
      <c r="K448" s="19" t="n">
        <v>43628.3909722222</v>
      </c>
      <c r="L448" s="0" t="s">
        <v>145</v>
      </c>
      <c r="M448" s="0" t="n">
        <v>0.033</v>
      </c>
    </row>
    <row r="449" customFormat="false" ht="10.5" hidden="false" customHeight="false" outlineLevel="0" collapsed="false">
      <c r="A449" s="15" t="n">
        <v>400</v>
      </c>
      <c r="B449" s="0" t="n">
        <v>83.2</v>
      </c>
      <c r="C449" s="0" t="n">
        <v>87.8</v>
      </c>
      <c r="D449" s="0" t="n">
        <v>95</v>
      </c>
      <c r="E449" s="0" t="n">
        <v>2.76</v>
      </c>
      <c r="F449" s="0" t="n">
        <v>0.66</v>
      </c>
      <c r="G449" s="0" t="n">
        <v>31.54</v>
      </c>
      <c r="H449" s="0" t="n">
        <v>0.64</v>
      </c>
      <c r="I449" s="0" t="n">
        <v>2733741</v>
      </c>
      <c r="J449" s="0" t="s">
        <v>237</v>
      </c>
      <c r="K449" s="19" t="n">
        <v>43628.6298611111</v>
      </c>
      <c r="L449" s="0" t="s">
        <v>145</v>
      </c>
      <c r="M449" s="0" t="n">
        <v>0.026</v>
      </c>
    </row>
    <row r="450" customFormat="false" ht="10.5" hidden="false" customHeight="false" outlineLevel="0" collapsed="false">
      <c r="A450" s="15" t="n">
        <v>400</v>
      </c>
      <c r="B450" s="0" t="n">
        <v>82.1</v>
      </c>
      <c r="C450" s="0" t="n">
        <v>86.5</v>
      </c>
      <c r="D450" s="0" t="n">
        <v>93.6</v>
      </c>
      <c r="E450" s="0" t="n">
        <v>2.6</v>
      </c>
      <c r="F450" s="0" t="n">
        <v>0.7</v>
      </c>
      <c r="G450" s="0" t="n">
        <v>31.42</v>
      </c>
      <c r="H450" s="0" t="n">
        <v>0.62</v>
      </c>
      <c r="I450" s="0" t="n">
        <v>2733742</v>
      </c>
      <c r="J450" s="0" t="s">
        <v>237</v>
      </c>
      <c r="K450" s="19" t="n">
        <v>43628.6298611111</v>
      </c>
      <c r="L450" s="0" t="s">
        <v>145</v>
      </c>
      <c r="M450" s="0" t="n">
        <v>0.043</v>
      </c>
    </row>
    <row r="451" customFormat="false" ht="10.5" hidden="false" customHeight="false" outlineLevel="0" collapsed="false">
      <c r="A451" s="15" t="n">
        <v>209</v>
      </c>
      <c r="B451" s="0" t="n">
        <v>82.2</v>
      </c>
      <c r="C451" s="0" t="n">
        <v>86.6</v>
      </c>
      <c r="D451" s="0" t="n">
        <v>93.7</v>
      </c>
      <c r="E451" s="0" t="n">
        <v>2.31</v>
      </c>
      <c r="F451" s="0" t="n">
        <v>0.7</v>
      </c>
      <c r="G451" s="0" t="n">
        <v>31.33</v>
      </c>
      <c r="H451" s="0" t="n">
        <v>0.69</v>
      </c>
      <c r="I451" s="0" t="n">
        <v>2733743</v>
      </c>
      <c r="J451" s="0" t="s">
        <v>237</v>
      </c>
      <c r="K451" s="19" t="n">
        <v>43628.6298611111</v>
      </c>
      <c r="L451" s="0" t="s">
        <v>145</v>
      </c>
      <c r="M451" s="0" t="n">
        <v>0.038</v>
      </c>
    </row>
    <row r="452" customFormat="false" ht="10.5" hidden="false" customHeight="false" outlineLevel="0" collapsed="false">
      <c r="A452" s="15" t="n">
        <v>400</v>
      </c>
      <c r="B452" s="0" t="n">
        <v>84.1</v>
      </c>
      <c r="C452" s="0" t="n">
        <v>88.5</v>
      </c>
      <c r="D452" s="0" t="n">
        <v>95.9</v>
      </c>
      <c r="E452" s="0" t="n">
        <v>1.39</v>
      </c>
      <c r="F452" s="0" t="n">
        <v>0.52</v>
      </c>
      <c r="G452" s="0" t="n">
        <v>31.31</v>
      </c>
      <c r="H452" s="0" t="n">
        <v>0.56</v>
      </c>
      <c r="I452" s="0" t="n">
        <v>2734369</v>
      </c>
      <c r="J452" s="0" t="s">
        <v>238</v>
      </c>
      <c r="K452" s="19" t="n">
        <v>43628.8555555556</v>
      </c>
      <c r="L452" s="0" t="s">
        <v>145</v>
      </c>
      <c r="M452" s="0" t="n">
        <v>0.022</v>
      </c>
    </row>
    <row r="453" customFormat="false" ht="10.5" hidden="false" customHeight="false" outlineLevel="0" collapsed="false">
      <c r="A453" s="15" t="n">
        <v>520</v>
      </c>
      <c r="B453" s="0" t="n">
        <v>83.2</v>
      </c>
      <c r="C453" s="0" t="n">
        <v>87.6</v>
      </c>
      <c r="D453" s="0" t="n">
        <v>94.9</v>
      </c>
      <c r="E453" s="0" t="n">
        <v>1.47</v>
      </c>
      <c r="F453" s="0" t="n">
        <v>0.52</v>
      </c>
      <c r="G453" s="0" t="n">
        <v>31.19</v>
      </c>
      <c r="H453" s="0" t="n">
        <v>0.82</v>
      </c>
      <c r="I453" s="0" t="n">
        <v>2734370</v>
      </c>
      <c r="J453" s="0" t="s">
        <v>238</v>
      </c>
      <c r="K453" s="19" t="n">
        <v>43628.8555555556</v>
      </c>
      <c r="L453" s="0" t="s">
        <v>145</v>
      </c>
      <c r="M453" s="0" t="n">
        <v>0.024</v>
      </c>
    </row>
    <row r="454" customFormat="false" ht="10.5" hidden="false" customHeight="false" outlineLevel="0" collapsed="false">
      <c r="A454" s="15" t="n">
        <v>300</v>
      </c>
      <c r="B454" s="0" t="n">
        <v>70.5</v>
      </c>
      <c r="C454" s="0" t="n">
        <v>74.3</v>
      </c>
      <c r="D454" s="0" t="n">
        <v>80.3</v>
      </c>
      <c r="E454" s="0" t="n">
        <v>3.33</v>
      </c>
      <c r="F454" s="0" t="n">
        <v>1.23</v>
      </c>
      <c r="G454" s="0" t="n">
        <v>31.57</v>
      </c>
      <c r="H454" s="0" t="n">
        <v>0.91</v>
      </c>
      <c r="I454" s="0" t="n">
        <v>2734757</v>
      </c>
      <c r="J454" s="0" t="s">
        <v>239</v>
      </c>
      <c r="K454" s="19" t="n">
        <v>43629.0701388889</v>
      </c>
      <c r="L454" s="0" t="s">
        <v>88</v>
      </c>
      <c r="M454" s="0" t="n">
        <v>0.257</v>
      </c>
    </row>
    <row r="455" customFormat="false" ht="10.5" hidden="false" customHeight="false" outlineLevel="0" collapsed="false">
      <c r="A455" s="15" t="n">
        <v>300</v>
      </c>
      <c r="B455" s="0" t="n">
        <v>70</v>
      </c>
      <c r="C455" s="0" t="n">
        <v>73.8</v>
      </c>
      <c r="D455" s="0" t="n">
        <v>79.8</v>
      </c>
      <c r="E455" s="0" t="n">
        <v>3.44</v>
      </c>
      <c r="F455" s="0" t="n">
        <v>1.2</v>
      </c>
      <c r="G455" s="0" t="n">
        <v>31.57</v>
      </c>
      <c r="H455" s="0" t="n">
        <v>1.05</v>
      </c>
      <c r="I455" s="0" t="n">
        <v>2734758</v>
      </c>
      <c r="J455" s="0" t="s">
        <v>239</v>
      </c>
      <c r="K455" s="19" t="n">
        <v>43629.0701388889</v>
      </c>
      <c r="L455" s="0" t="s">
        <v>88</v>
      </c>
      <c r="M455" s="0" t="n">
        <v>0.233</v>
      </c>
    </row>
    <row r="456" customFormat="false" ht="10.5" hidden="false" customHeight="false" outlineLevel="0" collapsed="false">
      <c r="A456" s="15" t="n">
        <v>300</v>
      </c>
      <c r="B456" s="0" t="n">
        <v>70.5</v>
      </c>
      <c r="C456" s="0" t="n">
        <v>74.3</v>
      </c>
      <c r="D456" s="0" t="n">
        <v>80.3</v>
      </c>
      <c r="E456" s="0" t="n">
        <v>3.41</v>
      </c>
      <c r="F456" s="0" t="n">
        <v>1.21</v>
      </c>
      <c r="G456" s="0" t="n">
        <v>31.61</v>
      </c>
      <c r="H456" s="0" t="n">
        <v>1.12</v>
      </c>
      <c r="I456" s="0" t="n">
        <v>2734759</v>
      </c>
      <c r="J456" s="0" t="s">
        <v>239</v>
      </c>
      <c r="K456" s="19" t="n">
        <v>43629.0701388889</v>
      </c>
      <c r="L456" s="0" t="s">
        <v>88</v>
      </c>
      <c r="M456" s="0" t="n">
        <v>0.245</v>
      </c>
    </row>
    <row r="457" customFormat="false" ht="10.5" hidden="false" customHeight="false" outlineLevel="0" collapsed="false">
      <c r="A457" s="15" t="n">
        <v>300</v>
      </c>
      <c r="B457" s="0" t="n">
        <v>70.1</v>
      </c>
      <c r="C457" s="0" t="n">
        <v>73.9</v>
      </c>
      <c r="D457" s="0" t="n">
        <v>80</v>
      </c>
      <c r="E457" s="0" t="n">
        <v>3.2</v>
      </c>
      <c r="F457" s="0" t="n">
        <v>1.11</v>
      </c>
      <c r="G457" s="0" t="n">
        <v>31.49</v>
      </c>
      <c r="H457" s="0" t="n">
        <v>1.71</v>
      </c>
      <c r="I457" s="0" t="n">
        <v>2735018</v>
      </c>
      <c r="J457" s="0" t="s">
        <v>240</v>
      </c>
      <c r="K457" s="19" t="n">
        <v>43629.1958333333</v>
      </c>
      <c r="L457" s="0" t="s">
        <v>88</v>
      </c>
      <c r="M457" s="0" t="n">
        <v>0.173</v>
      </c>
    </row>
    <row r="458" customFormat="false" ht="10.5" hidden="false" customHeight="false" outlineLevel="0" collapsed="false">
      <c r="A458" s="15" t="n">
        <v>182</v>
      </c>
      <c r="B458" s="0" t="n">
        <v>70.9</v>
      </c>
      <c r="C458" s="0" t="n">
        <v>74.7</v>
      </c>
      <c r="D458" s="0" t="n">
        <v>80.9</v>
      </c>
      <c r="E458" s="0" t="n">
        <v>3.2</v>
      </c>
      <c r="F458" s="0" t="n">
        <v>1.18</v>
      </c>
      <c r="G458" s="0" t="n">
        <v>31.54</v>
      </c>
      <c r="H458" s="0" t="n">
        <v>1.09</v>
      </c>
      <c r="I458" s="0" t="n">
        <v>2735019</v>
      </c>
      <c r="J458" s="0" t="s">
        <v>240</v>
      </c>
      <c r="K458" s="19" t="n">
        <v>43629.1958333333</v>
      </c>
      <c r="L458" s="0" t="s">
        <v>88</v>
      </c>
      <c r="M458" s="0" t="n">
        <v>0.194</v>
      </c>
    </row>
    <row r="459" customFormat="false" ht="10.5" hidden="false" customHeight="false" outlineLevel="0" collapsed="false">
      <c r="A459" s="15" t="n">
        <v>400</v>
      </c>
      <c r="B459" s="0" t="n">
        <v>81.4</v>
      </c>
      <c r="C459" s="0" t="n">
        <v>85.8</v>
      </c>
      <c r="D459" s="0" t="n">
        <v>92.9</v>
      </c>
      <c r="E459" s="0" t="n">
        <v>1.97</v>
      </c>
      <c r="F459" s="0" t="n">
        <v>0.74</v>
      </c>
      <c r="G459" s="0" t="n">
        <v>31.27</v>
      </c>
      <c r="H459" s="0" t="n">
        <v>0.91</v>
      </c>
      <c r="I459" s="0" t="n">
        <v>2735604</v>
      </c>
      <c r="J459" s="0" t="s">
        <v>241</v>
      </c>
      <c r="K459" s="19" t="n">
        <v>43629.5055555556</v>
      </c>
      <c r="L459" s="0" t="s">
        <v>54</v>
      </c>
      <c r="M459" s="0" t="n">
        <v>0.062</v>
      </c>
    </row>
    <row r="460" customFormat="false" ht="10.5" hidden="false" customHeight="false" outlineLevel="0" collapsed="false">
      <c r="A460" s="15" t="n">
        <v>400</v>
      </c>
      <c r="B460" s="0" t="n">
        <v>81.2</v>
      </c>
      <c r="C460" s="0" t="n">
        <v>85.7</v>
      </c>
      <c r="D460" s="0" t="n">
        <v>92.8</v>
      </c>
      <c r="E460" s="0" t="n">
        <v>2.81</v>
      </c>
      <c r="F460" s="0" t="n">
        <v>0.84</v>
      </c>
      <c r="G460" s="0" t="n">
        <v>31.51</v>
      </c>
      <c r="H460" s="0" t="n">
        <v>0.74</v>
      </c>
      <c r="I460" s="0" t="n">
        <v>2735605</v>
      </c>
      <c r="J460" s="0" t="s">
        <v>241</v>
      </c>
      <c r="K460" s="19" t="n">
        <v>43629.5055555556</v>
      </c>
      <c r="L460" s="0" t="s">
        <v>54</v>
      </c>
      <c r="M460" s="0" t="n">
        <v>0.028</v>
      </c>
    </row>
    <row r="461" customFormat="false" ht="10.5" hidden="false" customHeight="false" outlineLevel="0" collapsed="false">
      <c r="A461" s="15" t="n">
        <v>400</v>
      </c>
      <c r="B461" s="0" t="n">
        <v>80.5</v>
      </c>
      <c r="C461" s="0" t="n">
        <v>84.8</v>
      </c>
      <c r="D461" s="0" t="n">
        <v>91.7</v>
      </c>
      <c r="E461" s="0" t="n">
        <v>2.04</v>
      </c>
      <c r="F461" s="0" t="n">
        <v>0.66</v>
      </c>
      <c r="G461" s="0" t="n">
        <v>31.51</v>
      </c>
      <c r="H461" s="0" t="n">
        <v>0.68</v>
      </c>
      <c r="I461" s="0" t="n">
        <v>2735606</v>
      </c>
      <c r="J461" s="0" t="s">
        <v>241</v>
      </c>
      <c r="K461" s="19" t="n">
        <v>43629.5055555556</v>
      </c>
      <c r="L461" s="0" t="s">
        <v>54</v>
      </c>
      <c r="M461" s="0" t="n">
        <v>0.041</v>
      </c>
    </row>
    <row r="462" customFormat="false" ht="10.5" hidden="false" customHeight="false" outlineLevel="0" collapsed="false">
      <c r="A462" s="15" t="n">
        <v>300</v>
      </c>
      <c r="B462" s="0" t="n">
        <v>73.8</v>
      </c>
      <c r="C462" s="0" t="n">
        <v>77.8</v>
      </c>
      <c r="D462" s="0" t="n">
        <v>84</v>
      </c>
      <c r="E462" s="0" t="n">
        <v>2.58</v>
      </c>
      <c r="F462" s="0" t="n">
        <v>0.97</v>
      </c>
      <c r="G462" s="0" t="n">
        <v>31.68</v>
      </c>
      <c r="H462" s="0" t="n">
        <v>1.16</v>
      </c>
      <c r="I462" s="0" t="n">
        <v>2736646</v>
      </c>
      <c r="J462" s="0" t="s">
        <v>242</v>
      </c>
      <c r="K462" s="19" t="n">
        <v>43630.0638888889</v>
      </c>
      <c r="L462" s="0" t="s">
        <v>58</v>
      </c>
      <c r="M462" s="0" t="n">
        <v>0.078</v>
      </c>
    </row>
    <row r="463" customFormat="false" ht="10.5" hidden="false" customHeight="false" outlineLevel="0" collapsed="false">
      <c r="A463" s="15" t="n">
        <v>300</v>
      </c>
      <c r="B463" s="0" t="n">
        <v>73.9</v>
      </c>
      <c r="C463" s="0" t="n">
        <v>77.9</v>
      </c>
      <c r="D463" s="0" t="n">
        <v>84</v>
      </c>
      <c r="E463" s="0" t="n">
        <v>2.6</v>
      </c>
      <c r="F463" s="0" t="n">
        <v>0.98</v>
      </c>
      <c r="G463" s="0" t="n">
        <v>31.63</v>
      </c>
      <c r="H463" s="0" t="n">
        <v>1.23</v>
      </c>
      <c r="I463" s="0" t="n">
        <v>2736647</v>
      </c>
      <c r="J463" s="0" t="s">
        <v>242</v>
      </c>
      <c r="K463" s="19" t="n">
        <v>43630.0638888889</v>
      </c>
      <c r="L463" s="0" t="s">
        <v>58</v>
      </c>
      <c r="M463" s="0" t="n">
        <v>0.066</v>
      </c>
    </row>
    <row r="464" customFormat="false" ht="10.5" hidden="false" customHeight="false" outlineLevel="0" collapsed="false">
      <c r="A464" s="15" t="n">
        <v>300</v>
      </c>
      <c r="B464" s="0" t="n">
        <v>73.3</v>
      </c>
      <c r="C464" s="0" t="n">
        <v>77.3</v>
      </c>
      <c r="D464" s="0" t="n">
        <v>83.7</v>
      </c>
      <c r="E464" s="0" t="n">
        <v>2.5</v>
      </c>
      <c r="F464" s="0" t="n">
        <v>0.92</v>
      </c>
      <c r="G464" s="0" t="n">
        <v>31.63</v>
      </c>
      <c r="H464" s="0" t="n">
        <v>1.57</v>
      </c>
      <c r="I464" s="0" t="n">
        <v>2736648</v>
      </c>
      <c r="J464" s="0" t="s">
        <v>242</v>
      </c>
      <c r="K464" s="19" t="n">
        <v>43630.0638888889</v>
      </c>
      <c r="L464" s="0" t="s">
        <v>58</v>
      </c>
      <c r="M464" s="0" t="n">
        <v>0.038</v>
      </c>
    </row>
    <row r="465" customFormat="false" ht="10.5" hidden="false" customHeight="false" outlineLevel="0" collapsed="false">
      <c r="A465" s="15" t="n">
        <v>300</v>
      </c>
      <c r="B465" s="0" t="n">
        <v>73.7</v>
      </c>
      <c r="C465" s="0" t="n">
        <v>77.7</v>
      </c>
      <c r="D465" s="0" t="n">
        <v>84.5</v>
      </c>
      <c r="E465" s="0" t="n">
        <v>2.9</v>
      </c>
      <c r="F465" s="0" t="n">
        <v>0.89</v>
      </c>
      <c r="G465" s="0" t="n">
        <v>31.61</v>
      </c>
      <c r="H465" s="0" t="n">
        <v>2.63</v>
      </c>
      <c r="I465" s="0" t="n">
        <v>2736895</v>
      </c>
      <c r="J465" s="0" t="s">
        <v>243</v>
      </c>
      <c r="K465" s="19" t="n">
        <v>43630.1819444444</v>
      </c>
      <c r="L465" s="0" t="s">
        <v>58</v>
      </c>
      <c r="M465" s="0" t="n">
        <v>0.047</v>
      </c>
    </row>
    <row r="466" customFormat="false" ht="10.5" hidden="false" customHeight="false" outlineLevel="0" collapsed="false">
      <c r="A466" s="15" t="n">
        <v>207</v>
      </c>
      <c r="B466" s="0" t="n">
        <v>74.9</v>
      </c>
      <c r="C466" s="0" t="n">
        <v>78.9</v>
      </c>
      <c r="D466" s="0" t="n">
        <v>85.3</v>
      </c>
      <c r="E466" s="0" t="n">
        <v>2.54</v>
      </c>
      <c r="F466" s="0" t="n">
        <v>0.91</v>
      </c>
      <c r="G466" s="0" t="n">
        <v>31.62</v>
      </c>
      <c r="H466" s="0" t="n">
        <v>1.53</v>
      </c>
      <c r="I466" s="0" t="n">
        <v>2736896</v>
      </c>
      <c r="J466" s="0" t="s">
        <v>243</v>
      </c>
      <c r="K466" s="19" t="n">
        <v>43630.1819444444</v>
      </c>
      <c r="L466" s="0" t="s">
        <v>58</v>
      </c>
      <c r="M466" s="0" t="n">
        <v>0.063</v>
      </c>
    </row>
    <row r="467" customFormat="false" ht="10.5" hidden="false" customHeight="false" outlineLevel="0" collapsed="false">
      <c r="A467" s="15" t="n">
        <v>400</v>
      </c>
      <c r="B467" s="0" t="n">
        <v>65.5</v>
      </c>
      <c r="C467" s="0" t="n">
        <v>69.1</v>
      </c>
      <c r="D467" s="0" t="n">
        <v>74.1</v>
      </c>
      <c r="E467" s="0" t="n">
        <v>12.14</v>
      </c>
      <c r="F467" s="0" t="n">
        <v>1.67</v>
      </c>
      <c r="G467" s="0" t="n">
        <v>32.61</v>
      </c>
      <c r="H467" s="0" t="n">
        <v>0.64</v>
      </c>
      <c r="I467" s="0" t="n">
        <v>2738057</v>
      </c>
      <c r="J467" s="0" t="s">
        <v>244</v>
      </c>
      <c r="K467" s="19" t="n">
        <v>43630.7979166667</v>
      </c>
      <c r="L467" s="0" t="s">
        <v>66</v>
      </c>
      <c r="M467" s="0" t="n">
        <v>0.089</v>
      </c>
    </row>
    <row r="468" customFormat="false" ht="10.5" hidden="false" customHeight="false" outlineLevel="0" collapsed="false">
      <c r="A468" s="15" t="n">
        <v>400</v>
      </c>
      <c r="B468" s="0" t="n">
        <v>69.1</v>
      </c>
      <c r="C468" s="0" t="n">
        <v>72.8</v>
      </c>
      <c r="D468" s="0" t="n">
        <v>78.4</v>
      </c>
      <c r="E468" s="0" t="n">
        <v>9.23</v>
      </c>
      <c r="F468" s="0" t="n">
        <v>1.48</v>
      </c>
      <c r="G468" s="0" t="n">
        <v>32.28</v>
      </c>
      <c r="H468" s="0" t="n">
        <v>1.1</v>
      </c>
      <c r="I468" s="0" t="n">
        <v>2738058</v>
      </c>
      <c r="J468" s="0" t="s">
        <v>244</v>
      </c>
      <c r="K468" s="19" t="n">
        <v>43630.7979166667</v>
      </c>
      <c r="L468" s="0" t="s">
        <v>66</v>
      </c>
      <c r="M468" s="0" t="n">
        <v>0.089</v>
      </c>
    </row>
    <row r="469" customFormat="false" ht="10.5" hidden="false" customHeight="false" outlineLevel="0" collapsed="false">
      <c r="A469" s="15" t="n">
        <v>400</v>
      </c>
      <c r="B469" s="0" t="n">
        <v>69.8</v>
      </c>
      <c r="C469" s="0" t="n">
        <v>73.6</v>
      </c>
      <c r="D469" s="0" t="n">
        <v>79.2</v>
      </c>
      <c r="E469" s="0" t="n">
        <v>8.43</v>
      </c>
      <c r="F469" s="0" t="n">
        <v>1.46</v>
      </c>
      <c r="G469" s="0" t="n">
        <v>32.21</v>
      </c>
      <c r="H469" s="0" t="n">
        <v>1.4</v>
      </c>
      <c r="I469" s="0" t="n">
        <v>2738059</v>
      </c>
      <c r="J469" s="0" t="s">
        <v>244</v>
      </c>
      <c r="K469" s="19" t="n">
        <v>43630.7979166667</v>
      </c>
      <c r="L469" s="0" t="s">
        <v>66</v>
      </c>
      <c r="M469" s="0" t="n">
        <v>0.163</v>
      </c>
    </row>
    <row r="470" customFormat="false" ht="10.5" hidden="false" customHeight="false" outlineLevel="0" collapsed="false">
      <c r="A470" s="15" t="n">
        <v>400</v>
      </c>
      <c r="B470" s="0" t="n">
        <v>68.5</v>
      </c>
      <c r="C470" s="0" t="n">
        <v>72.2</v>
      </c>
      <c r="D470" s="0" t="n">
        <v>77.8</v>
      </c>
      <c r="E470" s="0" t="n">
        <v>8.32</v>
      </c>
      <c r="F470" s="0" t="n">
        <v>1.41</v>
      </c>
      <c r="G470" s="0" t="n">
        <v>32.25</v>
      </c>
      <c r="H470" s="0" t="n">
        <v>1.19</v>
      </c>
      <c r="I470" s="0" t="n">
        <v>2738496</v>
      </c>
      <c r="J470" s="0" t="s">
        <v>245</v>
      </c>
      <c r="K470" s="19" t="n">
        <v>43631.0888888889</v>
      </c>
      <c r="L470" s="0" t="s">
        <v>66</v>
      </c>
      <c r="M470" s="0" t="n">
        <v>0.108</v>
      </c>
    </row>
    <row r="471" customFormat="false" ht="10.5" hidden="false" customHeight="false" outlineLevel="0" collapsed="false">
      <c r="A471" s="15" t="n">
        <v>400</v>
      </c>
      <c r="B471" s="0" t="n">
        <v>66.2</v>
      </c>
      <c r="C471" s="0" t="n">
        <v>69.7</v>
      </c>
      <c r="D471" s="0" t="n">
        <v>75.2</v>
      </c>
      <c r="E471" s="0" t="n">
        <v>8.06</v>
      </c>
      <c r="F471" s="0" t="n">
        <v>1.4</v>
      </c>
      <c r="G471" s="0" t="n">
        <v>32.17</v>
      </c>
      <c r="H471" s="0" t="n">
        <v>1.17</v>
      </c>
      <c r="I471" s="0" t="n">
        <v>2738497</v>
      </c>
      <c r="J471" s="0" t="s">
        <v>245</v>
      </c>
      <c r="K471" s="19" t="n">
        <v>43631.0888888889</v>
      </c>
      <c r="L471" s="0" t="s">
        <v>66</v>
      </c>
      <c r="M471" s="0" t="n">
        <v>0.106</v>
      </c>
    </row>
    <row r="472" customFormat="false" ht="10.5" hidden="false" customHeight="false" outlineLevel="0" collapsed="false">
      <c r="A472" s="15" t="n">
        <v>400</v>
      </c>
      <c r="B472" s="0" t="n">
        <v>66.7</v>
      </c>
      <c r="C472" s="0" t="n">
        <v>70.3</v>
      </c>
      <c r="D472" s="0" t="n">
        <v>75.8</v>
      </c>
      <c r="E472" s="0" t="n">
        <v>8.97</v>
      </c>
      <c r="F472" s="0" t="n">
        <v>1.48</v>
      </c>
      <c r="G472" s="0" t="n">
        <v>32.3</v>
      </c>
      <c r="H472" s="0" t="n">
        <v>1.48</v>
      </c>
      <c r="I472" s="0" t="n">
        <v>2738498</v>
      </c>
      <c r="J472" s="0" t="s">
        <v>245</v>
      </c>
      <c r="K472" s="19" t="n">
        <v>43631.0888888889</v>
      </c>
      <c r="L472" s="0" t="s">
        <v>66</v>
      </c>
      <c r="M472" s="0" t="n">
        <v>0.164</v>
      </c>
    </row>
    <row r="473" customFormat="false" ht="10.5" hidden="false" customHeight="false" outlineLevel="0" collapsed="false">
      <c r="A473" s="15" t="n">
        <v>269</v>
      </c>
      <c r="B473" s="0" t="n">
        <v>68.9</v>
      </c>
      <c r="C473" s="0" t="n">
        <v>72.6</v>
      </c>
      <c r="D473" s="0" t="n">
        <v>78.1</v>
      </c>
      <c r="E473" s="0" t="n">
        <v>9.38</v>
      </c>
      <c r="F473" s="0" t="n">
        <v>1.53</v>
      </c>
      <c r="G473" s="0" t="n">
        <v>32.35</v>
      </c>
      <c r="H473" s="0" t="n">
        <v>0.8</v>
      </c>
      <c r="I473" s="0" t="n">
        <v>2738947</v>
      </c>
      <c r="J473" s="0" t="s">
        <v>246</v>
      </c>
      <c r="K473" s="19" t="n">
        <v>43633.1784722222</v>
      </c>
      <c r="L473" s="0" t="s">
        <v>66</v>
      </c>
      <c r="M473" s="0" t="n">
        <v>0.158</v>
      </c>
    </row>
    <row r="474" customFormat="false" ht="10.5" hidden="false" customHeight="false" outlineLevel="0" collapsed="false">
      <c r="A474" s="15" t="n">
        <v>400</v>
      </c>
      <c r="B474" s="0" t="n">
        <v>81</v>
      </c>
      <c r="C474" s="0" t="n">
        <v>85.4</v>
      </c>
      <c r="D474" s="0" t="n">
        <v>92.6</v>
      </c>
      <c r="E474" s="0" t="n">
        <v>3.5</v>
      </c>
      <c r="F474" s="0" t="n">
        <v>0.71</v>
      </c>
      <c r="G474" s="0" t="n">
        <v>31.66</v>
      </c>
      <c r="H474" s="0" t="n">
        <v>1.03</v>
      </c>
      <c r="I474" s="0" t="n">
        <v>2740072</v>
      </c>
      <c r="J474" s="0" t="s">
        <v>247</v>
      </c>
      <c r="K474" s="19" t="n">
        <v>43633.5875</v>
      </c>
      <c r="L474" s="0" t="s">
        <v>54</v>
      </c>
      <c r="M474" s="0" t="n">
        <v>0.014</v>
      </c>
    </row>
    <row r="475" customFormat="false" ht="10.5" hidden="false" customHeight="false" outlineLevel="0" collapsed="false">
      <c r="A475" s="15" t="n">
        <v>400</v>
      </c>
      <c r="B475" s="0" t="n">
        <v>79.3</v>
      </c>
      <c r="C475" s="0" t="n">
        <v>83.5</v>
      </c>
      <c r="D475" s="0" t="n">
        <v>90.5</v>
      </c>
      <c r="E475" s="0" t="n">
        <v>1.83</v>
      </c>
      <c r="F475" s="0" t="n">
        <v>0.58</v>
      </c>
      <c r="G475" s="0" t="n">
        <v>31.62</v>
      </c>
      <c r="H475" s="0" t="n">
        <v>0.51</v>
      </c>
      <c r="I475" s="0" t="n">
        <v>2740073</v>
      </c>
      <c r="J475" s="0" t="s">
        <v>247</v>
      </c>
      <c r="K475" s="19" t="n">
        <v>43633.5875</v>
      </c>
      <c r="L475" s="0" t="s">
        <v>54</v>
      </c>
      <c r="M475" s="0" t="n">
        <v>0.019</v>
      </c>
    </row>
    <row r="476" customFormat="false" ht="10.5" hidden="false" customHeight="false" outlineLevel="0" collapsed="false">
      <c r="A476" s="15" t="n">
        <v>400</v>
      </c>
      <c r="B476" s="0" t="n">
        <v>77.9</v>
      </c>
      <c r="C476" s="0" t="n">
        <v>82</v>
      </c>
      <c r="D476" s="0" t="n">
        <v>88.7</v>
      </c>
      <c r="E476" s="0" t="n">
        <v>3.28</v>
      </c>
      <c r="F476" s="0" t="n">
        <v>0.81</v>
      </c>
      <c r="G476" s="0" t="n">
        <v>31.73</v>
      </c>
      <c r="H476" s="0" t="n">
        <v>0.87</v>
      </c>
      <c r="I476" s="0" t="n">
        <v>2740074</v>
      </c>
      <c r="J476" s="0" t="s">
        <v>247</v>
      </c>
      <c r="K476" s="19" t="n">
        <v>43633.5875</v>
      </c>
      <c r="L476" s="0" t="s">
        <v>54</v>
      </c>
      <c r="M476" s="0" t="n">
        <v>0.081</v>
      </c>
    </row>
    <row r="477" customFormat="false" ht="10.5" hidden="false" customHeight="false" outlineLevel="0" collapsed="false">
      <c r="A477" s="15" t="n">
        <v>400</v>
      </c>
      <c r="B477" s="0" t="n">
        <v>79.2</v>
      </c>
      <c r="C477" s="0" t="n">
        <v>83.4</v>
      </c>
      <c r="D477" s="0" t="n">
        <v>89.9</v>
      </c>
      <c r="E477" s="0" t="n">
        <v>3.55</v>
      </c>
      <c r="F477" s="0" t="n">
        <v>0.81</v>
      </c>
      <c r="G477" s="0" t="n">
        <v>31.77</v>
      </c>
      <c r="H477" s="0" t="n">
        <v>0.36</v>
      </c>
      <c r="I477" s="0" t="n">
        <v>2740671</v>
      </c>
      <c r="J477" s="0" t="s">
        <v>248</v>
      </c>
      <c r="K477" s="19" t="n">
        <v>43633.8458333333</v>
      </c>
      <c r="L477" s="0" t="s">
        <v>54</v>
      </c>
      <c r="M477" s="0" t="n">
        <v>0.041</v>
      </c>
    </row>
    <row r="478" customFormat="false" ht="10.5" hidden="false" customHeight="false" outlineLevel="0" collapsed="false">
      <c r="A478" s="15" t="n">
        <v>400</v>
      </c>
      <c r="B478" s="0" t="n">
        <v>80.5</v>
      </c>
      <c r="C478" s="0" t="n">
        <v>84.8</v>
      </c>
      <c r="D478" s="0" t="n">
        <v>91.6</v>
      </c>
      <c r="E478" s="0" t="n">
        <v>2.48</v>
      </c>
      <c r="F478" s="0" t="n">
        <v>0.72</v>
      </c>
      <c r="G478" s="0" t="n">
        <v>31.65</v>
      </c>
      <c r="H478" s="0" t="n">
        <v>0.5</v>
      </c>
      <c r="I478" s="0" t="n">
        <v>2740672</v>
      </c>
      <c r="J478" s="0" t="s">
        <v>248</v>
      </c>
      <c r="K478" s="19" t="n">
        <v>43633.8458333333</v>
      </c>
      <c r="L478" s="0" t="s">
        <v>54</v>
      </c>
      <c r="M478" s="0" t="n">
        <v>0.03</v>
      </c>
    </row>
    <row r="479" customFormat="false" ht="10.5" hidden="false" customHeight="false" outlineLevel="0" collapsed="false">
      <c r="A479" s="15" t="n">
        <v>150</v>
      </c>
      <c r="B479" s="0" t="n">
        <v>79.8</v>
      </c>
      <c r="C479" s="0" t="n">
        <v>84.1</v>
      </c>
      <c r="D479" s="0" t="n">
        <v>90.8</v>
      </c>
      <c r="E479" s="0" t="n">
        <v>3.39</v>
      </c>
      <c r="F479" s="0" t="n">
        <v>0.76</v>
      </c>
      <c r="G479" s="0" t="n">
        <v>31.71</v>
      </c>
      <c r="H479" s="0" t="n">
        <v>0.41</v>
      </c>
      <c r="I479" s="0" t="n">
        <v>2740673</v>
      </c>
      <c r="J479" s="0" t="s">
        <v>248</v>
      </c>
      <c r="K479" s="19" t="n">
        <v>43633.8458333333</v>
      </c>
      <c r="L479" s="0" t="s">
        <v>54</v>
      </c>
      <c r="M479" s="0" t="n">
        <v>0.035</v>
      </c>
    </row>
    <row r="480" customFormat="false" ht="10.5" hidden="false" customHeight="false" outlineLevel="0" collapsed="false">
      <c r="A480" s="15" t="n">
        <v>300</v>
      </c>
      <c r="B480" s="0" t="n">
        <v>74.5</v>
      </c>
      <c r="C480" s="0" t="n">
        <v>78.5</v>
      </c>
      <c r="D480" s="0" t="n">
        <v>84.7</v>
      </c>
      <c r="E480" s="0" t="n">
        <v>2.27</v>
      </c>
      <c r="F480" s="0" t="n">
        <v>0.83</v>
      </c>
      <c r="G480" s="0" t="n">
        <v>31.56</v>
      </c>
      <c r="H480" s="0" t="n">
        <v>1.49</v>
      </c>
      <c r="I480" s="0" t="n">
        <v>2741067</v>
      </c>
      <c r="J480" s="0" t="s">
        <v>249</v>
      </c>
      <c r="K480" s="19" t="n">
        <v>43634.0569444444</v>
      </c>
      <c r="L480" s="0" t="s">
        <v>58</v>
      </c>
      <c r="M480" s="0" t="n">
        <v>0.038</v>
      </c>
    </row>
    <row r="481" customFormat="false" ht="10.5" hidden="false" customHeight="false" outlineLevel="0" collapsed="false">
      <c r="A481" s="15" t="n">
        <v>300</v>
      </c>
      <c r="B481" s="0" t="n">
        <v>72.8</v>
      </c>
      <c r="C481" s="0" t="n">
        <v>76.7</v>
      </c>
      <c r="D481" s="0" t="n">
        <v>83.3</v>
      </c>
      <c r="E481" s="0" t="n">
        <v>2.89</v>
      </c>
      <c r="F481" s="0" t="n">
        <v>0.97</v>
      </c>
      <c r="G481" s="0" t="n">
        <v>31.69</v>
      </c>
      <c r="H481" s="0" t="n">
        <v>0.52</v>
      </c>
      <c r="I481" s="0" t="n">
        <v>2741068</v>
      </c>
      <c r="J481" s="0" t="s">
        <v>249</v>
      </c>
      <c r="K481" s="19" t="n">
        <v>43634.0569444444</v>
      </c>
      <c r="L481" s="0" t="s">
        <v>58</v>
      </c>
      <c r="M481" s="0" t="n">
        <v>0.098</v>
      </c>
    </row>
    <row r="482" customFormat="false" ht="10.5" hidden="false" customHeight="false" outlineLevel="0" collapsed="false">
      <c r="A482" s="15" t="n">
        <v>300</v>
      </c>
      <c r="B482" s="0" t="n">
        <v>73.6</v>
      </c>
      <c r="C482" s="0" t="n">
        <v>77.6</v>
      </c>
      <c r="D482" s="0" t="n">
        <v>84</v>
      </c>
      <c r="E482" s="0" t="n">
        <v>3.37</v>
      </c>
      <c r="F482" s="0" t="n">
        <v>0.93</v>
      </c>
      <c r="G482" s="0" t="n">
        <v>31.73</v>
      </c>
      <c r="H482" s="0" t="n">
        <v>0.91</v>
      </c>
      <c r="I482" s="0" t="n">
        <v>2741069</v>
      </c>
      <c r="J482" s="0" t="s">
        <v>249</v>
      </c>
      <c r="K482" s="19" t="n">
        <v>43634.0569444444</v>
      </c>
      <c r="L482" s="0" t="s">
        <v>58</v>
      </c>
      <c r="M482" s="0" t="n">
        <v>0.056</v>
      </c>
    </row>
    <row r="483" customFormat="false" ht="10.5" hidden="false" customHeight="false" outlineLevel="0" collapsed="false">
      <c r="A483" s="15" t="n">
        <v>300</v>
      </c>
      <c r="B483" s="0" t="n">
        <v>73.8</v>
      </c>
      <c r="C483" s="0" t="n">
        <v>77.7</v>
      </c>
      <c r="D483" s="0" t="n">
        <v>84.1</v>
      </c>
      <c r="E483" s="0" t="n">
        <v>3.31</v>
      </c>
      <c r="F483" s="0" t="n">
        <v>0.91</v>
      </c>
      <c r="G483" s="0" t="n">
        <v>31.67</v>
      </c>
      <c r="H483" s="0" t="n">
        <v>1.3</v>
      </c>
      <c r="I483" s="0" t="n">
        <v>2741324</v>
      </c>
      <c r="J483" s="0" t="s">
        <v>250</v>
      </c>
      <c r="K483" s="19" t="n">
        <v>43634.1756944444</v>
      </c>
      <c r="L483" s="0" t="s">
        <v>58</v>
      </c>
      <c r="M483" s="0" t="n">
        <v>0.054</v>
      </c>
    </row>
    <row r="484" customFormat="false" ht="10.5" hidden="false" customHeight="false" outlineLevel="0" collapsed="false">
      <c r="A484" s="15" t="n">
        <v>129</v>
      </c>
      <c r="B484" s="0" t="n">
        <v>73.1</v>
      </c>
      <c r="C484" s="0" t="n">
        <v>77</v>
      </c>
      <c r="D484" s="0" t="n">
        <v>83.5</v>
      </c>
      <c r="E484" s="0" t="n">
        <v>2.91</v>
      </c>
      <c r="F484" s="0" t="n">
        <v>0.88</v>
      </c>
      <c r="G484" s="0" t="n">
        <v>31.63</v>
      </c>
      <c r="H484" s="0" t="n">
        <v>0.94</v>
      </c>
      <c r="I484" s="0" t="n">
        <v>2741325</v>
      </c>
      <c r="J484" s="0" t="s">
        <v>250</v>
      </c>
      <c r="K484" s="19" t="n">
        <v>43634.1756944444</v>
      </c>
      <c r="L484" s="0" t="s">
        <v>58</v>
      </c>
      <c r="M484" s="0" t="n">
        <v>0.067</v>
      </c>
    </row>
    <row r="485" customFormat="false" ht="10.5" hidden="false" customHeight="false" outlineLevel="0" collapsed="false">
      <c r="A485" s="15" t="n">
        <v>400</v>
      </c>
      <c r="B485" s="0" t="n">
        <v>80.2</v>
      </c>
      <c r="C485" s="0" t="n">
        <v>84.5</v>
      </c>
      <c r="D485" s="0" t="n">
        <v>91.4</v>
      </c>
      <c r="E485" s="0" t="n">
        <v>2.34</v>
      </c>
      <c r="F485" s="0" t="n">
        <v>0.69</v>
      </c>
      <c r="G485" s="0" t="n">
        <v>31.39</v>
      </c>
      <c r="H485" s="0" t="n">
        <v>1.04</v>
      </c>
      <c r="I485" s="0" t="n">
        <v>2741838</v>
      </c>
      <c r="J485" s="0" t="s">
        <v>251</v>
      </c>
      <c r="K485" s="19" t="n">
        <v>43634.4118055556</v>
      </c>
      <c r="L485" s="0" t="s">
        <v>54</v>
      </c>
      <c r="M485" s="0" t="n">
        <v>0.052</v>
      </c>
    </row>
    <row r="486" customFormat="false" ht="10.5" hidden="false" customHeight="false" outlineLevel="0" collapsed="false">
      <c r="A486" s="15" t="n">
        <v>513</v>
      </c>
      <c r="B486" s="0" t="n">
        <v>78.4</v>
      </c>
      <c r="C486" s="0" t="n">
        <v>82.7</v>
      </c>
      <c r="D486" s="0" t="n">
        <v>88.9</v>
      </c>
      <c r="E486" s="0" t="n">
        <v>2.93</v>
      </c>
      <c r="F486" s="0" t="n">
        <v>0.71</v>
      </c>
      <c r="G486" s="0" t="n">
        <v>31.57</v>
      </c>
      <c r="H486" s="0" t="n">
        <v>0.96</v>
      </c>
      <c r="I486" s="0" t="n">
        <v>2741840</v>
      </c>
      <c r="J486" s="0" t="s">
        <v>251</v>
      </c>
      <c r="K486" s="19" t="n">
        <v>43634.4118055556</v>
      </c>
      <c r="L486" s="0" t="s">
        <v>54</v>
      </c>
      <c r="M486" s="0" t="n">
        <v>0.035</v>
      </c>
    </row>
    <row r="487" customFormat="false" ht="10.5" hidden="false" customHeight="false" outlineLevel="0" collapsed="false">
      <c r="A487" s="15" t="n">
        <v>400</v>
      </c>
      <c r="B487" s="0" t="n">
        <v>78.1</v>
      </c>
      <c r="C487" s="0" t="n">
        <v>82.3</v>
      </c>
      <c r="D487" s="0" t="n">
        <v>88.7</v>
      </c>
      <c r="E487" s="0" t="n">
        <v>2.96</v>
      </c>
      <c r="F487" s="0" t="n">
        <v>0.74</v>
      </c>
      <c r="G487" s="0" t="n">
        <v>31.73</v>
      </c>
      <c r="H487" s="0" t="n">
        <v>0.87</v>
      </c>
      <c r="I487" s="0" t="n">
        <v>2742823</v>
      </c>
      <c r="J487" s="0" t="s">
        <v>252</v>
      </c>
      <c r="K487" s="19" t="n">
        <v>43634.78125</v>
      </c>
      <c r="L487" s="0" t="s">
        <v>54</v>
      </c>
      <c r="M487" s="0" t="n">
        <v>0.025</v>
      </c>
    </row>
    <row r="488" customFormat="false" ht="10.5" hidden="false" customHeight="false" outlineLevel="0" collapsed="false">
      <c r="A488" s="15" t="n">
        <v>400</v>
      </c>
      <c r="B488" s="0" t="n">
        <v>79.2</v>
      </c>
      <c r="C488" s="0" t="n">
        <v>83.5</v>
      </c>
      <c r="D488" s="0" t="n">
        <v>90</v>
      </c>
      <c r="E488" s="0" t="n">
        <v>2.75</v>
      </c>
      <c r="F488" s="0" t="n">
        <v>0.73</v>
      </c>
      <c r="G488" s="0" t="n">
        <v>31.71</v>
      </c>
      <c r="H488" s="0" t="n">
        <v>0.57</v>
      </c>
      <c r="I488" s="0" t="n">
        <v>2742825</v>
      </c>
      <c r="J488" s="0" t="s">
        <v>252</v>
      </c>
      <c r="K488" s="19" t="n">
        <v>43634.78125</v>
      </c>
      <c r="L488" s="0" t="s">
        <v>54</v>
      </c>
      <c r="M488" s="0" t="n">
        <v>0.026</v>
      </c>
    </row>
    <row r="489" customFormat="false" ht="10.5" hidden="false" customHeight="false" outlineLevel="0" collapsed="false">
      <c r="A489" s="15" t="n">
        <v>272</v>
      </c>
      <c r="B489" s="0" t="n">
        <v>79.6</v>
      </c>
      <c r="C489" s="0" t="n">
        <v>83.8</v>
      </c>
      <c r="D489" s="0" t="n">
        <v>90.5</v>
      </c>
      <c r="E489" s="0" t="n">
        <v>2</v>
      </c>
      <c r="F489" s="0" t="n">
        <v>0.68</v>
      </c>
      <c r="G489" s="0" t="n">
        <v>31.64</v>
      </c>
      <c r="H489" s="0" t="n">
        <v>0.9</v>
      </c>
      <c r="I489" s="0" t="n">
        <v>2742826</v>
      </c>
      <c r="J489" s="0" t="s">
        <v>252</v>
      </c>
      <c r="K489" s="19" t="n">
        <v>43634.78125</v>
      </c>
      <c r="L489" s="0" t="s">
        <v>54</v>
      </c>
      <c r="M489" s="0" t="n">
        <v>0.022</v>
      </c>
    </row>
    <row r="490" customFormat="false" ht="10.5" hidden="false" customHeight="false" outlineLevel="0" collapsed="false">
      <c r="A490" s="15" t="n">
        <v>300</v>
      </c>
      <c r="B490" s="0" t="n">
        <v>78.3</v>
      </c>
      <c r="C490" s="0" t="n">
        <v>82.7</v>
      </c>
      <c r="D490" s="0" t="n">
        <v>87.9</v>
      </c>
      <c r="E490" s="0" t="n">
        <v>11.15</v>
      </c>
      <c r="F490" s="0" t="n">
        <v>1.33</v>
      </c>
      <c r="G490" s="0" t="n">
        <v>32.65</v>
      </c>
      <c r="H490" s="0" t="n">
        <v>0.67</v>
      </c>
      <c r="I490" s="0" t="n">
        <v>2743280</v>
      </c>
      <c r="J490" s="0" t="s">
        <v>253</v>
      </c>
      <c r="K490" s="19" t="n">
        <v>43634.99375</v>
      </c>
      <c r="L490" s="0" t="s">
        <v>77</v>
      </c>
      <c r="M490" s="0" t="n">
        <v>0.042</v>
      </c>
    </row>
    <row r="491" customFormat="false" ht="10.5" hidden="false" customHeight="false" outlineLevel="0" collapsed="false">
      <c r="A491" s="15" t="n">
        <v>300</v>
      </c>
      <c r="B491" s="0" t="n">
        <v>77.4</v>
      </c>
      <c r="C491" s="0" t="n">
        <v>81.7</v>
      </c>
      <c r="D491" s="0" t="n">
        <v>86.7</v>
      </c>
      <c r="E491" s="0" t="n">
        <v>12.19</v>
      </c>
      <c r="F491" s="0" t="n">
        <v>1.39</v>
      </c>
      <c r="G491" s="0" t="n">
        <v>32.62</v>
      </c>
      <c r="H491" s="0" t="n">
        <v>0.66</v>
      </c>
      <c r="I491" s="0" t="n">
        <v>2743281</v>
      </c>
      <c r="J491" s="0" t="s">
        <v>253</v>
      </c>
      <c r="K491" s="19" t="n">
        <v>43634.99375</v>
      </c>
      <c r="L491" s="0" t="s">
        <v>77</v>
      </c>
      <c r="M491" s="0" t="n">
        <v>0.047</v>
      </c>
    </row>
    <row r="492" customFormat="false" ht="10.5" hidden="false" customHeight="false" outlineLevel="0" collapsed="false">
      <c r="A492" s="15" t="n">
        <v>300</v>
      </c>
      <c r="B492" s="0" t="n">
        <v>77.1</v>
      </c>
      <c r="C492" s="0" t="n">
        <v>81.4</v>
      </c>
      <c r="D492" s="0" t="n">
        <v>86.1</v>
      </c>
      <c r="E492" s="0" t="n">
        <v>11.88</v>
      </c>
      <c r="F492" s="0" t="n">
        <v>1.41</v>
      </c>
      <c r="G492" s="0" t="n">
        <v>32.51</v>
      </c>
      <c r="H492" s="0" t="n">
        <v>0.84</v>
      </c>
      <c r="I492" s="0" t="n">
        <v>2743282</v>
      </c>
      <c r="J492" s="0" t="s">
        <v>253</v>
      </c>
      <c r="K492" s="19" t="n">
        <v>43634.99375</v>
      </c>
      <c r="L492" s="0" t="s">
        <v>77</v>
      </c>
      <c r="M492" s="0" t="n">
        <v>0.043</v>
      </c>
    </row>
    <row r="493" customFormat="false" ht="10.5" hidden="false" customHeight="false" outlineLevel="0" collapsed="false">
      <c r="A493" s="15" t="n">
        <v>300</v>
      </c>
      <c r="B493" s="0" t="n">
        <v>76.8</v>
      </c>
      <c r="C493" s="0" t="n">
        <v>81.1</v>
      </c>
      <c r="D493" s="0" t="n">
        <v>86.2</v>
      </c>
      <c r="E493" s="0" t="n">
        <v>11.26</v>
      </c>
      <c r="F493" s="0" t="n">
        <v>1.32</v>
      </c>
      <c r="G493" s="0" t="n">
        <v>32.51</v>
      </c>
      <c r="H493" s="0" t="n">
        <v>1.52</v>
      </c>
      <c r="I493" s="0" t="n">
        <v>2743701</v>
      </c>
      <c r="J493" s="0" t="s">
        <v>254</v>
      </c>
      <c r="K493" s="19" t="n">
        <v>43635.1840277778</v>
      </c>
      <c r="L493" s="0" t="s">
        <v>77</v>
      </c>
      <c r="M493" s="0" t="n">
        <v>0.034</v>
      </c>
    </row>
    <row r="494" customFormat="false" ht="10.5" hidden="false" customHeight="false" outlineLevel="0" collapsed="false">
      <c r="A494" s="15" t="n">
        <v>300</v>
      </c>
      <c r="B494" s="0" t="n">
        <v>77.7</v>
      </c>
      <c r="C494" s="0" t="n">
        <v>82</v>
      </c>
      <c r="D494" s="0" t="n">
        <v>87.3</v>
      </c>
      <c r="E494" s="0" t="n">
        <v>11.12</v>
      </c>
      <c r="F494" s="0" t="n">
        <v>1.33</v>
      </c>
      <c r="G494" s="0" t="n">
        <v>32.42</v>
      </c>
      <c r="H494" s="0" t="n">
        <v>0.71</v>
      </c>
      <c r="I494" s="0" t="n">
        <v>2743702</v>
      </c>
      <c r="J494" s="0" t="s">
        <v>254</v>
      </c>
      <c r="K494" s="19" t="n">
        <v>43635.1840277778</v>
      </c>
      <c r="L494" s="0" t="s">
        <v>77</v>
      </c>
      <c r="M494" s="0" t="n">
        <v>0.03</v>
      </c>
    </row>
    <row r="495" customFormat="false" ht="10.5" hidden="false" customHeight="false" outlineLevel="0" collapsed="false">
      <c r="A495" s="15" t="n">
        <v>205</v>
      </c>
      <c r="B495" s="0" t="n">
        <v>76.4</v>
      </c>
      <c r="C495" s="0" t="n">
        <v>80.7</v>
      </c>
      <c r="D495" s="0" t="n">
        <v>85.8</v>
      </c>
      <c r="E495" s="0" t="n">
        <v>11.88</v>
      </c>
      <c r="F495" s="0" t="n">
        <v>1.4</v>
      </c>
      <c r="G495" s="0" t="n">
        <v>32.55</v>
      </c>
      <c r="H495" s="0" t="n">
        <v>1.34</v>
      </c>
      <c r="I495" s="0" t="n">
        <v>2743703</v>
      </c>
      <c r="J495" s="0" t="s">
        <v>254</v>
      </c>
      <c r="K495" s="19" t="n">
        <v>43635.1840277778</v>
      </c>
      <c r="L495" s="0" t="s">
        <v>77</v>
      </c>
      <c r="M495" s="0" t="n">
        <v>0.085</v>
      </c>
    </row>
    <row r="496" customFormat="false" ht="10.5" hidden="false" customHeight="false" outlineLevel="0" collapsed="false">
      <c r="A496" s="15" t="n">
        <v>400</v>
      </c>
      <c r="B496" s="0" t="n">
        <v>74.8</v>
      </c>
      <c r="C496" s="0" t="n">
        <v>79</v>
      </c>
      <c r="D496" s="0" t="n">
        <v>85.6</v>
      </c>
      <c r="E496" s="0" t="n">
        <v>3.66</v>
      </c>
      <c r="F496" s="0" t="n">
        <v>0.81</v>
      </c>
      <c r="G496" s="0" t="n">
        <v>31.72</v>
      </c>
      <c r="H496" s="0" t="n">
        <v>0.8</v>
      </c>
      <c r="I496" s="0" t="n">
        <v>2744437</v>
      </c>
      <c r="J496" s="0" t="s">
        <v>255</v>
      </c>
      <c r="K496" s="19" t="n">
        <v>43635.4784722222</v>
      </c>
      <c r="L496" s="0" t="s">
        <v>30</v>
      </c>
      <c r="M496" s="0" t="n">
        <v>0.043</v>
      </c>
    </row>
    <row r="497" customFormat="false" ht="10.5" hidden="false" customHeight="false" outlineLevel="0" collapsed="false">
      <c r="A497" s="15" t="n">
        <v>400</v>
      </c>
      <c r="B497" s="0" t="n">
        <v>75.9</v>
      </c>
      <c r="C497" s="0" t="n">
        <v>79.9</v>
      </c>
      <c r="D497" s="0" t="n">
        <v>86.5</v>
      </c>
      <c r="E497" s="0" t="n">
        <v>3.65</v>
      </c>
      <c r="F497" s="0" t="n">
        <v>0.86</v>
      </c>
      <c r="G497" s="0" t="n">
        <v>31.66</v>
      </c>
      <c r="H497" s="0" t="n">
        <v>1.22</v>
      </c>
      <c r="I497" s="0" t="n">
        <v>2744438</v>
      </c>
      <c r="J497" s="0" t="s">
        <v>255</v>
      </c>
      <c r="K497" s="19" t="n">
        <v>43635.4784722222</v>
      </c>
      <c r="L497" s="0" t="s">
        <v>30</v>
      </c>
      <c r="M497" s="0" t="n">
        <v>0.074</v>
      </c>
    </row>
    <row r="498" customFormat="false" ht="10.5" hidden="false" customHeight="false" outlineLevel="0" collapsed="false">
      <c r="A498" s="15" t="n">
        <v>400</v>
      </c>
      <c r="B498" s="0" t="n">
        <v>75.4</v>
      </c>
      <c r="C498" s="0" t="n">
        <v>79.5</v>
      </c>
      <c r="D498" s="0" t="n">
        <v>85.9</v>
      </c>
      <c r="E498" s="0" t="n">
        <v>3.37</v>
      </c>
      <c r="F498" s="0" t="n">
        <v>0.83</v>
      </c>
      <c r="G498" s="0" t="n">
        <v>31.47</v>
      </c>
      <c r="H498" s="0" t="n">
        <v>1.19</v>
      </c>
      <c r="I498" s="0" t="n">
        <v>2744439</v>
      </c>
      <c r="J498" s="0" t="s">
        <v>255</v>
      </c>
      <c r="K498" s="19" t="n">
        <v>43635.4784722222</v>
      </c>
      <c r="L498" s="0" t="s">
        <v>30</v>
      </c>
      <c r="M498" s="0" t="n">
        <v>0.053</v>
      </c>
    </row>
    <row r="499" customFormat="false" ht="10.5" hidden="false" customHeight="false" outlineLevel="0" collapsed="false">
      <c r="A499" s="15" t="n">
        <v>300</v>
      </c>
      <c r="B499" s="0" t="n">
        <v>72.4</v>
      </c>
      <c r="C499" s="0" t="n">
        <v>76.3</v>
      </c>
      <c r="D499" s="0" t="n">
        <v>82.4</v>
      </c>
      <c r="E499" s="0" t="n">
        <v>5.44</v>
      </c>
      <c r="F499" s="0" t="n">
        <v>1.13</v>
      </c>
      <c r="G499" s="0" t="n">
        <v>31.87</v>
      </c>
      <c r="H499" s="0" t="n">
        <v>1.65</v>
      </c>
      <c r="I499" s="0" t="n">
        <v>2750834</v>
      </c>
      <c r="J499" s="0" t="s">
        <v>256</v>
      </c>
      <c r="K499" s="19" t="n">
        <v>43640.2256944445</v>
      </c>
      <c r="L499" s="0" t="s">
        <v>66</v>
      </c>
      <c r="M499" s="0" t="n">
        <v>0.117</v>
      </c>
    </row>
    <row r="500" customFormat="false" ht="10.5" hidden="false" customHeight="false" outlineLevel="0" collapsed="false">
      <c r="A500" s="15" t="n">
        <v>300</v>
      </c>
      <c r="B500" s="0" t="n">
        <v>72</v>
      </c>
      <c r="C500" s="0" t="n">
        <v>76</v>
      </c>
      <c r="D500" s="0" t="n">
        <v>81.8</v>
      </c>
      <c r="E500" s="0" t="n">
        <v>7.4</v>
      </c>
      <c r="F500" s="0" t="n">
        <v>1.32</v>
      </c>
      <c r="G500" s="0" t="n">
        <v>32.09</v>
      </c>
      <c r="H500" s="0" t="n">
        <v>2.1</v>
      </c>
      <c r="I500" s="0" t="n">
        <v>2750835</v>
      </c>
      <c r="J500" s="0" t="s">
        <v>256</v>
      </c>
      <c r="K500" s="19" t="n">
        <v>43640.2256944445</v>
      </c>
      <c r="L500" s="0" t="s">
        <v>66</v>
      </c>
      <c r="M500" s="0" t="n">
        <v>0.148</v>
      </c>
    </row>
    <row r="501" customFormat="false" ht="10.5" hidden="false" customHeight="false" outlineLevel="0" collapsed="false">
      <c r="A501" s="15" t="n">
        <v>360</v>
      </c>
      <c r="B501" s="0" t="n">
        <v>70.9</v>
      </c>
      <c r="C501" s="0" t="n">
        <v>74.8</v>
      </c>
      <c r="D501" s="0" t="n">
        <v>80.4</v>
      </c>
      <c r="E501" s="0" t="n">
        <v>8.51</v>
      </c>
      <c r="F501" s="0" t="n">
        <v>1.52</v>
      </c>
      <c r="G501" s="0" t="n">
        <v>32.13</v>
      </c>
      <c r="H501" s="0" t="n">
        <v>2</v>
      </c>
      <c r="I501" s="0" t="n">
        <v>2750836</v>
      </c>
      <c r="J501" s="0" t="s">
        <v>256</v>
      </c>
      <c r="K501" s="19" t="n">
        <v>43640.2256944445</v>
      </c>
      <c r="L501" s="0" t="s">
        <v>66</v>
      </c>
      <c r="M501" s="0" t="n">
        <v>0.182</v>
      </c>
    </row>
    <row r="502" customFormat="false" ht="10.5" hidden="false" customHeight="false" outlineLevel="0" collapsed="false">
      <c r="A502" s="15" t="n">
        <v>400</v>
      </c>
      <c r="B502" s="0" t="n">
        <v>77</v>
      </c>
      <c r="C502" s="0" t="n">
        <v>81.2</v>
      </c>
      <c r="D502" s="0" t="n">
        <v>87.7</v>
      </c>
      <c r="E502" s="0" t="n">
        <v>2.62</v>
      </c>
      <c r="F502" s="0" t="n">
        <v>0.76</v>
      </c>
      <c r="G502" s="0" t="n">
        <v>31.56</v>
      </c>
      <c r="H502" s="0" t="n">
        <v>1.01</v>
      </c>
      <c r="I502" s="0" t="n">
        <v>2745287</v>
      </c>
      <c r="J502" s="0" t="s">
        <v>257</v>
      </c>
      <c r="K502" s="19" t="n">
        <v>43635.8097222222</v>
      </c>
      <c r="L502" s="0" t="s">
        <v>30</v>
      </c>
      <c r="M502" s="0" t="n">
        <v>0.05</v>
      </c>
    </row>
    <row r="503" customFormat="false" ht="10.5" hidden="false" customHeight="false" outlineLevel="0" collapsed="false">
      <c r="A503" s="15" t="n">
        <v>400</v>
      </c>
      <c r="B503" s="0" t="n">
        <v>77.4</v>
      </c>
      <c r="C503" s="0" t="n">
        <v>81.6</v>
      </c>
      <c r="D503" s="0" t="n">
        <v>88.3</v>
      </c>
      <c r="E503" s="0" t="n">
        <v>2.6</v>
      </c>
      <c r="F503" s="0" t="n">
        <v>0.76</v>
      </c>
      <c r="G503" s="0" t="n">
        <v>31.44</v>
      </c>
      <c r="H503" s="0" t="n">
        <v>1.02</v>
      </c>
      <c r="I503" s="0" t="n">
        <v>2745288</v>
      </c>
      <c r="J503" s="0" t="s">
        <v>257</v>
      </c>
      <c r="K503" s="19" t="n">
        <v>43635.8097222222</v>
      </c>
      <c r="L503" s="0" t="s">
        <v>30</v>
      </c>
      <c r="M503" s="0" t="n">
        <v>0.049</v>
      </c>
    </row>
    <row r="504" customFormat="false" ht="10.5" hidden="false" customHeight="false" outlineLevel="0" collapsed="false">
      <c r="A504" s="15" t="n">
        <v>300</v>
      </c>
      <c r="B504" s="0" t="n">
        <v>77</v>
      </c>
      <c r="C504" s="0" t="n">
        <v>81.2</v>
      </c>
      <c r="D504" s="0" t="n">
        <v>86.7</v>
      </c>
      <c r="E504" s="0" t="n">
        <v>10.76</v>
      </c>
      <c r="F504" s="0" t="n">
        <v>1.31</v>
      </c>
      <c r="G504" s="0" t="n">
        <v>32.46</v>
      </c>
      <c r="H504" s="0" t="n">
        <v>0.71</v>
      </c>
      <c r="I504" s="0" t="n">
        <v>2746157</v>
      </c>
      <c r="J504" s="0" t="s">
        <v>258</v>
      </c>
      <c r="K504" s="19" t="n">
        <v>43636.2472222222</v>
      </c>
      <c r="L504" s="0" t="s">
        <v>77</v>
      </c>
      <c r="M504" s="0" t="n">
        <v>0.084</v>
      </c>
    </row>
    <row r="505" customFormat="false" ht="10.5" hidden="false" customHeight="false" outlineLevel="0" collapsed="false">
      <c r="A505" s="15" t="n">
        <v>300</v>
      </c>
      <c r="B505" s="0" t="n">
        <v>76.3</v>
      </c>
      <c r="C505" s="0" t="n">
        <v>80.5</v>
      </c>
      <c r="D505" s="0" t="n">
        <v>86</v>
      </c>
      <c r="E505" s="0" t="n">
        <v>10.87</v>
      </c>
      <c r="F505" s="0" t="n">
        <v>1.3</v>
      </c>
      <c r="G505" s="0" t="n">
        <v>32.47</v>
      </c>
      <c r="H505" s="0" t="n">
        <v>0.77</v>
      </c>
      <c r="I505" s="0" t="n">
        <v>2746158</v>
      </c>
      <c r="J505" s="0" t="s">
        <v>258</v>
      </c>
      <c r="K505" s="19" t="n">
        <v>43636.2472222222</v>
      </c>
      <c r="L505" s="0" t="s">
        <v>77</v>
      </c>
      <c r="M505" s="0" t="n">
        <v>0.065</v>
      </c>
    </row>
    <row r="506" customFormat="false" ht="10.5" hidden="false" customHeight="false" outlineLevel="0" collapsed="false">
      <c r="A506" s="15" t="n">
        <v>300</v>
      </c>
      <c r="B506" s="0" t="n">
        <v>76.2</v>
      </c>
      <c r="C506" s="0" t="n">
        <v>80.4</v>
      </c>
      <c r="D506" s="0" t="n">
        <v>85.6</v>
      </c>
      <c r="E506" s="0" t="n">
        <v>11.74</v>
      </c>
      <c r="F506" s="0" t="n">
        <v>1.36</v>
      </c>
      <c r="G506" s="0" t="n">
        <v>32.59</v>
      </c>
      <c r="H506" s="0" t="n">
        <v>0.64</v>
      </c>
      <c r="I506" s="0" t="n">
        <v>2746159</v>
      </c>
      <c r="J506" s="0" t="s">
        <v>258</v>
      </c>
      <c r="K506" s="19" t="n">
        <v>43636.2472222222</v>
      </c>
      <c r="L506" s="0" t="s">
        <v>77</v>
      </c>
      <c r="M506" s="0" t="n">
        <v>0.081</v>
      </c>
    </row>
    <row r="507" customFormat="false" ht="10.5" hidden="false" customHeight="false" outlineLevel="0" collapsed="false">
      <c r="A507" s="15" t="n">
        <v>146</v>
      </c>
      <c r="B507" s="0" t="n">
        <v>75.3</v>
      </c>
      <c r="C507" s="0" t="n">
        <v>79.4</v>
      </c>
      <c r="D507" s="0" t="n">
        <v>84.7</v>
      </c>
      <c r="E507" s="0" t="n">
        <v>11.47</v>
      </c>
      <c r="F507" s="0" t="n">
        <v>1.47</v>
      </c>
      <c r="G507" s="0" t="n">
        <v>32.48</v>
      </c>
      <c r="H507" s="0" t="n">
        <v>0.51</v>
      </c>
      <c r="I507" s="0" t="n">
        <v>2746282</v>
      </c>
      <c r="J507" s="0" t="s">
        <v>259</v>
      </c>
      <c r="K507" s="19" t="n">
        <v>43636.3</v>
      </c>
      <c r="L507" s="0" t="s">
        <v>77</v>
      </c>
      <c r="M507" s="0" t="n">
        <v>0.215</v>
      </c>
    </row>
    <row r="508" customFormat="false" ht="10.5" hidden="false" customHeight="false" outlineLevel="0" collapsed="false">
      <c r="A508" s="15" t="n">
        <v>362</v>
      </c>
      <c r="B508" s="0" t="n">
        <v>76.9</v>
      </c>
      <c r="C508" s="0" t="n">
        <v>81</v>
      </c>
      <c r="D508" s="0" t="n">
        <v>87.6</v>
      </c>
      <c r="E508" s="0" t="n">
        <v>2.54</v>
      </c>
      <c r="F508" s="0" t="n">
        <v>0.74</v>
      </c>
      <c r="G508" s="0" t="n">
        <v>31.5</v>
      </c>
      <c r="H508" s="0" t="n">
        <v>0.64</v>
      </c>
      <c r="I508" s="0" t="n">
        <v>2746887</v>
      </c>
      <c r="J508" s="0" t="s">
        <v>257</v>
      </c>
      <c r="K508" s="19" t="n">
        <v>43635.8097222222</v>
      </c>
      <c r="L508" s="0" t="s">
        <v>30</v>
      </c>
      <c r="M508" s="0" t="n">
        <v>0.033</v>
      </c>
    </row>
    <row r="509" customFormat="false" ht="10.5" hidden="false" customHeight="false" outlineLevel="0" collapsed="false">
      <c r="A509" s="15" t="n">
        <v>400</v>
      </c>
      <c r="B509" s="0" t="n">
        <v>86</v>
      </c>
      <c r="C509" s="0" t="n">
        <v>90.6</v>
      </c>
      <c r="D509" s="0" t="n">
        <v>97.8</v>
      </c>
      <c r="E509" s="0" t="n">
        <v>2.45</v>
      </c>
      <c r="F509" s="0" t="n">
        <v>0.61</v>
      </c>
      <c r="G509" s="0" t="n">
        <v>31.53</v>
      </c>
      <c r="H509" s="0" t="n">
        <v>0.36</v>
      </c>
      <c r="I509" s="0" t="n">
        <v>2747067</v>
      </c>
      <c r="J509" s="0" t="s">
        <v>260</v>
      </c>
      <c r="K509" s="19" t="n">
        <v>43636.6104166667</v>
      </c>
      <c r="L509" s="0" t="s">
        <v>145</v>
      </c>
      <c r="M509" s="0" t="n">
        <v>0.036</v>
      </c>
    </row>
    <row r="510" customFormat="false" ht="10.5" hidden="false" customHeight="false" outlineLevel="0" collapsed="false">
      <c r="A510" s="15" t="n">
        <v>400</v>
      </c>
      <c r="B510" s="0" t="n">
        <v>86.3</v>
      </c>
      <c r="C510" s="0" t="n">
        <v>90.9</v>
      </c>
      <c r="D510" s="0" t="n">
        <v>98.2</v>
      </c>
      <c r="E510" s="0" t="n">
        <v>1.95</v>
      </c>
      <c r="F510" s="0" t="n">
        <v>0.6</v>
      </c>
      <c r="G510" s="0" t="n">
        <v>31.55</v>
      </c>
      <c r="H510" s="0" t="n">
        <v>0.42</v>
      </c>
      <c r="I510" s="0" t="n">
        <v>2747068</v>
      </c>
      <c r="J510" s="0" t="s">
        <v>260</v>
      </c>
      <c r="K510" s="19" t="n">
        <v>43636.6104166667</v>
      </c>
      <c r="L510" s="0" t="s">
        <v>145</v>
      </c>
      <c r="M510" s="0" t="n">
        <v>0.032</v>
      </c>
    </row>
    <row r="511" customFormat="false" ht="10.5" hidden="false" customHeight="false" outlineLevel="0" collapsed="false">
      <c r="A511" s="15" t="n">
        <v>438</v>
      </c>
      <c r="B511" s="0" t="n">
        <v>85.5</v>
      </c>
      <c r="C511" s="0" t="n">
        <v>90.1</v>
      </c>
      <c r="D511" s="0" t="n">
        <v>97.4</v>
      </c>
      <c r="E511" s="0" t="n">
        <v>1.69</v>
      </c>
      <c r="F511" s="0" t="n">
        <v>0.57</v>
      </c>
      <c r="G511" s="0" t="n">
        <v>31.62</v>
      </c>
      <c r="H511" s="0" t="n">
        <v>0.4</v>
      </c>
      <c r="I511" s="0" t="n">
        <v>2747069</v>
      </c>
      <c r="J511" s="0" t="s">
        <v>260</v>
      </c>
      <c r="K511" s="19" t="n">
        <v>43636.6104166667</v>
      </c>
      <c r="L511" s="0" t="s">
        <v>145</v>
      </c>
      <c r="M511" s="0" t="n">
        <v>0.019</v>
      </c>
    </row>
    <row r="512" customFormat="false" ht="10.5" hidden="false" customHeight="false" outlineLevel="0" collapsed="false">
      <c r="A512" s="15" t="n">
        <v>366</v>
      </c>
      <c r="B512" s="0" t="n">
        <v>85.4</v>
      </c>
      <c r="C512" s="0" t="n">
        <v>90</v>
      </c>
      <c r="D512" s="0" t="n">
        <v>97.3</v>
      </c>
      <c r="E512" s="0" t="n">
        <v>1.8</v>
      </c>
      <c r="F512" s="0" t="n">
        <v>0.59</v>
      </c>
      <c r="G512" s="0" t="n">
        <v>31.51</v>
      </c>
      <c r="H512" s="0" t="n">
        <v>0.57</v>
      </c>
      <c r="I512" s="0" t="n">
        <v>2747435</v>
      </c>
      <c r="J512" s="0" t="s">
        <v>261</v>
      </c>
      <c r="K512" s="19" t="n">
        <v>43636.7166666667</v>
      </c>
      <c r="L512" s="0" t="s">
        <v>145</v>
      </c>
      <c r="M512" s="0" t="n">
        <v>0.025</v>
      </c>
    </row>
    <row r="513" customFormat="false" ht="10.5" hidden="false" customHeight="false" outlineLevel="0" collapsed="false">
      <c r="A513" s="15" t="n">
        <v>400</v>
      </c>
      <c r="B513" s="0" t="n">
        <v>69.6</v>
      </c>
      <c r="C513" s="0" t="n">
        <v>73.4</v>
      </c>
      <c r="D513" s="0" t="n">
        <v>78.6</v>
      </c>
      <c r="E513" s="0" t="n">
        <v>8.41</v>
      </c>
      <c r="F513" s="0" t="n">
        <v>1.48</v>
      </c>
      <c r="G513" s="0" t="n">
        <v>32.11</v>
      </c>
      <c r="H513" s="0" t="n">
        <v>1.26</v>
      </c>
      <c r="I513" s="0" t="n">
        <v>2748403</v>
      </c>
      <c r="J513" s="0" t="s">
        <v>262</v>
      </c>
      <c r="K513" s="19" t="n">
        <v>43637.1854166667</v>
      </c>
      <c r="L513" s="0" t="s">
        <v>66</v>
      </c>
      <c r="M513" s="0" t="n">
        <v>0.105</v>
      </c>
    </row>
    <row r="514" customFormat="false" ht="10.5" hidden="false" customHeight="false" outlineLevel="0" collapsed="false">
      <c r="A514" s="15" t="n">
        <v>400</v>
      </c>
      <c r="B514" s="0" t="n">
        <v>68</v>
      </c>
      <c r="C514" s="0" t="n">
        <v>71.7</v>
      </c>
      <c r="D514" s="0" t="n">
        <v>77.1</v>
      </c>
      <c r="E514" s="0" t="n">
        <v>9.88</v>
      </c>
      <c r="F514" s="0" t="n">
        <v>1.55</v>
      </c>
      <c r="G514" s="0" t="n">
        <v>32.27</v>
      </c>
      <c r="H514" s="0" t="n">
        <v>0.72</v>
      </c>
      <c r="I514" s="0" t="n">
        <v>2748404</v>
      </c>
      <c r="J514" s="0" t="s">
        <v>262</v>
      </c>
      <c r="K514" s="19" t="n">
        <v>43637.1854166667</v>
      </c>
      <c r="L514" s="0" t="s">
        <v>66</v>
      </c>
      <c r="M514" s="0" t="n">
        <v>0.094</v>
      </c>
    </row>
    <row r="515" customFormat="false" ht="10.5" hidden="false" customHeight="false" outlineLevel="0" collapsed="false">
      <c r="A515" s="15" t="n">
        <v>400</v>
      </c>
      <c r="B515" s="0" t="n">
        <v>68.1</v>
      </c>
      <c r="C515" s="0" t="n">
        <v>71.8</v>
      </c>
      <c r="D515" s="0" t="n">
        <v>77.1</v>
      </c>
      <c r="E515" s="0" t="n">
        <v>10.35</v>
      </c>
      <c r="F515" s="0" t="n">
        <v>1.57</v>
      </c>
      <c r="G515" s="0" t="n">
        <v>32.26</v>
      </c>
      <c r="H515" s="0" t="n">
        <v>0.95</v>
      </c>
      <c r="I515" s="0" t="n">
        <v>2748405</v>
      </c>
      <c r="J515" s="0" t="s">
        <v>262</v>
      </c>
      <c r="K515" s="19" t="n">
        <v>43637.1854166667</v>
      </c>
      <c r="L515" s="0" t="s">
        <v>66</v>
      </c>
      <c r="M515" s="0" t="n">
        <v>0.107</v>
      </c>
    </row>
    <row r="516" customFormat="false" ht="10.5" hidden="false" customHeight="false" outlineLevel="0" collapsed="false">
      <c r="A516" s="15" t="n">
        <v>148</v>
      </c>
      <c r="B516" s="0" t="n">
        <v>70.7</v>
      </c>
      <c r="C516" s="0" t="n">
        <v>74.6</v>
      </c>
      <c r="D516" s="0" t="n">
        <v>80.1</v>
      </c>
      <c r="E516" s="0" t="n">
        <v>9.68</v>
      </c>
      <c r="F516" s="0" t="n">
        <v>1.57</v>
      </c>
      <c r="G516" s="0" t="n">
        <v>32.26</v>
      </c>
      <c r="H516" s="0" t="n">
        <v>0.82</v>
      </c>
      <c r="I516" s="0" t="n">
        <v>2748406</v>
      </c>
      <c r="J516" s="0" t="s">
        <v>262</v>
      </c>
      <c r="K516" s="19" t="n">
        <v>43637.1854166667</v>
      </c>
      <c r="L516" s="0" t="s">
        <v>66</v>
      </c>
      <c r="M516" s="0" t="n">
        <v>0.121</v>
      </c>
    </row>
    <row r="517" customFormat="false" ht="10.5" hidden="false" customHeight="false" outlineLevel="0" collapsed="false">
      <c r="A517" s="15" t="n">
        <v>400</v>
      </c>
      <c r="B517" s="0" t="n">
        <v>73.9</v>
      </c>
      <c r="C517" s="0" t="n">
        <v>78</v>
      </c>
      <c r="D517" s="0" t="n">
        <v>83.8</v>
      </c>
      <c r="E517" s="0" t="n">
        <v>6.86</v>
      </c>
      <c r="F517" s="0" t="n">
        <v>1.14</v>
      </c>
      <c r="G517" s="0" t="n">
        <v>31.98</v>
      </c>
      <c r="H517" s="0" t="n">
        <v>0.075</v>
      </c>
      <c r="I517" s="0" t="n">
        <v>2749110</v>
      </c>
      <c r="J517" s="0" t="s">
        <v>263</v>
      </c>
      <c r="K517" s="19" t="n">
        <v>43637.5125</v>
      </c>
      <c r="L517" s="0" t="s">
        <v>30</v>
      </c>
      <c r="M517" s="0" t="n">
        <v>54.36</v>
      </c>
    </row>
    <row r="518" customFormat="false" ht="10.5" hidden="false" customHeight="false" outlineLevel="0" collapsed="false">
      <c r="A518" s="15" t="n">
        <v>400</v>
      </c>
      <c r="B518" s="0" t="n">
        <v>75.5</v>
      </c>
      <c r="C518" s="0" t="n">
        <v>79.6</v>
      </c>
      <c r="D518" s="0" t="n">
        <v>85.5</v>
      </c>
      <c r="E518" s="0" t="n">
        <v>5.8</v>
      </c>
      <c r="F518" s="0" t="n">
        <v>1</v>
      </c>
      <c r="G518" s="0" t="n">
        <v>31.92</v>
      </c>
      <c r="H518" s="0" t="n">
        <v>1.37</v>
      </c>
      <c r="I518" s="0" t="n">
        <v>2749111</v>
      </c>
      <c r="J518" s="0" t="s">
        <v>263</v>
      </c>
      <c r="K518" s="19" t="n">
        <v>43637.5125</v>
      </c>
      <c r="L518" s="0" t="s">
        <v>30</v>
      </c>
      <c r="M518" s="0" t="n">
        <v>0.062</v>
      </c>
    </row>
    <row r="519" customFormat="false" ht="10.5" hidden="false" customHeight="false" outlineLevel="0" collapsed="false">
      <c r="A519" s="15" t="n">
        <v>400</v>
      </c>
      <c r="B519" s="0" t="n">
        <v>75.1</v>
      </c>
      <c r="C519" s="0" t="n">
        <v>79.1</v>
      </c>
      <c r="D519" s="0" t="n">
        <v>85.1</v>
      </c>
      <c r="E519" s="0" t="n">
        <v>6.04</v>
      </c>
      <c r="F519" s="0" t="n">
        <v>1.01</v>
      </c>
      <c r="G519" s="0" t="n">
        <v>31.72</v>
      </c>
      <c r="H519" s="0" t="n">
        <v>1.41</v>
      </c>
      <c r="I519" s="0" t="n">
        <v>2749112</v>
      </c>
      <c r="J519" s="0" t="s">
        <v>263</v>
      </c>
      <c r="K519" s="19" t="n">
        <v>43637.5125</v>
      </c>
      <c r="L519" s="0" t="s">
        <v>30</v>
      </c>
      <c r="M519" s="0" t="n">
        <v>0.085</v>
      </c>
    </row>
    <row r="520" customFormat="false" ht="10.5" hidden="false" customHeight="false" outlineLevel="0" collapsed="false">
      <c r="A520" s="15" t="n">
        <v>400</v>
      </c>
      <c r="B520" s="0" t="n">
        <v>75.4</v>
      </c>
      <c r="C520" s="0" t="n">
        <v>79.6</v>
      </c>
      <c r="D520" s="0" t="n">
        <v>85.1</v>
      </c>
      <c r="E520" s="0" t="n">
        <v>6.17</v>
      </c>
      <c r="F520" s="0" t="n">
        <v>1.01</v>
      </c>
      <c r="G520" s="0" t="n">
        <v>31.77</v>
      </c>
      <c r="H520" s="0" t="n">
        <v>1.15</v>
      </c>
      <c r="I520" s="0" t="n">
        <v>2749959</v>
      </c>
      <c r="J520" s="0" t="s">
        <v>264</v>
      </c>
      <c r="K520" s="19" t="n">
        <v>43637.8305555556</v>
      </c>
      <c r="L520" s="0" t="s">
        <v>30</v>
      </c>
      <c r="M520" s="0" t="n">
        <v>0.07</v>
      </c>
    </row>
    <row r="521" customFormat="false" ht="10.5" hidden="false" customHeight="false" outlineLevel="0" collapsed="false">
      <c r="A521" s="15" t="n">
        <v>400</v>
      </c>
      <c r="B521" s="0" t="n">
        <v>77</v>
      </c>
      <c r="C521" s="0" t="n">
        <v>81.2</v>
      </c>
      <c r="D521" s="0" t="n">
        <v>86.8</v>
      </c>
      <c r="E521" s="0" t="n">
        <v>5.28</v>
      </c>
      <c r="F521" s="0" t="n">
        <v>0.94</v>
      </c>
      <c r="G521" s="0" t="n">
        <v>31.95</v>
      </c>
      <c r="H521" s="0" t="n">
        <v>1.16</v>
      </c>
      <c r="I521" s="0" t="n">
        <v>2749960</v>
      </c>
      <c r="J521" s="0" t="s">
        <v>264</v>
      </c>
      <c r="K521" s="19" t="n">
        <v>43637.8305555556</v>
      </c>
      <c r="L521" s="0" t="s">
        <v>30</v>
      </c>
      <c r="M521" s="0" t="n">
        <v>0.078</v>
      </c>
    </row>
    <row r="522" customFormat="false" ht="10.5" hidden="false" customHeight="false" outlineLevel="0" collapsed="false">
      <c r="A522" s="15" t="n">
        <v>454</v>
      </c>
      <c r="B522" s="0" t="n">
        <v>76.3</v>
      </c>
      <c r="C522" s="0" t="n">
        <v>80.4</v>
      </c>
      <c r="D522" s="0" t="n">
        <v>86.2</v>
      </c>
      <c r="E522" s="0" t="n">
        <v>5.26</v>
      </c>
      <c r="F522" s="0" t="n">
        <v>0.96</v>
      </c>
      <c r="G522" s="0" t="n">
        <v>31.96</v>
      </c>
      <c r="H522" s="0" t="n">
        <v>0.85</v>
      </c>
      <c r="I522" s="0" t="n">
        <v>2749961</v>
      </c>
      <c r="J522" s="0" t="s">
        <v>264</v>
      </c>
      <c r="K522" s="19" t="n">
        <v>43637.8305555556</v>
      </c>
      <c r="L522" s="0" t="s">
        <v>30</v>
      </c>
      <c r="M522" s="0" t="n">
        <v>0.067</v>
      </c>
    </row>
    <row r="523" customFormat="false" ht="10.5" hidden="false" customHeight="false" outlineLevel="0" collapsed="false">
      <c r="A523" s="15" t="n">
        <v>173</v>
      </c>
      <c r="B523" s="0" t="n">
        <v>71.7</v>
      </c>
      <c r="C523" s="0" t="n">
        <v>75.6</v>
      </c>
      <c r="D523" s="0" t="n">
        <v>81.3</v>
      </c>
      <c r="E523" s="0" t="n">
        <v>8.09</v>
      </c>
      <c r="F523" s="0" t="n">
        <v>1.45</v>
      </c>
      <c r="G523" s="0" t="n">
        <v>32.14</v>
      </c>
      <c r="H523" s="0" t="n">
        <v>2.04</v>
      </c>
      <c r="I523" s="0" t="n">
        <v>2750258</v>
      </c>
      <c r="J523" s="0" t="s">
        <v>265</v>
      </c>
      <c r="K523" s="19" t="n">
        <v>43637.95</v>
      </c>
      <c r="L523" s="0" t="s">
        <v>66</v>
      </c>
      <c r="M523" s="0" t="n">
        <v>0.264</v>
      </c>
    </row>
    <row r="524" customFormat="false" ht="10.5" hidden="false" customHeight="false" outlineLevel="0" collapsed="false">
      <c r="A524" s="15" t="n">
        <v>300</v>
      </c>
      <c r="B524" s="0" t="n">
        <v>70.1</v>
      </c>
      <c r="C524" s="0" t="n">
        <v>74</v>
      </c>
      <c r="D524" s="0" t="n">
        <v>79.5</v>
      </c>
      <c r="E524" s="0" t="n">
        <v>8.8</v>
      </c>
      <c r="F524" s="0" t="n">
        <v>1.53</v>
      </c>
      <c r="G524" s="0" t="n">
        <v>32.06</v>
      </c>
      <c r="H524" s="0" t="n">
        <v>1.32</v>
      </c>
      <c r="I524" s="0" t="n">
        <v>2751463</v>
      </c>
      <c r="J524" s="0" t="s">
        <v>266</v>
      </c>
      <c r="K524" s="19" t="n">
        <v>43640.4020833333</v>
      </c>
      <c r="L524" s="0" t="s">
        <v>66</v>
      </c>
      <c r="M524" s="0" t="n">
        <v>0.143</v>
      </c>
    </row>
    <row r="525" customFormat="false" ht="10.5" hidden="false" customHeight="false" outlineLevel="0" collapsed="false">
      <c r="A525" s="15" t="n">
        <v>381</v>
      </c>
      <c r="B525" s="0" t="n">
        <v>67.3</v>
      </c>
      <c r="C525" s="0" t="n">
        <v>70.9</v>
      </c>
      <c r="D525" s="0" t="n">
        <v>76.3</v>
      </c>
      <c r="E525" s="0" t="n">
        <v>8.62</v>
      </c>
      <c r="F525" s="0" t="n">
        <v>1.57</v>
      </c>
      <c r="G525" s="0" t="n">
        <v>31.81</v>
      </c>
      <c r="H525" s="0" t="n">
        <v>0.95</v>
      </c>
      <c r="I525" s="0" t="n">
        <v>2751464</v>
      </c>
      <c r="J525" s="0" t="s">
        <v>266</v>
      </c>
      <c r="K525" s="19" t="n">
        <v>43640.4020833333</v>
      </c>
      <c r="L525" s="0" t="s">
        <v>66</v>
      </c>
      <c r="M525" s="0" t="n">
        <v>0.106</v>
      </c>
    </row>
    <row r="526" customFormat="false" ht="10.5" hidden="false" customHeight="false" outlineLevel="0" collapsed="false">
      <c r="A526" s="15" t="n">
        <v>400</v>
      </c>
      <c r="B526" s="0" t="n">
        <v>79.3</v>
      </c>
      <c r="C526" s="0" t="n">
        <v>83.6</v>
      </c>
      <c r="D526" s="0" t="n">
        <v>90.3</v>
      </c>
      <c r="E526" s="0" t="n">
        <v>3</v>
      </c>
      <c r="F526" s="0" t="n">
        <v>0.76</v>
      </c>
      <c r="G526" s="0" t="n">
        <v>31.62</v>
      </c>
      <c r="H526" s="0" t="n">
        <v>0.66</v>
      </c>
      <c r="I526" s="0" t="n">
        <v>2752524</v>
      </c>
      <c r="J526" s="0" t="s">
        <v>267</v>
      </c>
      <c r="K526" s="19" t="n">
        <v>43640.7729166667</v>
      </c>
      <c r="L526" s="0" t="s">
        <v>54</v>
      </c>
      <c r="M526" s="0" t="n">
        <v>0.024</v>
      </c>
    </row>
    <row r="527" customFormat="false" ht="10.5" hidden="false" customHeight="false" outlineLevel="0" collapsed="false">
      <c r="A527" s="15" t="n">
        <v>400</v>
      </c>
      <c r="B527" s="0" t="n">
        <v>78.5</v>
      </c>
      <c r="C527" s="0" t="n">
        <v>82.7</v>
      </c>
      <c r="D527" s="0" t="n">
        <v>89.3</v>
      </c>
      <c r="E527" s="0" t="n">
        <v>2.54</v>
      </c>
      <c r="F527" s="0" t="n">
        <v>0.75</v>
      </c>
      <c r="G527" s="0" t="n">
        <v>31.63</v>
      </c>
      <c r="H527" s="0" t="n">
        <v>0.4</v>
      </c>
      <c r="I527" s="0" t="n">
        <v>2752525</v>
      </c>
      <c r="J527" s="0" t="s">
        <v>267</v>
      </c>
      <c r="K527" s="19" t="n">
        <v>43640.7729166667</v>
      </c>
      <c r="L527" s="0" t="s">
        <v>54</v>
      </c>
      <c r="M527" s="0" t="n">
        <v>0.063</v>
      </c>
    </row>
    <row r="528" customFormat="false" ht="10.5" hidden="false" customHeight="false" outlineLevel="0" collapsed="false">
      <c r="A528" s="15" t="n">
        <v>400</v>
      </c>
      <c r="B528" s="0" t="n">
        <v>79.3</v>
      </c>
      <c r="C528" s="0" t="n">
        <v>83.6</v>
      </c>
      <c r="D528" s="0" t="n">
        <v>90.3</v>
      </c>
      <c r="E528" s="0" t="n">
        <v>2.65</v>
      </c>
      <c r="F528" s="0" t="n">
        <v>0.74</v>
      </c>
      <c r="G528" s="0" t="n">
        <v>31.7</v>
      </c>
      <c r="H528" s="0" t="n">
        <v>0.38</v>
      </c>
      <c r="I528" s="0" t="n">
        <v>2752526</v>
      </c>
      <c r="J528" s="0" t="s">
        <v>267</v>
      </c>
      <c r="K528" s="19" t="n">
        <v>43640.7729166667</v>
      </c>
      <c r="L528" s="0" t="s">
        <v>54</v>
      </c>
      <c r="M528" s="0" t="n">
        <v>0.042</v>
      </c>
    </row>
    <row r="529" customFormat="false" ht="10.5" hidden="false" customHeight="false" outlineLevel="0" collapsed="false">
      <c r="A529" s="15" t="n">
        <v>180</v>
      </c>
      <c r="B529" s="0" t="n">
        <v>81</v>
      </c>
      <c r="C529" s="0" t="n">
        <v>85.4</v>
      </c>
      <c r="D529" s="0" t="n">
        <v>92.4</v>
      </c>
      <c r="E529" s="0" t="n">
        <v>2.1</v>
      </c>
      <c r="F529" s="0" t="n">
        <v>0.66</v>
      </c>
      <c r="G529" s="0" t="n">
        <v>31.65</v>
      </c>
      <c r="H529" s="0" t="n">
        <v>0.37</v>
      </c>
      <c r="I529" s="0" t="n">
        <v>2752626</v>
      </c>
      <c r="J529" s="0" t="s">
        <v>268</v>
      </c>
      <c r="K529" s="19" t="n">
        <v>43640.8152777778</v>
      </c>
      <c r="L529" s="0" t="s">
        <v>54</v>
      </c>
      <c r="M529" s="0" t="n">
        <v>0.028</v>
      </c>
    </row>
    <row r="530" customFormat="false" ht="10.5" hidden="false" customHeight="false" outlineLevel="0" collapsed="false">
      <c r="A530" s="15" t="n">
        <v>300</v>
      </c>
      <c r="B530" s="0" t="n">
        <v>78.2</v>
      </c>
      <c r="C530" s="0" t="n">
        <v>82.5</v>
      </c>
      <c r="D530" s="0" t="n">
        <v>87.6</v>
      </c>
      <c r="E530" s="0" t="n">
        <v>12.82</v>
      </c>
      <c r="F530" s="0" t="n">
        <v>1.39</v>
      </c>
      <c r="G530" s="0" t="n">
        <v>32.8</v>
      </c>
      <c r="H530" s="0" t="n">
        <v>0.51</v>
      </c>
      <c r="I530" s="0" t="n">
        <v>2753099</v>
      </c>
      <c r="J530" s="0" t="s">
        <v>269</v>
      </c>
      <c r="K530" s="19" t="n">
        <v>43641.0298611111</v>
      </c>
      <c r="L530" s="0" t="s">
        <v>77</v>
      </c>
      <c r="M530" s="0" t="n">
        <v>0.054</v>
      </c>
    </row>
    <row r="531" customFormat="false" ht="10.5" hidden="false" customHeight="false" outlineLevel="0" collapsed="false">
      <c r="A531" s="15" t="n">
        <v>300</v>
      </c>
      <c r="B531" s="0" t="n">
        <v>78.2</v>
      </c>
      <c r="C531" s="0" t="n">
        <v>82.5</v>
      </c>
      <c r="D531" s="0" t="n">
        <v>87.7</v>
      </c>
      <c r="E531" s="0" t="n">
        <v>13.29</v>
      </c>
      <c r="F531" s="0" t="n">
        <v>1.39</v>
      </c>
      <c r="G531" s="0" t="n">
        <v>32.81</v>
      </c>
      <c r="H531" s="0" t="n">
        <v>0.66</v>
      </c>
      <c r="I531" s="0" t="n">
        <v>2753100</v>
      </c>
      <c r="J531" s="0" t="s">
        <v>269</v>
      </c>
      <c r="K531" s="19" t="n">
        <v>43641.0298611111</v>
      </c>
      <c r="L531" s="0" t="s">
        <v>77</v>
      </c>
      <c r="M531" s="0" t="n">
        <v>0.069</v>
      </c>
    </row>
    <row r="532" customFormat="false" ht="10.5" hidden="false" customHeight="false" outlineLevel="0" collapsed="false">
      <c r="A532" s="15" t="n">
        <v>300</v>
      </c>
      <c r="B532" s="0" t="n">
        <v>77.9</v>
      </c>
      <c r="C532" s="0" t="n">
        <v>82.1</v>
      </c>
      <c r="D532" s="0" t="n">
        <v>87.3</v>
      </c>
      <c r="E532" s="0" t="n">
        <v>12.02</v>
      </c>
      <c r="F532" s="0" t="n">
        <v>1.3</v>
      </c>
      <c r="G532" s="0" t="n">
        <v>32.68</v>
      </c>
      <c r="H532" s="0" t="n">
        <v>0.61</v>
      </c>
      <c r="I532" s="0" t="n">
        <v>2753101</v>
      </c>
      <c r="J532" s="0" t="s">
        <v>269</v>
      </c>
      <c r="K532" s="19" t="n">
        <v>43641.0298611111</v>
      </c>
      <c r="L532" s="0" t="s">
        <v>77</v>
      </c>
      <c r="M532" s="0" t="n">
        <v>0.044</v>
      </c>
    </row>
    <row r="533" customFormat="false" ht="10.5" hidden="false" customHeight="false" outlineLevel="0" collapsed="false">
      <c r="A533" s="15" t="n">
        <v>300</v>
      </c>
      <c r="B533" s="0" t="n">
        <v>77.1</v>
      </c>
      <c r="C533" s="0" t="n">
        <v>81.3</v>
      </c>
      <c r="D533" s="0" t="n">
        <v>86.6</v>
      </c>
      <c r="E533" s="0" t="n">
        <v>11.28</v>
      </c>
      <c r="F533" s="0" t="n">
        <v>1.34</v>
      </c>
      <c r="G533" s="0" t="n">
        <v>32.57</v>
      </c>
      <c r="H533" s="0" t="n">
        <v>0.79</v>
      </c>
      <c r="I533" s="0" t="n">
        <v>2753473</v>
      </c>
      <c r="J533" s="0" t="s">
        <v>270</v>
      </c>
      <c r="K533" s="19" t="n">
        <v>43641.2229166667</v>
      </c>
      <c r="L533" s="0" t="s">
        <v>77</v>
      </c>
      <c r="M533" s="0" t="n">
        <v>0.098</v>
      </c>
    </row>
    <row r="534" customFormat="false" ht="10.5" hidden="false" customHeight="false" outlineLevel="0" collapsed="false">
      <c r="A534" s="15" t="n">
        <v>300</v>
      </c>
      <c r="B534" s="0" t="n">
        <v>78.9</v>
      </c>
      <c r="C534" s="0" t="n">
        <v>83.2</v>
      </c>
      <c r="D534" s="0" t="n">
        <v>88.5</v>
      </c>
      <c r="E534" s="0" t="n">
        <v>11.15</v>
      </c>
      <c r="F534" s="0" t="n">
        <v>1.25</v>
      </c>
      <c r="G534" s="0" t="n">
        <v>32.62</v>
      </c>
      <c r="H534" s="0" t="n">
        <v>0.72</v>
      </c>
      <c r="I534" s="0" t="n">
        <v>2753474</v>
      </c>
      <c r="J534" s="0" t="s">
        <v>270</v>
      </c>
      <c r="K534" s="19" t="n">
        <v>43641.2229166667</v>
      </c>
      <c r="L534" s="0" t="s">
        <v>77</v>
      </c>
      <c r="M534" s="0" t="n">
        <v>0.062</v>
      </c>
    </row>
    <row r="535" customFormat="false" ht="10.5" hidden="false" customHeight="false" outlineLevel="0" collapsed="false">
      <c r="A535" s="15" t="n">
        <v>162</v>
      </c>
      <c r="B535" s="0" t="n">
        <v>78.1</v>
      </c>
      <c r="C535" s="0" t="n">
        <v>82.4</v>
      </c>
      <c r="D535" s="0" t="n">
        <v>87.9</v>
      </c>
      <c r="E535" s="0" t="n">
        <v>10.69</v>
      </c>
      <c r="F535" s="0" t="n">
        <v>1.25</v>
      </c>
      <c r="G535" s="0" t="n">
        <v>32.53</v>
      </c>
      <c r="H535" s="0" t="n">
        <v>0.85</v>
      </c>
      <c r="I535" s="0" t="n">
        <v>2753475</v>
      </c>
      <c r="J535" s="0" t="s">
        <v>270</v>
      </c>
      <c r="K535" s="19" t="n">
        <v>43641.2229166667</v>
      </c>
      <c r="L535" s="0" t="s">
        <v>77</v>
      </c>
      <c r="M535" s="0" t="n">
        <v>0.056</v>
      </c>
    </row>
    <row r="536" customFormat="false" ht="10.5" hidden="false" customHeight="false" outlineLevel="0" collapsed="false">
      <c r="A536" s="15" t="n">
        <v>420</v>
      </c>
      <c r="B536" s="0" t="n">
        <v>80.3</v>
      </c>
      <c r="C536" s="0" t="n">
        <v>84.6</v>
      </c>
      <c r="D536" s="0" t="n">
        <v>91</v>
      </c>
      <c r="E536" s="0" t="n">
        <v>6.27</v>
      </c>
      <c r="F536" s="0" t="n">
        <v>0.94</v>
      </c>
      <c r="G536" s="0" t="n">
        <v>32.05</v>
      </c>
      <c r="H536" s="0" t="n">
        <v>0.41</v>
      </c>
      <c r="I536" s="0" t="n">
        <v>2753755</v>
      </c>
      <c r="J536" s="0" t="s">
        <v>271</v>
      </c>
      <c r="K536" s="19" t="n">
        <v>43641.3381944444</v>
      </c>
      <c r="L536" s="0" t="s">
        <v>104</v>
      </c>
      <c r="M536" s="0" t="n">
        <v>0.032</v>
      </c>
    </row>
    <row r="537" customFormat="false" ht="10.5" hidden="false" customHeight="false" outlineLevel="0" collapsed="false">
      <c r="A537" s="15" t="n">
        <v>400</v>
      </c>
      <c r="B537" s="0" t="n">
        <v>80.3</v>
      </c>
      <c r="C537" s="0" t="n">
        <v>84.7</v>
      </c>
      <c r="D537" s="0" t="n">
        <v>91</v>
      </c>
      <c r="E537" s="0" t="n">
        <v>5.31</v>
      </c>
      <c r="F537" s="0" t="n">
        <v>0.88</v>
      </c>
      <c r="G537" s="0" t="n">
        <v>31.87</v>
      </c>
      <c r="H537" s="0" t="n">
        <v>0.61</v>
      </c>
      <c r="I537" s="0" t="n">
        <v>2754400</v>
      </c>
      <c r="J537" s="0" t="s">
        <v>272</v>
      </c>
      <c r="K537" s="19" t="n">
        <v>43641.5631944444</v>
      </c>
      <c r="L537" s="0" t="s">
        <v>104</v>
      </c>
      <c r="M537" s="0" t="n">
        <v>0.032</v>
      </c>
    </row>
    <row r="538" customFormat="false" ht="10.5" hidden="false" customHeight="false" outlineLevel="0" collapsed="false">
      <c r="A538" s="15" t="n">
        <v>466</v>
      </c>
      <c r="B538" s="0" t="n">
        <v>80.4</v>
      </c>
      <c r="C538" s="0" t="n">
        <v>84.9</v>
      </c>
      <c r="D538" s="0" t="n">
        <v>91.3</v>
      </c>
      <c r="E538" s="0" t="n">
        <v>5.98</v>
      </c>
      <c r="F538" s="0" t="n">
        <v>0.96</v>
      </c>
      <c r="G538" s="0" t="n">
        <v>31.85</v>
      </c>
      <c r="H538" s="0" t="n">
        <v>0.41</v>
      </c>
      <c r="I538" s="0" t="n">
        <v>2754401</v>
      </c>
      <c r="J538" s="0" t="s">
        <v>272</v>
      </c>
      <c r="K538" s="19" t="n">
        <v>43641.5631944444</v>
      </c>
      <c r="L538" s="0" t="s">
        <v>104</v>
      </c>
      <c r="M538" s="0" t="n">
        <v>0.058</v>
      </c>
    </row>
    <row r="539" customFormat="false" ht="10.5" hidden="false" customHeight="false" outlineLevel="0" collapsed="false">
      <c r="A539" s="15" t="n">
        <v>300</v>
      </c>
      <c r="B539" s="0" t="n">
        <v>80.3</v>
      </c>
      <c r="C539" s="0" t="n">
        <v>84.9</v>
      </c>
      <c r="D539" s="0" t="n">
        <v>90.2</v>
      </c>
      <c r="E539" s="0" t="n">
        <v>11.85</v>
      </c>
      <c r="F539" s="0" t="n">
        <v>1.07</v>
      </c>
      <c r="G539" s="0" t="n">
        <v>32.42</v>
      </c>
      <c r="H539" s="0" t="n">
        <v>0.79</v>
      </c>
      <c r="I539" s="0" t="n">
        <v>2755199</v>
      </c>
      <c r="J539" s="0" t="s">
        <v>273</v>
      </c>
      <c r="K539" s="19" t="n">
        <v>43641.8243055556</v>
      </c>
      <c r="L539" s="0" t="s">
        <v>56</v>
      </c>
      <c r="M539" s="0" t="n">
        <v>0.033</v>
      </c>
    </row>
    <row r="540" customFormat="false" ht="10.5" hidden="false" customHeight="false" outlineLevel="0" collapsed="false">
      <c r="A540" s="15" t="n">
        <v>94</v>
      </c>
      <c r="B540" s="0" t="n">
        <v>81.1</v>
      </c>
      <c r="C540" s="0" t="n">
        <v>85.6</v>
      </c>
      <c r="D540" s="0" t="n">
        <v>91.4</v>
      </c>
      <c r="E540" s="0" t="n">
        <v>11.03</v>
      </c>
      <c r="F540" s="0" t="n">
        <v>1.08</v>
      </c>
      <c r="G540" s="0" t="n">
        <v>32.44</v>
      </c>
      <c r="H540" s="0" t="n">
        <v>0.67</v>
      </c>
      <c r="I540" s="0" t="n">
        <v>2755200</v>
      </c>
      <c r="J540" s="0" t="s">
        <v>273</v>
      </c>
      <c r="K540" s="19" t="n">
        <v>43641.8243055556</v>
      </c>
      <c r="L540" s="0" t="s">
        <v>56</v>
      </c>
      <c r="M540" s="0" t="n">
        <v>0.029</v>
      </c>
    </row>
    <row r="541" customFormat="false" ht="10.5" hidden="false" customHeight="false" outlineLevel="0" collapsed="false">
      <c r="A541" s="15" t="n">
        <v>300</v>
      </c>
      <c r="B541" s="0" t="n">
        <v>69.6</v>
      </c>
      <c r="C541" s="0" t="n">
        <v>73.4</v>
      </c>
      <c r="D541" s="0" t="n">
        <v>78.6</v>
      </c>
      <c r="E541" s="0" t="n">
        <v>10.82</v>
      </c>
      <c r="F541" s="0" t="n">
        <v>1.63</v>
      </c>
      <c r="G541" s="0" t="n">
        <v>32.25</v>
      </c>
      <c r="H541" s="0" t="n">
        <v>1.09</v>
      </c>
      <c r="I541" s="0" t="n">
        <v>2755713</v>
      </c>
      <c r="J541" s="0" t="s">
        <v>274</v>
      </c>
      <c r="K541" s="19" t="n">
        <v>43642.0423611111</v>
      </c>
      <c r="L541" s="0" t="s">
        <v>66</v>
      </c>
      <c r="M541" s="0" t="n">
        <v>0.061</v>
      </c>
    </row>
    <row r="542" customFormat="false" ht="10.5" hidden="false" customHeight="false" outlineLevel="0" collapsed="false">
      <c r="A542" s="15" t="n">
        <v>300</v>
      </c>
      <c r="B542" s="0" t="n">
        <v>71.4</v>
      </c>
      <c r="C542" s="0" t="n">
        <v>75.4</v>
      </c>
      <c r="D542" s="0" t="n">
        <v>80.8</v>
      </c>
      <c r="E542" s="0" t="n">
        <v>9.81</v>
      </c>
      <c r="F542" s="0" t="n">
        <v>1.63</v>
      </c>
      <c r="G542" s="0" t="n">
        <v>32.17</v>
      </c>
      <c r="H542" s="0" t="n">
        <v>1.34</v>
      </c>
      <c r="I542" s="0" t="n">
        <v>2755714</v>
      </c>
      <c r="J542" s="0" t="s">
        <v>274</v>
      </c>
      <c r="K542" s="19" t="n">
        <v>43642.0423611111</v>
      </c>
      <c r="L542" s="0" t="s">
        <v>66</v>
      </c>
      <c r="M542" s="0" t="n">
        <v>0.119</v>
      </c>
    </row>
    <row r="543" customFormat="false" ht="10.5" hidden="false" customHeight="false" outlineLevel="0" collapsed="false">
      <c r="A543" s="15" t="n">
        <v>300</v>
      </c>
      <c r="B543" s="0" t="n">
        <v>70.2</v>
      </c>
      <c r="C543" s="0" t="n">
        <v>74.1</v>
      </c>
      <c r="D543" s="0" t="n">
        <v>79.4</v>
      </c>
      <c r="E543" s="0" t="n">
        <v>9.94</v>
      </c>
      <c r="F543" s="0" t="n">
        <v>1.64</v>
      </c>
      <c r="G543" s="0" t="n">
        <v>32.13</v>
      </c>
      <c r="H543" s="0" t="n">
        <v>1.27</v>
      </c>
      <c r="I543" s="0" t="n">
        <v>2755715</v>
      </c>
      <c r="J543" s="0" t="s">
        <v>274</v>
      </c>
      <c r="K543" s="19" t="n">
        <v>43642.0423611111</v>
      </c>
      <c r="L543" s="0" t="s">
        <v>66</v>
      </c>
      <c r="M543" s="0" t="n">
        <v>0.071</v>
      </c>
    </row>
    <row r="544" customFormat="false" ht="10.5" hidden="false" customHeight="false" outlineLevel="0" collapsed="false">
      <c r="A544" s="15" t="n">
        <v>286</v>
      </c>
      <c r="B544" s="0" t="n">
        <v>69.3</v>
      </c>
      <c r="C544" s="0" t="n">
        <v>73.1</v>
      </c>
      <c r="D544" s="0" t="n">
        <v>78.3</v>
      </c>
      <c r="E544" s="0" t="n">
        <v>12.14</v>
      </c>
      <c r="F544" s="0" t="n">
        <v>1.86</v>
      </c>
      <c r="G544" s="0" t="n">
        <v>32.3</v>
      </c>
      <c r="H544" s="0" t="n">
        <v>0.85</v>
      </c>
      <c r="I544" s="0" t="n">
        <v>2756510</v>
      </c>
      <c r="J544" s="0" t="s">
        <v>275</v>
      </c>
      <c r="K544" s="19" t="n">
        <v>43642.36875</v>
      </c>
      <c r="L544" s="0" t="s">
        <v>66</v>
      </c>
      <c r="M544" s="0" t="n">
        <v>0.068</v>
      </c>
    </row>
    <row r="545" customFormat="false" ht="10.5" hidden="false" customHeight="false" outlineLevel="0" collapsed="false">
      <c r="A545" s="15" t="n">
        <v>229</v>
      </c>
      <c r="B545" s="0" t="n">
        <v>73</v>
      </c>
      <c r="C545" s="0" t="n">
        <v>77</v>
      </c>
      <c r="D545" s="0" t="n">
        <v>83.4</v>
      </c>
      <c r="E545" s="0" t="n">
        <v>3.43</v>
      </c>
      <c r="F545" s="0" t="n">
        <v>0.88</v>
      </c>
      <c r="G545" s="0" t="n">
        <v>31.48</v>
      </c>
      <c r="H545" s="0" t="n">
        <v>1.91</v>
      </c>
      <c r="I545" s="0" t="n">
        <v>2757977</v>
      </c>
      <c r="J545" s="0" t="s">
        <v>276</v>
      </c>
      <c r="K545" s="19" t="n">
        <v>43642.9173611111</v>
      </c>
      <c r="L545" s="0" t="s">
        <v>88</v>
      </c>
      <c r="M545" s="0" t="n">
        <v>0.078</v>
      </c>
    </row>
    <row r="546" customFormat="false" ht="10.5" hidden="false" customHeight="false" outlineLevel="0" collapsed="false">
      <c r="A546" s="15" t="n">
        <v>357</v>
      </c>
      <c r="B546" s="0" t="n">
        <v>68</v>
      </c>
      <c r="C546" s="0" t="n">
        <v>71.7</v>
      </c>
      <c r="D546" s="0" t="n">
        <v>77</v>
      </c>
      <c r="E546" s="0" t="n">
        <v>10.15</v>
      </c>
      <c r="F546" s="0" t="n">
        <v>1.59</v>
      </c>
      <c r="G546" s="0" t="n">
        <v>32.2</v>
      </c>
      <c r="H546" s="0" t="n">
        <v>0.85</v>
      </c>
      <c r="I546" s="0" t="n">
        <v>2758658</v>
      </c>
      <c r="J546" s="0" t="s">
        <v>277</v>
      </c>
      <c r="K546" s="19" t="n">
        <v>43643.25</v>
      </c>
      <c r="L546" s="0" t="s">
        <v>66</v>
      </c>
      <c r="M546" s="0" t="n">
        <v>0.094</v>
      </c>
    </row>
    <row r="547" customFormat="false" ht="10.5" hidden="false" customHeight="false" outlineLevel="0" collapsed="false">
      <c r="A547" s="15" t="n">
        <v>400</v>
      </c>
      <c r="B547" s="0" t="n">
        <v>73.9</v>
      </c>
      <c r="C547" s="0" t="n">
        <v>77.9</v>
      </c>
      <c r="D547" s="0" t="n">
        <v>83.2</v>
      </c>
      <c r="E547" s="0" t="n">
        <v>10.64</v>
      </c>
      <c r="F547" s="0" t="n">
        <v>1.53</v>
      </c>
      <c r="G547" s="0" t="n">
        <v>32.33</v>
      </c>
      <c r="H547" s="0" t="n">
        <v>0.79</v>
      </c>
      <c r="I547" s="0" t="n">
        <v>2759324</v>
      </c>
      <c r="J547" s="0" t="s">
        <v>278</v>
      </c>
      <c r="K547" s="19" t="n">
        <v>43643.5305555556</v>
      </c>
      <c r="L547" s="0" t="s">
        <v>66</v>
      </c>
      <c r="M547" s="0" t="n">
        <v>0.08</v>
      </c>
    </row>
    <row r="548" customFormat="false" ht="10.5" hidden="false" customHeight="false" outlineLevel="0" collapsed="false">
      <c r="A548" s="15" t="n">
        <v>400</v>
      </c>
      <c r="B548" s="0" t="n">
        <v>73.4</v>
      </c>
      <c r="C548" s="0" t="n">
        <v>77.4</v>
      </c>
      <c r="D548" s="0" t="n">
        <v>82.7</v>
      </c>
      <c r="E548" s="0" t="n">
        <v>9.9</v>
      </c>
      <c r="F548" s="0" t="n">
        <v>1.5</v>
      </c>
      <c r="G548" s="0" t="n">
        <v>32.38</v>
      </c>
      <c r="H548" s="0" t="n">
        <v>1.14</v>
      </c>
      <c r="I548" s="0" t="n">
        <v>2759325</v>
      </c>
      <c r="J548" s="0" t="s">
        <v>278</v>
      </c>
      <c r="K548" s="19" t="n">
        <v>43643.5305555556</v>
      </c>
      <c r="L548" s="0" t="s">
        <v>66</v>
      </c>
      <c r="M548" s="0" t="n">
        <v>0.126</v>
      </c>
    </row>
    <row r="549" customFormat="false" ht="10.5" hidden="false" customHeight="false" outlineLevel="0" collapsed="false">
      <c r="A549" s="15" t="n">
        <v>400</v>
      </c>
      <c r="B549" s="0" t="n">
        <v>74.6</v>
      </c>
      <c r="C549" s="0" t="n">
        <v>78.7</v>
      </c>
      <c r="D549" s="0" t="n">
        <v>84.3</v>
      </c>
      <c r="E549" s="0" t="n">
        <v>9.84</v>
      </c>
      <c r="F549" s="0" t="n">
        <v>1.48</v>
      </c>
      <c r="G549" s="0" t="n">
        <v>32.43</v>
      </c>
      <c r="H549" s="0" t="n">
        <v>0.79</v>
      </c>
      <c r="I549" s="0" t="n">
        <v>2759326</v>
      </c>
      <c r="J549" s="0" t="s">
        <v>278</v>
      </c>
      <c r="K549" s="19" t="n">
        <v>43643.5305555556</v>
      </c>
      <c r="L549" s="0" t="s">
        <v>66</v>
      </c>
      <c r="M549" s="0" t="n">
        <v>0.161</v>
      </c>
    </row>
    <row r="550" customFormat="false" ht="10.5" hidden="false" customHeight="false" outlineLevel="0" collapsed="false">
      <c r="A550" s="15" t="n">
        <v>400</v>
      </c>
      <c r="B550" s="0" t="n">
        <v>73.3</v>
      </c>
      <c r="C550" s="0" t="n">
        <v>77.3</v>
      </c>
      <c r="D550" s="0" t="n">
        <v>82.9</v>
      </c>
      <c r="E550" s="0" t="n">
        <v>8.62</v>
      </c>
      <c r="F550" s="0" t="n">
        <v>1.37</v>
      </c>
      <c r="G550" s="0" t="n">
        <v>32.33</v>
      </c>
      <c r="H550" s="0" t="n">
        <v>1.16</v>
      </c>
      <c r="I550" s="0" t="n">
        <v>2760136</v>
      </c>
      <c r="J550" s="0" t="s">
        <v>279</v>
      </c>
      <c r="K550" s="19" t="n">
        <v>43643.8576388889</v>
      </c>
      <c r="L550" s="0" t="s">
        <v>66</v>
      </c>
      <c r="M550" s="0" t="n">
        <v>0.167</v>
      </c>
    </row>
    <row r="551" customFormat="false" ht="10.5" hidden="false" customHeight="false" outlineLevel="0" collapsed="false">
      <c r="A551" s="15" t="n">
        <v>400</v>
      </c>
      <c r="B551" s="0" t="n">
        <v>73.9</v>
      </c>
      <c r="C551" s="0" t="n">
        <v>77.9</v>
      </c>
      <c r="D551" s="0" t="n">
        <v>83.7</v>
      </c>
      <c r="E551" s="0" t="n">
        <v>8.15</v>
      </c>
      <c r="F551" s="0" t="n">
        <v>1.33</v>
      </c>
      <c r="G551" s="0" t="n">
        <v>32.23</v>
      </c>
      <c r="H551" s="0" t="n">
        <v>1.03</v>
      </c>
      <c r="I551" s="0" t="n">
        <v>2760137</v>
      </c>
      <c r="J551" s="0" t="s">
        <v>279</v>
      </c>
      <c r="K551" s="19" t="n">
        <v>43643.8576388889</v>
      </c>
      <c r="L551" s="0" t="s">
        <v>66</v>
      </c>
      <c r="M551" s="0" t="n">
        <v>0.201</v>
      </c>
    </row>
    <row r="552" customFormat="false" ht="10.5" hidden="false" customHeight="false" outlineLevel="0" collapsed="false">
      <c r="A552" s="15" t="n">
        <v>386</v>
      </c>
      <c r="B552" s="0" t="n">
        <v>73</v>
      </c>
      <c r="C552" s="0" t="n">
        <v>76.9</v>
      </c>
      <c r="D552" s="0" t="n">
        <v>82.7</v>
      </c>
      <c r="E552" s="0" t="n">
        <v>8</v>
      </c>
      <c r="F552" s="0" t="n">
        <v>1.36</v>
      </c>
      <c r="G552" s="0" t="n">
        <v>32.2</v>
      </c>
      <c r="H552" s="0" t="n">
        <v>1.06</v>
      </c>
      <c r="I552" s="0" t="n">
        <v>2760138</v>
      </c>
      <c r="J552" s="0" t="s">
        <v>279</v>
      </c>
      <c r="K552" s="19" t="n">
        <v>43643.8576388889</v>
      </c>
      <c r="L552" s="0" t="s">
        <v>66</v>
      </c>
      <c r="M552" s="0" t="n">
        <v>0.175</v>
      </c>
    </row>
    <row r="553" customFormat="false" ht="10.5" hidden="false" customHeight="false" outlineLevel="0" collapsed="false">
      <c r="A553" s="15" t="n">
        <v>300</v>
      </c>
      <c r="B553" s="0" t="n">
        <v>70</v>
      </c>
      <c r="C553" s="0" t="n">
        <v>73.8</v>
      </c>
      <c r="D553" s="0" t="n">
        <v>80.1</v>
      </c>
      <c r="E553" s="0" t="n">
        <v>4.2</v>
      </c>
      <c r="F553" s="0" t="n">
        <v>1.03</v>
      </c>
      <c r="G553" s="0" t="n">
        <v>31.62</v>
      </c>
      <c r="H553" s="0" t="n">
        <v>1.22</v>
      </c>
      <c r="I553" s="0" t="n">
        <v>2760512</v>
      </c>
      <c r="J553" s="0" t="s">
        <v>280</v>
      </c>
      <c r="K553" s="19" t="n">
        <v>43644.0715277778</v>
      </c>
      <c r="L553" s="0" t="s">
        <v>88</v>
      </c>
      <c r="M553" s="0" t="n">
        <v>0.15</v>
      </c>
    </row>
    <row r="554" customFormat="false" ht="10.5" hidden="false" customHeight="false" outlineLevel="0" collapsed="false">
      <c r="A554" s="15" t="n">
        <v>300</v>
      </c>
      <c r="B554" s="0" t="n">
        <v>68.5</v>
      </c>
      <c r="C554" s="0" t="n">
        <v>72.2</v>
      </c>
      <c r="D554" s="0" t="n">
        <v>78.2</v>
      </c>
      <c r="E554" s="0" t="n">
        <v>3.8</v>
      </c>
      <c r="F554" s="0" t="n">
        <v>1.13</v>
      </c>
      <c r="G554" s="0" t="n">
        <v>31.73</v>
      </c>
      <c r="H554" s="0" t="n">
        <v>0.65</v>
      </c>
      <c r="I554" s="0" t="n">
        <v>2760513</v>
      </c>
      <c r="J554" s="0" t="s">
        <v>280</v>
      </c>
      <c r="K554" s="19" t="n">
        <v>43644.0715277778</v>
      </c>
      <c r="L554" s="0" t="s">
        <v>88</v>
      </c>
      <c r="M554" s="0" t="n">
        <v>0.164</v>
      </c>
    </row>
    <row r="555" customFormat="false" ht="10.5" hidden="false" customHeight="false" outlineLevel="0" collapsed="false">
      <c r="A555" s="15" t="n">
        <v>261</v>
      </c>
      <c r="B555" s="0" t="n">
        <v>68.7</v>
      </c>
      <c r="C555" s="0" t="n">
        <v>72.4</v>
      </c>
      <c r="D555" s="0" t="n">
        <v>78.6</v>
      </c>
      <c r="E555" s="0" t="n">
        <v>3.59</v>
      </c>
      <c r="F555" s="0" t="n">
        <v>1.14</v>
      </c>
      <c r="G555" s="0" t="n">
        <v>31.83</v>
      </c>
      <c r="H555" s="0" t="n">
        <v>0.8</v>
      </c>
      <c r="I555" s="0" t="n">
        <v>2760514</v>
      </c>
      <c r="J555" s="0" t="s">
        <v>280</v>
      </c>
      <c r="K555" s="19" t="n">
        <v>43644.0715277778</v>
      </c>
      <c r="L555" s="0" t="s">
        <v>88</v>
      </c>
      <c r="M555" s="0" t="n">
        <v>0.172</v>
      </c>
    </row>
    <row r="556" customFormat="false" ht="10.5" hidden="false" customHeight="false" outlineLevel="0" collapsed="false">
      <c r="A556" s="15" t="n">
        <v>300</v>
      </c>
      <c r="B556" s="0" t="n">
        <v>69.4</v>
      </c>
      <c r="C556" s="0" t="n">
        <v>73.3</v>
      </c>
      <c r="D556" s="0" t="n">
        <v>78.5</v>
      </c>
      <c r="E556" s="0" t="n">
        <v>10.67</v>
      </c>
      <c r="F556" s="0" t="n">
        <v>1.59</v>
      </c>
      <c r="G556" s="0" t="n">
        <v>32.16</v>
      </c>
      <c r="H556" s="0" t="n">
        <v>1.06</v>
      </c>
      <c r="I556" s="0" t="n">
        <v>2760770</v>
      </c>
      <c r="J556" s="0" t="s">
        <v>281</v>
      </c>
      <c r="K556" s="19" t="n">
        <v>43644.1881944444</v>
      </c>
      <c r="L556" s="0" t="s">
        <v>66</v>
      </c>
      <c r="M556" s="0" t="n">
        <v>0.127</v>
      </c>
    </row>
    <row r="557" customFormat="false" ht="10.5" hidden="false" customHeight="false" outlineLevel="0" collapsed="false">
      <c r="A557" s="15" t="n">
        <v>151</v>
      </c>
      <c r="B557" s="0" t="n">
        <v>70.9</v>
      </c>
      <c r="C557" s="0" t="n">
        <v>74.8</v>
      </c>
      <c r="D557" s="0" t="n">
        <v>80.2</v>
      </c>
      <c r="E557" s="0" t="n">
        <v>10.56</v>
      </c>
      <c r="F557" s="0" t="n">
        <v>1.59</v>
      </c>
      <c r="G557" s="0" t="n">
        <v>32.21</v>
      </c>
      <c r="H557" s="0" t="n">
        <v>1.06</v>
      </c>
      <c r="I557" s="0" t="n">
        <v>2760771</v>
      </c>
      <c r="J557" s="0" t="s">
        <v>281</v>
      </c>
      <c r="K557" s="19" t="n">
        <v>43644.1881944444</v>
      </c>
      <c r="L557" s="0" t="s">
        <v>66</v>
      </c>
      <c r="M557" s="0" t="n">
        <v>0.1</v>
      </c>
    </row>
    <row r="558" customFormat="false" ht="10.5" hidden="false" customHeight="false" outlineLevel="0" collapsed="false">
      <c r="A558" s="15" t="n">
        <v>400</v>
      </c>
      <c r="B558" s="0" t="n">
        <v>72.2</v>
      </c>
      <c r="C558" s="0" t="n">
        <v>76.2</v>
      </c>
      <c r="D558" s="0" t="n">
        <v>81.7</v>
      </c>
      <c r="E558" s="0" t="n">
        <v>9.23</v>
      </c>
      <c r="F558" s="0" t="n">
        <v>1.32</v>
      </c>
      <c r="G558" s="0" t="n">
        <v>32.13</v>
      </c>
      <c r="H558" s="0" t="n">
        <v>1.04</v>
      </c>
      <c r="I558" s="0" t="n">
        <v>2761778</v>
      </c>
      <c r="J558" s="0" t="s">
        <v>282</v>
      </c>
      <c r="K558" s="19" t="n">
        <v>43644.5729166667</v>
      </c>
      <c r="L558" s="0" t="s">
        <v>66</v>
      </c>
      <c r="M558" s="0" t="n">
        <v>0.119</v>
      </c>
    </row>
    <row r="559" customFormat="false" ht="10.5" hidden="false" customHeight="false" outlineLevel="0" collapsed="false">
      <c r="A559" s="15" t="n">
        <v>400</v>
      </c>
      <c r="B559" s="0" t="n">
        <v>73.8</v>
      </c>
      <c r="C559" s="0" t="n">
        <v>77.9</v>
      </c>
      <c r="D559" s="0" t="n">
        <v>82.8</v>
      </c>
      <c r="E559" s="0" t="n">
        <v>10.86</v>
      </c>
      <c r="F559" s="0" t="n">
        <v>1.48</v>
      </c>
      <c r="G559" s="0" t="n">
        <v>32.46</v>
      </c>
      <c r="H559" s="0" t="n">
        <v>0.71</v>
      </c>
      <c r="I559" s="0" t="n">
        <v>2761779</v>
      </c>
      <c r="J559" s="0" t="s">
        <v>282</v>
      </c>
      <c r="K559" s="19" t="n">
        <v>43644.5729166667</v>
      </c>
      <c r="L559" s="0" t="s">
        <v>66</v>
      </c>
      <c r="M559" s="0" t="n">
        <v>0.086</v>
      </c>
    </row>
    <row r="560" customFormat="false" ht="10.5" hidden="false" customHeight="false" outlineLevel="0" collapsed="false">
      <c r="A560" s="15" t="n">
        <v>400</v>
      </c>
      <c r="B560" s="0" t="n">
        <v>75.6</v>
      </c>
      <c r="C560" s="0" t="n">
        <v>79.7</v>
      </c>
      <c r="D560" s="0" t="n">
        <v>84.8</v>
      </c>
      <c r="E560" s="0" t="n">
        <v>10.73</v>
      </c>
      <c r="F560" s="0" t="n">
        <v>1.47</v>
      </c>
      <c r="G560" s="0" t="n">
        <v>32.42</v>
      </c>
      <c r="H560" s="0" t="n">
        <v>0.49</v>
      </c>
      <c r="I560" s="0" t="n">
        <v>2761780</v>
      </c>
      <c r="J560" s="0" t="s">
        <v>282</v>
      </c>
      <c r="K560" s="19" t="n">
        <v>43644.5729166667</v>
      </c>
      <c r="L560" s="0" t="s">
        <v>66</v>
      </c>
      <c r="M560" s="0" t="n">
        <v>0.097</v>
      </c>
    </row>
    <row r="561" customFormat="false" ht="10.5" hidden="false" customHeight="false" outlineLevel="0" collapsed="false">
      <c r="A561" s="15" t="n">
        <v>400</v>
      </c>
      <c r="B561" s="0" t="n">
        <v>73.7</v>
      </c>
      <c r="C561" s="0" t="n">
        <v>77.7</v>
      </c>
      <c r="D561" s="0" t="n">
        <v>82.8</v>
      </c>
      <c r="E561" s="0" t="n">
        <v>10.32</v>
      </c>
      <c r="F561" s="0" t="n">
        <v>1.44</v>
      </c>
      <c r="G561" s="0" t="n">
        <v>32.43</v>
      </c>
      <c r="H561" s="0" t="n">
        <v>0.63</v>
      </c>
      <c r="I561" s="0" t="n">
        <v>2762425</v>
      </c>
      <c r="J561" s="0" t="s">
        <v>283</v>
      </c>
      <c r="K561" s="19" t="n">
        <v>43644.8951388889</v>
      </c>
      <c r="L561" s="0" t="s">
        <v>66</v>
      </c>
      <c r="M561" s="0" t="n">
        <v>0.112</v>
      </c>
    </row>
    <row r="562" customFormat="false" ht="10.5" hidden="false" customHeight="false" outlineLevel="0" collapsed="false">
      <c r="A562" s="15" t="n">
        <v>400</v>
      </c>
      <c r="B562" s="0" t="n">
        <v>71</v>
      </c>
      <c r="C562" s="0" t="n">
        <v>74.8</v>
      </c>
      <c r="D562" s="0" t="n">
        <v>79.8</v>
      </c>
      <c r="E562" s="0" t="n">
        <v>9.9</v>
      </c>
      <c r="F562" s="0" t="n">
        <v>1.47</v>
      </c>
      <c r="G562" s="0" t="n">
        <v>32.29</v>
      </c>
      <c r="H562" s="0" t="n">
        <v>0.95</v>
      </c>
      <c r="I562" s="0" t="n">
        <v>2762426</v>
      </c>
      <c r="J562" s="0" t="s">
        <v>283</v>
      </c>
      <c r="K562" s="19" t="n">
        <v>43644.8951388889</v>
      </c>
      <c r="L562" s="0" t="s">
        <v>66</v>
      </c>
      <c r="M562" s="0" t="n">
        <v>0.107</v>
      </c>
    </row>
    <row r="563" customFormat="false" ht="10.5" hidden="false" customHeight="false" outlineLevel="0" collapsed="false">
      <c r="A563" s="15" t="n">
        <v>282</v>
      </c>
      <c r="B563" s="0" t="n">
        <v>73.9</v>
      </c>
      <c r="C563" s="0" t="n">
        <v>77.9</v>
      </c>
      <c r="D563" s="0" t="n">
        <v>83.8</v>
      </c>
      <c r="E563" s="0" t="n">
        <v>9.47</v>
      </c>
      <c r="F563" s="0" t="n">
        <v>1.35</v>
      </c>
      <c r="G563" s="0" t="n">
        <v>32.4</v>
      </c>
      <c r="H563" s="0" t="n">
        <v>0.95</v>
      </c>
      <c r="I563" s="0" t="n">
        <v>2762427</v>
      </c>
      <c r="J563" s="0" t="s">
        <v>283</v>
      </c>
      <c r="K563" s="19" t="n">
        <v>43644.8951388889</v>
      </c>
      <c r="L563" s="0" t="s">
        <v>66</v>
      </c>
      <c r="M563" s="0" t="n">
        <v>0.11</v>
      </c>
    </row>
    <row r="564" customFormat="false" ht="10.5" hidden="false" customHeight="false" outlineLevel="0" collapsed="false">
      <c r="A564" s="15" t="n">
        <v>300</v>
      </c>
      <c r="B564" s="0" t="n">
        <v>67</v>
      </c>
      <c r="C564" s="0" t="n">
        <v>70.6</v>
      </c>
      <c r="D564" s="0" t="n">
        <v>76</v>
      </c>
      <c r="E564" s="0" t="n">
        <v>9.56</v>
      </c>
      <c r="F564" s="0" t="n">
        <v>1.58</v>
      </c>
      <c r="G564" s="0" t="n">
        <v>32.32</v>
      </c>
      <c r="H564" s="0" t="n">
        <v>0.87</v>
      </c>
      <c r="I564" s="0" t="n">
        <v>2762544</v>
      </c>
      <c r="J564" s="0" t="s">
        <v>284</v>
      </c>
      <c r="K564" s="19" t="n">
        <v>43645.1604166667</v>
      </c>
      <c r="L564" s="0" t="s">
        <v>66</v>
      </c>
      <c r="M564" s="0" t="n">
        <v>0.117</v>
      </c>
    </row>
    <row r="565" customFormat="false" ht="10.5" hidden="false" customHeight="false" outlineLevel="0" collapsed="false">
      <c r="A565" s="15" t="n">
        <v>300</v>
      </c>
      <c r="B565" s="0" t="n">
        <v>68.1</v>
      </c>
      <c r="C565" s="0" t="n">
        <v>71.8</v>
      </c>
      <c r="D565" s="0" t="n">
        <v>77.1</v>
      </c>
      <c r="E565" s="0" t="n">
        <v>9.54</v>
      </c>
      <c r="F565" s="0" t="n">
        <v>1.55</v>
      </c>
      <c r="G565" s="0" t="n">
        <v>32.37</v>
      </c>
      <c r="H565" s="0" t="n">
        <v>0.98</v>
      </c>
      <c r="I565" s="0" t="n">
        <v>2762545</v>
      </c>
      <c r="J565" s="0" t="s">
        <v>284</v>
      </c>
      <c r="K565" s="19" t="n">
        <v>43645.1604166667</v>
      </c>
      <c r="L565" s="0" t="s">
        <v>66</v>
      </c>
      <c r="M565" s="0" t="n">
        <v>0.113</v>
      </c>
    </row>
    <row r="566" customFormat="false" ht="10.5" hidden="false" customHeight="false" outlineLevel="0" collapsed="false">
      <c r="A566" s="15" t="n">
        <v>266</v>
      </c>
      <c r="B566" s="0" t="n">
        <v>67.1</v>
      </c>
      <c r="C566" s="0" t="n">
        <v>70.7</v>
      </c>
      <c r="D566" s="0" t="n">
        <v>76.2</v>
      </c>
      <c r="E566" s="0" t="n">
        <v>9.43</v>
      </c>
      <c r="F566" s="0" t="n">
        <v>1.53</v>
      </c>
      <c r="G566" s="0" t="n">
        <v>32.96</v>
      </c>
      <c r="H566" s="0" t="n">
        <v>1.23</v>
      </c>
      <c r="I566" s="0" t="n">
        <v>2762546</v>
      </c>
      <c r="J566" s="0" t="s">
        <v>284</v>
      </c>
      <c r="K566" s="19" t="n">
        <v>43645.1604166667</v>
      </c>
      <c r="L566" s="0" t="s">
        <v>66</v>
      </c>
      <c r="M566" s="0" t="n">
        <v>0.11</v>
      </c>
    </row>
    <row r="567" customFormat="false" ht="10.5" hidden="false" customHeight="false" outlineLevel="0" collapsed="false">
      <c r="A567" s="15" t="n">
        <v>400</v>
      </c>
      <c r="B567" s="0" t="n">
        <v>76.1</v>
      </c>
      <c r="C567" s="0" t="n">
        <v>80.3</v>
      </c>
      <c r="D567" s="0" t="n">
        <v>87</v>
      </c>
      <c r="E567" s="0" t="n">
        <v>3.13</v>
      </c>
      <c r="F567" s="0" t="n">
        <v>0.76</v>
      </c>
      <c r="G567" s="0" t="n">
        <v>31.55</v>
      </c>
      <c r="H567" s="0" t="n">
        <v>1.17</v>
      </c>
      <c r="I567" s="0" t="n">
        <v>2763514</v>
      </c>
      <c r="J567" s="0" t="s">
        <v>285</v>
      </c>
      <c r="K567" s="19" t="n">
        <v>43647.4569444444</v>
      </c>
      <c r="L567" s="0" t="s">
        <v>30</v>
      </c>
      <c r="M567" s="0" t="n">
        <v>0.052</v>
      </c>
    </row>
    <row r="568" customFormat="false" ht="10.5" hidden="false" customHeight="false" outlineLevel="0" collapsed="false">
      <c r="A568" s="15" t="n">
        <v>400</v>
      </c>
      <c r="B568" s="0" t="n">
        <v>76.1</v>
      </c>
      <c r="C568" s="0" t="n">
        <v>80.2</v>
      </c>
      <c r="D568" s="0" t="n">
        <v>86.9</v>
      </c>
      <c r="E568" s="0" t="n">
        <v>2.83</v>
      </c>
      <c r="F568" s="0" t="n">
        <v>0.77</v>
      </c>
      <c r="G568" s="0" t="n">
        <v>31.51</v>
      </c>
      <c r="H568" s="0" t="n">
        <v>1.05</v>
      </c>
      <c r="I568" s="0" t="n">
        <v>2763515</v>
      </c>
      <c r="J568" s="0" t="s">
        <v>285</v>
      </c>
      <c r="K568" s="19" t="n">
        <v>43647.4569444444</v>
      </c>
      <c r="L568" s="0" t="s">
        <v>30</v>
      </c>
      <c r="M568" s="0" t="n">
        <v>0.053</v>
      </c>
    </row>
    <row r="569" customFormat="false" ht="10.5" hidden="false" customHeight="false" outlineLevel="0" collapsed="false">
      <c r="A569" s="15" t="n">
        <v>400</v>
      </c>
      <c r="B569" s="0" t="n">
        <v>75.1</v>
      </c>
      <c r="C569" s="0" t="n">
        <v>79.1</v>
      </c>
      <c r="D569" s="0" t="n">
        <v>86</v>
      </c>
      <c r="E569" s="0" t="n">
        <v>2.61</v>
      </c>
      <c r="F569" s="0" t="n">
        <v>0.75</v>
      </c>
      <c r="G569" s="0" t="n">
        <v>31.41</v>
      </c>
      <c r="H569" s="0" t="n">
        <v>1.52</v>
      </c>
      <c r="I569" s="0" t="n">
        <v>2763516</v>
      </c>
      <c r="J569" s="0" t="s">
        <v>285</v>
      </c>
      <c r="K569" s="19" t="n">
        <v>43647.4569444444</v>
      </c>
      <c r="L569" s="0" t="s">
        <v>30</v>
      </c>
      <c r="M569" s="0" t="n">
        <v>0.054</v>
      </c>
    </row>
    <row r="570" customFormat="false" ht="10.5" hidden="false" customHeight="false" outlineLevel="0" collapsed="false">
      <c r="A570" s="15" t="n">
        <v>400</v>
      </c>
      <c r="B570" s="0" t="n">
        <v>77.3</v>
      </c>
      <c r="C570" s="0" t="n">
        <v>81.4</v>
      </c>
      <c r="D570" s="0" t="n">
        <v>88.3</v>
      </c>
      <c r="E570" s="0" t="n">
        <v>2.48</v>
      </c>
      <c r="F570" s="0" t="n">
        <v>0.74</v>
      </c>
      <c r="G570" s="0" t="n">
        <v>31.49</v>
      </c>
      <c r="H570" s="0" t="n">
        <v>1.08</v>
      </c>
      <c r="I570" s="0" t="n">
        <v>2764131</v>
      </c>
      <c r="J570" s="0" t="s">
        <v>286</v>
      </c>
      <c r="K570" s="19" t="n">
        <v>43647.7493055556</v>
      </c>
      <c r="L570" s="0" t="s">
        <v>30</v>
      </c>
      <c r="M570" s="0" t="n">
        <v>0.071</v>
      </c>
    </row>
    <row r="571" customFormat="false" ht="10.5" hidden="false" customHeight="false" outlineLevel="0" collapsed="false">
      <c r="A571" s="15" t="n">
        <v>400</v>
      </c>
      <c r="B571" s="0" t="n">
        <v>77</v>
      </c>
      <c r="C571" s="0" t="n">
        <v>81.2</v>
      </c>
      <c r="D571" s="0" t="n">
        <v>87.9</v>
      </c>
      <c r="E571" s="0" t="n">
        <v>2.32</v>
      </c>
      <c r="F571" s="0" t="n">
        <v>0.75</v>
      </c>
      <c r="G571" s="0" t="n">
        <v>31.59</v>
      </c>
      <c r="H571" s="0" t="n">
        <v>0.87</v>
      </c>
      <c r="I571" s="0" t="n">
        <v>2764132</v>
      </c>
      <c r="J571" s="0" t="s">
        <v>286</v>
      </c>
      <c r="K571" s="19" t="n">
        <v>43647.7493055556</v>
      </c>
      <c r="L571" s="0" t="s">
        <v>30</v>
      </c>
      <c r="M571" s="0" t="n">
        <v>0.084</v>
      </c>
    </row>
    <row r="572" customFormat="false" ht="10.5" hidden="false" customHeight="false" outlineLevel="0" collapsed="false">
      <c r="A572" s="15" t="n">
        <v>400</v>
      </c>
      <c r="B572" s="0" t="n">
        <v>76.5</v>
      </c>
      <c r="C572" s="0" t="n">
        <v>80.6</v>
      </c>
      <c r="D572" s="0" t="n">
        <v>87.3</v>
      </c>
      <c r="E572" s="0" t="n">
        <v>2.82</v>
      </c>
      <c r="F572" s="0" t="n">
        <v>0.77</v>
      </c>
      <c r="G572" s="0" t="n">
        <v>31.36</v>
      </c>
      <c r="H572" s="0" t="n">
        <v>0.9</v>
      </c>
      <c r="I572" s="0" t="n">
        <v>2764133</v>
      </c>
      <c r="J572" s="0" t="s">
        <v>286</v>
      </c>
      <c r="K572" s="19" t="n">
        <v>43647.7493055556</v>
      </c>
      <c r="L572" s="0" t="s">
        <v>30</v>
      </c>
      <c r="M572" s="0" t="n">
        <v>0.079</v>
      </c>
    </row>
    <row r="573" customFormat="false" ht="10.5" hidden="false" customHeight="false" outlineLevel="0" collapsed="false">
      <c r="A573" s="15" t="n">
        <v>416</v>
      </c>
      <c r="B573" s="0" t="n">
        <v>76.9</v>
      </c>
      <c r="C573" s="0" t="n">
        <v>81</v>
      </c>
      <c r="D573" s="0" t="n">
        <v>87.8</v>
      </c>
      <c r="E573" s="0" t="n">
        <v>2.74</v>
      </c>
      <c r="F573" s="0" t="n">
        <v>0.74</v>
      </c>
      <c r="G573" s="0" t="n">
        <v>31.44</v>
      </c>
      <c r="H573" s="0" t="n">
        <v>0.88</v>
      </c>
      <c r="I573" s="0" t="n">
        <v>2764350</v>
      </c>
      <c r="J573" s="0" t="s">
        <v>287</v>
      </c>
      <c r="K573" s="19" t="n">
        <v>43647.8479166667</v>
      </c>
      <c r="L573" s="0" t="s">
        <v>30</v>
      </c>
      <c r="M573" s="0" t="n">
        <v>0.047</v>
      </c>
    </row>
    <row r="574" customFormat="false" ht="10.5" hidden="false" customHeight="false" outlineLevel="0" collapsed="false">
      <c r="A574" s="15" t="n">
        <v>300</v>
      </c>
      <c r="B574" s="0" t="n">
        <v>79.3</v>
      </c>
      <c r="C574" s="0" t="n">
        <v>83.7</v>
      </c>
      <c r="D574" s="0" t="n">
        <v>89.3</v>
      </c>
      <c r="E574" s="0" t="n">
        <v>9.28</v>
      </c>
      <c r="F574" s="0" t="n">
        <v>1.04</v>
      </c>
      <c r="G574" s="0" t="n">
        <v>32.21</v>
      </c>
      <c r="H574" s="0" t="n">
        <v>0.85</v>
      </c>
      <c r="I574" s="0" t="n">
        <v>2764706</v>
      </c>
      <c r="J574" s="0" t="s">
        <v>288</v>
      </c>
      <c r="K574" s="19" t="n">
        <v>43648.0951388889</v>
      </c>
      <c r="L574" s="0" t="s">
        <v>56</v>
      </c>
      <c r="M574" s="0" t="n">
        <v>0.043</v>
      </c>
    </row>
    <row r="575" customFormat="false" ht="10.5" hidden="false" customHeight="false" outlineLevel="0" collapsed="false">
      <c r="A575" s="15" t="n">
        <v>300</v>
      </c>
      <c r="B575" s="0" t="n">
        <v>81.4</v>
      </c>
      <c r="C575" s="0" t="n">
        <v>86</v>
      </c>
      <c r="D575" s="0" t="n">
        <v>91.4</v>
      </c>
      <c r="E575" s="0" t="n">
        <v>11.68</v>
      </c>
      <c r="F575" s="0" t="n">
        <v>1.13</v>
      </c>
      <c r="G575" s="0" t="n">
        <v>32.38</v>
      </c>
      <c r="H575" s="0" t="n">
        <v>0.8</v>
      </c>
      <c r="I575" s="0" t="n">
        <v>2764707</v>
      </c>
      <c r="J575" s="0" t="s">
        <v>288</v>
      </c>
      <c r="K575" s="19" t="n">
        <v>43648.0951388889</v>
      </c>
      <c r="L575" s="0" t="s">
        <v>56</v>
      </c>
      <c r="M575" s="0" t="n">
        <v>0.021</v>
      </c>
    </row>
    <row r="576" customFormat="false" ht="10.5" hidden="false" customHeight="false" outlineLevel="0" collapsed="false">
      <c r="A576" s="15" t="n">
        <v>300</v>
      </c>
      <c r="B576" s="0" t="n">
        <v>80.5</v>
      </c>
      <c r="C576" s="0" t="n">
        <v>85</v>
      </c>
      <c r="D576" s="0" t="n">
        <v>90.6</v>
      </c>
      <c r="E576" s="0" t="n">
        <v>11.63</v>
      </c>
      <c r="F576" s="0" t="n">
        <v>1.1</v>
      </c>
      <c r="G576" s="0" t="n">
        <v>32.42</v>
      </c>
      <c r="H576" s="0" t="n">
        <v>1.12</v>
      </c>
      <c r="I576" s="0" t="n">
        <v>2764708</v>
      </c>
      <c r="J576" s="0" t="s">
        <v>288</v>
      </c>
      <c r="K576" s="19" t="n">
        <v>43648.0951388889</v>
      </c>
      <c r="L576" s="0" t="s">
        <v>56</v>
      </c>
      <c r="M576" s="0" t="n">
        <v>0.02</v>
      </c>
    </row>
    <row r="577" customFormat="false" ht="10.5" hidden="false" customHeight="false" outlineLevel="0" collapsed="false">
      <c r="A577" s="15" t="n">
        <v>150</v>
      </c>
      <c r="B577" s="0" t="n">
        <v>79.2</v>
      </c>
      <c r="C577" s="0" t="n">
        <v>83.6</v>
      </c>
      <c r="D577" s="0" t="n">
        <v>89.6</v>
      </c>
      <c r="E577" s="0" t="n">
        <v>8.81</v>
      </c>
      <c r="F577" s="0" t="n">
        <v>0.93</v>
      </c>
      <c r="G577" s="0" t="n">
        <v>32.34</v>
      </c>
      <c r="H577" s="0" t="n">
        <v>1.92</v>
      </c>
      <c r="I577" s="0" t="n">
        <v>2765623</v>
      </c>
      <c r="J577" s="0" t="s">
        <v>289</v>
      </c>
      <c r="K577" s="19" t="n">
        <v>43648.5138888889</v>
      </c>
      <c r="L577" s="0" t="s">
        <v>56</v>
      </c>
      <c r="M577" s="0" t="n">
        <v>0.025</v>
      </c>
    </row>
    <row r="578" customFormat="false" ht="10.5" hidden="false" customHeight="false" outlineLevel="0" collapsed="false">
      <c r="A578" s="15" t="n">
        <v>400</v>
      </c>
      <c r="B578" s="0" t="n">
        <v>76.5</v>
      </c>
      <c r="C578" s="0" t="n">
        <v>80.6</v>
      </c>
      <c r="D578" s="0" t="n">
        <v>87.3</v>
      </c>
      <c r="E578" s="0" t="n">
        <v>3.17</v>
      </c>
      <c r="F578" s="0" t="n">
        <v>0.77</v>
      </c>
      <c r="G578" s="0" t="n">
        <v>31.76</v>
      </c>
      <c r="H578" s="0" t="n">
        <v>0.82</v>
      </c>
      <c r="I578" s="0" t="n">
        <v>2766716</v>
      </c>
      <c r="J578" s="0" t="s">
        <v>290</v>
      </c>
      <c r="K578" s="19" t="n">
        <v>43648.9347222222</v>
      </c>
      <c r="L578" s="0" t="s">
        <v>30</v>
      </c>
      <c r="M578" s="0" t="n">
        <v>0.055</v>
      </c>
    </row>
    <row r="579" customFormat="false" ht="10.5" hidden="false" customHeight="false" outlineLevel="0" collapsed="false">
      <c r="A579" s="15" t="n">
        <v>400</v>
      </c>
      <c r="B579" s="0" t="n">
        <v>77.1</v>
      </c>
      <c r="C579" s="0" t="n">
        <v>81.3</v>
      </c>
      <c r="D579" s="0" t="n">
        <v>88.1</v>
      </c>
      <c r="E579" s="0" t="n">
        <v>3.13</v>
      </c>
      <c r="F579" s="0" t="n">
        <v>0.74</v>
      </c>
      <c r="G579" s="0" t="n">
        <v>31.65</v>
      </c>
      <c r="H579" s="0" t="n">
        <v>1.16</v>
      </c>
      <c r="I579" s="0" t="n">
        <v>2766717</v>
      </c>
      <c r="J579" s="0" t="s">
        <v>290</v>
      </c>
      <c r="K579" s="19" t="n">
        <v>43648.9347222222</v>
      </c>
      <c r="L579" s="0" t="s">
        <v>30</v>
      </c>
      <c r="M579" s="0" t="n">
        <v>0.04</v>
      </c>
    </row>
    <row r="580" customFormat="false" ht="10.5" hidden="false" customHeight="false" outlineLevel="0" collapsed="false">
      <c r="A580" s="15" t="n">
        <v>252</v>
      </c>
      <c r="B580" s="0" t="n">
        <v>76.8</v>
      </c>
      <c r="C580" s="0" t="n">
        <v>80.9</v>
      </c>
      <c r="D580" s="0" t="n">
        <v>87.6</v>
      </c>
      <c r="E580" s="0" t="n">
        <v>3.13</v>
      </c>
      <c r="F580" s="0" t="n">
        <v>0.73</v>
      </c>
      <c r="G580" s="0" t="n">
        <v>31.63</v>
      </c>
      <c r="H580" s="0" t="n">
        <v>1.77</v>
      </c>
      <c r="I580" s="0" t="n">
        <v>2766718</v>
      </c>
      <c r="J580" s="0" t="s">
        <v>290</v>
      </c>
      <c r="K580" s="19" t="n">
        <v>43648.9347222222</v>
      </c>
      <c r="L580" s="0" t="s">
        <v>30</v>
      </c>
      <c r="M580" s="0" t="n">
        <v>0.027</v>
      </c>
    </row>
    <row r="581" customFormat="false" ht="10.5" hidden="false" customHeight="false" outlineLevel="0" collapsed="false">
      <c r="A581" s="15" t="n">
        <v>306</v>
      </c>
      <c r="B581" s="0" t="n">
        <v>69.9</v>
      </c>
      <c r="C581" s="0" t="n">
        <v>73.7</v>
      </c>
      <c r="D581" s="0" t="n">
        <v>79</v>
      </c>
      <c r="E581" s="0" t="n">
        <v>7.63</v>
      </c>
      <c r="F581" s="0" t="n">
        <v>1.4</v>
      </c>
      <c r="G581" s="0" t="n">
        <v>31.96</v>
      </c>
      <c r="H581" s="0" t="n">
        <v>1.11</v>
      </c>
      <c r="I581" s="0" t="n">
        <v>2768714</v>
      </c>
      <c r="J581" s="0" t="s">
        <v>291</v>
      </c>
      <c r="K581" s="19" t="n">
        <v>43649.8527777778</v>
      </c>
      <c r="L581" s="0" t="s">
        <v>66</v>
      </c>
      <c r="M581" s="0" t="n">
        <v>0.101</v>
      </c>
    </row>
    <row r="582" customFormat="false" ht="10.5" hidden="false" customHeight="false" outlineLevel="0" collapsed="false">
      <c r="A582" s="15" t="n">
        <v>300</v>
      </c>
      <c r="B582" s="0" t="n">
        <v>76.7</v>
      </c>
      <c r="C582" s="0" t="n">
        <v>80.9</v>
      </c>
      <c r="D582" s="0" t="n">
        <v>86</v>
      </c>
      <c r="E582" s="0" t="n">
        <v>10.91</v>
      </c>
      <c r="F582" s="0" t="n">
        <v>1.5</v>
      </c>
      <c r="G582" s="0" t="n">
        <v>32.29</v>
      </c>
      <c r="H582" s="0" t="n">
        <v>0.81</v>
      </c>
      <c r="I582" s="0" t="n">
        <v>2769150</v>
      </c>
      <c r="J582" s="0" t="s">
        <v>292</v>
      </c>
      <c r="K582" s="19" t="n">
        <v>43650.0625</v>
      </c>
      <c r="L582" s="0" t="s">
        <v>77</v>
      </c>
      <c r="M582" s="0" t="n">
        <v>0.05</v>
      </c>
    </row>
    <row r="583" customFormat="false" ht="10.5" hidden="false" customHeight="false" outlineLevel="0" collapsed="false">
      <c r="A583" s="15" t="n">
        <v>300</v>
      </c>
      <c r="B583" s="0" t="n">
        <v>76</v>
      </c>
      <c r="C583" s="0" t="n">
        <v>80.3</v>
      </c>
      <c r="D583" s="0" t="n">
        <v>85.3</v>
      </c>
      <c r="E583" s="0" t="n">
        <v>11.35</v>
      </c>
      <c r="F583" s="0" t="n">
        <v>1.48</v>
      </c>
      <c r="G583" s="0" t="n">
        <v>32.36</v>
      </c>
      <c r="H583" s="0" t="n">
        <v>0.83</v>
      </c>
      <c r="I583" s="0" t="n">
        <v>2769151</v>
      </c>
      <c r="J583" s="0" t="s">
        <v>292</v>
      </c>
      <c r="K583" s="19" t="n">
        <v>43650.0625</v>
      </c>
      <c r="L583" s="0" t="s">
        <v>77</v>
      </c>
      <c r="M583" s="0" t="n">
        <v>0.104</v>
      </c>
    </row>
    <row r="584" customFormat="false" ht="10.5" hidden="false" customHeight="false" outlineLevel="0" collapsed="false">
      <c r="A584" s="15" t="n">
        <v>300</v>
      </c>
      <c r="B584" s="0" t="n">
        <v>75</v>
      </c>
      <c r="C584" s="0" t="n">
        <v>80</v>
      </c>
      <c r="D584" s="0" t="n">
        <v>85.1</v>
      </c>
      <c r="E584" s="0" t="n">
        <v>10.96</v>
      </c>
      <c r="F584" s="0" t="n">
        <v>1.48</v>
      </c>
      <c r="G584" s="0" t="n">
        <v>32.35</v>
      </c>
      <c r="H584" s="0" t="n">
        <v>0.71</v>
      </c>
      <c r="I584" s="0" t="n">
        <v>2769152</v>
      </c>
      <c r="J584" s="0" t="s">
        <v>292</v>
      </c>
      <c r="K584" s="19" t="n">
        <v>43650.0625</v>
      </c>
      <c r="L584" s="0" t="s">
        <v>77</v>
      </c>
      <c r="M584" s="0" t="n">
        <v>0.068</v>
      </c>
    </row>
    <row r="585" customFormat="false" ht="10.5" hidden="false" customHeight="false" outlineLevel="0" collapsed="false">
      <c r="A585" s="15" t="n">
        <v>300</v>
      </c>
      <c r="B585" s="0" t="n">
        <v>75.1</v>
      </c>
      <c r="C585" s="0" t="n">
        <v>80.1</v>
      </c>
      <c r="D585" s="0" t="n">
        <v>85.2</v>
      </c>
      <c r="E585" s="0" t="n">
        <v>12.31</v>
      </c>
      <c r="F585" s="0" t="n">
        <v>1.58</v>
      </c>
      <c r="G585" s="0" t="n">
        <v>32.49</v>
      </c>
      <c r="H585" s="0" t="n">
        <v>0.58</v>
      </c>
      <c r="I585" s="0" t="n">
        <v>2769618</v>
      </c>
      <c r="J585" s="0" t="s">
        <v>293</v>
      </c>
      <c r="K585" s="19" t="n">
        <v>43650.2923611111</v>
      </c>
      <c r="L585" s="0" t="s">
        <v>77</v>
      </c>
      <c r="M585" s="0" t="n">
        <v>0.073</v>
      </c>
    </row>
    <row r="586" customFormat="false" ht="10.5" hidden="false" customHeight="false" outlineLevel="0" collapsed="false">
      <c r="A586" s="15" t="n">
        <v>300</v>
      </c>
      <c r="B586" s="0" t="n">
        <v>77.6</v>
      </c>
      <c r="C586" s="0" t="n">
        <v>81.9</v>
      </c>
      <c r="D586" s="0" t="n">
        <v>87</v>
      </c>
      <c r="E586" s="0" t="n">
        <v>11.33</v>
      </c>
      <c r="F586" s="0" t="n">
        <v>1.5</v>
      </c>
      <c r="G586" s="0" t="n">
        <v>32.22</v>
      </c>
      <c r="H586" s="0" t="n">
        <v>0.54</v>
      </c>
      <c r="I586" s="0" t="n">
        <v>2769619</v>
      </c>
      <c r="J586" s="0" t="s">
        <v>293</v>
      </c>
      <c r="K586" s="19" t="n">
        <v>43650.2923611111</v>
      </c>
      <c r="L586" s="0" t="s">
        <v>77</v>
      </c>
      <c r="M586" s="0" t="n">
        <v>0.049</v>
      </c>
    </row>
    <row r="587" customFormat="false" ht="10.5" hidden="false" customHeight="false" outlineLevel="0" collapsed="false">
      <c r="A587" s="15" t="n">
        <v>344</v>
      </c>
      <c r="B587" s="0" t="n">
        <v>77.2</v>
      </c>
      <c r="C587" s="0" t="n">
        <v>81.5</v>
      </c>
      <c r="D587" s="0" t="n">
        <v>86.6</v>
      </c>
      <c r="E587" s="0" t="n">
        <v>12.68</v>
      </c>
      <c r="F587" s="0" t="n">
        <v>1.54</v>
      </c>
      <c r="G587" s="0" t="n">
        <v>32.42</v>
      </c>
      <c r="H587" s="0" t="n">
        <v>0.98</v>
      </c>
      <c r="I587" s="0" t="n">
        <v>2769620</v>
      </c>
      <c r="J587" s="0" t="s">
        <v>293</v>
      </c>
      <c r="K587" s="19" t="n">
        <v>43650.2923611111</v>
      </c>
      <c r="L587" s="0" t="s">
        <v>77</v>
      </c>
      <c r="M587" s="0" t="n">
        <v>0.055</v>
      </c>
    </row>
    <row r="588" customFormat="false" ht="10.5" hidden="false" customHeight="false" outlineLevel="0" collapsed="false">
      <c r="A588" s="15" t="n">
        <v>300</v>
      </c>
      <c r="B588" s="0" t="n">
        <v>79.5</v>
      </c>
      <c r="C588" s="0" t="n">
        <v>84</v>
      </c>
      <c r="D588" s="0" t="n">
        <v>89.6</v>
      </c>
      <c r="E588" s="0" t="n">
        <v>10.55</v>
      </c>
      <c r="F588" s="0" t="n">
        <v>1.09</v>
      </c>
      <c r="G588" s="0" t="n">
        <v>32.33</v>
      </c>
      <c r="H588" s="0" t="n">
        <v>0.85</v>
      </c>
      <c r="I588" s="0" t="n">
        <v>2769900</v>
      </c>
      <c r="J588" s="0" t="s">
        <v>294</v>
      </c>
      <c r="K588" s="19" t="n">
        <v>43650.4416666667</v>
      </c>
      <c r="L588" s="0" t="s">
        <v>56</v>
      </c>
      <c r="M588" s="0" t="n">
        <v>0.046</v>
      </c>
    </row>
    <row r="589" customFormat="false" ht="10.5" hidden="false" customHeight="false" outlineLevel="0" collapsed="false">
      <c r="A589" s="15" t="n">
        <v>284</v>
      </c>
      <c r="B589" s="0" t="n">
        <v>80.1</v>
      </c>
      <c r="C589" s="0" t="n">
        <v>84.5</v>
      </c>
      <c r="D589" s="0" t="n">
        <v>90.3</v>
      </c>
      <c r="E589" s="0" t="n">
        <v>11.01</v>
      </c>
      <c r="F589" s="0" t="n">
        <v>1.07</v>
      </c>
      <c r="G589" s="0" t="n">
        <v>32.44</v>
      </c>
      <c r="H589" s="0" t="n">
        <v>0.63</v>
      </c>
      <c r="I589" s="0" t="n">
        <v>2769901</v>
      </c>
      <c r="J589" s="0" t="s">
        <v>294</v>
      </c>
      <c r="K589" s="19" t="n">
        <v>43650.4416666667</v>
      </c>
      <c r="L589" s="0" t="s">
        <v>56</v>
      </c>
      <c r="M589" s="0" t="n">
        <v>0.026</v>
      </c>
    </row>
    <row r="590" customFormat="false" ht="10.5" hidden="false" customHeight="false" outlineLevel="0" collapsed="false">
      <c r="A590" s="15" t="n">
        <v>400</v>
      </c>
      <c r="B590" s="0" t="n">
        <v>78.5</v>
      </c>
      <c r="C590" s="0" t="n">
        <v>82.8</v>
      </c>
      <c r="D590" s="0" t="n">
        <v>89.3</v>
      </c>
      <c r="E590" s="0" t="n">
        <v>6.12</v>
      </c>
      <c r="F590" s="0" t="n">
        <v>0.8</v>
      </c>
      <c r="G590" s="0" t="n">
        <v>31.96</v>
      </c>
      <c r="H590" s="0" t="n">
        <v>0.69</v>
      </c>
      <c r="I590" s="0" t="n">
        <v>2770548</v>
      </c>
      <c r="J590" s="0" t="s">
        <v>295</v>
      </c>
      <c r="K590" s="19" t="n">
        <v>43650.7861111111</v>
      </c>
      <c r="L590" s="0" t="s">
        <v>104</v>
      </c>
      <c r="M590" s="0" t="n">
        <v>0.034</v>
      </c>
    </row>
    <row r="591" customFormat="false" ht="10.5" hidden="false" customHeight="false" outlineLevel="0" collapsed="false">
      <c r="A591" s="15" t="n">
        <v>400</v>
      </c>
      <c r="B591" s="0" t="n">
        <v>78.6</v>
      </c>
      <c r="C591" s="0" t="n">
        <v>82.9</v>
      </c>
      <c r="D591" s="0" t="n">
        <v>89</v>
      </c>
      <c r="E591" s="0" t="n">
        <v>4.73</v>
      </c>
      <c r="F591" s="0" t="n">
        <v>0.81</v>
      </c>
      <c r="G591" s="0" t="n">
        <v>31.82</v>
      </c>
      <c r="H591" s="0" t="n">
        <v>1.36</v>
      </c>
      <c r="I591" s="0" t="n">
        <v>2770549</v>
      </c>
      <c r="J591" s="0" t="s">
        <v>295</v>
      </c>
      <c r="K591" s="19" t="n">
        <v>43650.7861111111</v>
      </c>
      <c r="L591" s="0" t="s">
        <v>104</v>
      </c>
      <c r="M591" s="0" t="n">
        <v>0.035</v>
      </c>
    </row>
    <row r="592" customFormat="false" ht="10.5" hidden="false" customHeight="false" outlineLevel="0" collapsed="false">
      <c r="A592" s="15" t="n">
        <v>400</v>
      </c>
      <c r="B592" s="0" t="n">
        <v>80.6</v>
      </c>
      <c r="C592" s="0" t="n">
        <v>85</v>
      </c>
      <c r="D592" s="0" t="n">
        <v>91.6</v>
      </c>
      <c r="E592" s="0" t="n">
        <v>4.51</v>
      </c>
      <c r="F592" s="0" t="n">
        <v>0.79</v>
      </c>
      <c r="G592" s="0" t="n">
        <v>31.79</v>
      </c>
      <c r="H592" s="0" t="n">
        <v>0.6</v>
      </c>
      <c r="I592" s="0" t="n">
        <v>2770550</v>
      </c>
      <c r="J592" s="0" t="s">
        <v>295</v>
      </c>
      <c r="K592" s="19" t="n">
        <v>43650.7861111111</v>
      </c>
      <c r="L592" s="0" t="s">
        <v>104</v>
      </c>
      <c r="M592" s="0" t="n">
        <v>0.025</v>
      </c>
    </row>
    <row r="593" customFormat="false" ht="10.5" hidden="false" customHeight="false" outlineLevel="0" collapsed="false">
      <c r="A593" s="15" t="n">
        <v>260</v>
      </c>
      <c r="B593" s="0" t="n">
        <v>79.3</v>
      </c>
      <c r="C593" s="0" t="n">
        <v>83.6</v>
      </c>
      <c r="D593" s="0" t="n">
        <v>90.2</v>
      </c>
      <c r="E593" s="0" t="n">
        <v>4.55</v>
      </c>
      <c r="F593" s="0" t="n">
        <v>0.8</v>
      </c>
      <c r="G593" s="0" t="n">
        <v>31.73</v>
      </c>
      <c r="H593" s="0" t="n">
        <v>1.24</v>
      </c>
      <c r="I593" s="0" t="n">
        <v>2770638</v>
      </c>
      <c r="J593" s="0" t="s">
        <v>296</v>
      </c>
      <c r="K593" s="19" t="n">
        <v>43650.8472222222</v>
      </c>
      <c r="L593" s="0" t="s">
        <v>104</v>
      </c>
      <c r="M593" s="0" t="n">
        <v>0.031</v>
      </c>
    </row>
    <row r="594" customFormat="false" ht="10.5" hidden="false" customHeight="false" outlineLevel="0" collapsed="false">
      <c r="A594" s="15" t="n">
        <v>300</v>
      </c>
      <c r="B594" s="0" t="n">
        <v>75.8</v>
      </c>
      <c r="C594" s="0" t="n">
        <v>80</v>
      </c>
      <c r="D594" s="0" t="n">
        <v>85.4</v>
      </c>
      <c r="E594" s="0" t="n">
        <v>9.62</v>
      </c>
      <c r="F594" s="0" t="n">
        <v>1.41</v>
      </c>
      <c r="G594" s="0" t="n">
        <v>32.19</v>
      </c>
      <c r="H594" s="0" t="n">
        <v>0.93</v>
      </c>
      <c r="I594" s="0" t="n">
        <v>2771005</v>
      </c>
      <c r="J594" s="0" t="s">
        <v>297</v>
      </c>
      <c r="K594" s="19" t="n">
        <v>43651.0631944445</v>
      </c>
      <c r="L594" s="0" t="s">
        <v>77</v>
      </c>
      <c r="M594" s="0" t="n">
        <v>0.07</v>
      </c>
    </row>
    <row r="595" customFormat="false" ht="10.5" hidden="false" customHeight="false" outlineLevel="0" collapsed="false">
      <c r="A595" s="15" t="n">
        <v>300</v>
      </c>
      <c r="B595" s="0" t="n">
        <v>76.1</v>
      </c>
      <c r="C595" s="0" t="n">
        <v>80.4</v>
      </c>
      <c r="D595" s="0" t="n">
        <v>85.6</v>
      </c>
      <c r="E595" s="0" t="n">
        <v>10.54</v>
      </c>
      <c r="F595" s="0" t="n">
        <v>1.43</v>
      </c>
      <c r="G595" s="0" t="n">
        <v>32.4</v>
      </c>
      <c r="H595" s="0" t="n">
        <v>0.98</v>
      </c>
      <c r="I595" s="0" t="n">
        <v>2771006</v>
      </c>
      <c r="J595" s="0" t="s">
        <v>297</v>
      </c>
      <c r="K595" s="19" t="n">
        <v>43651.0631944445</v>
      </c>
      <c r="L595" s="0" t="s">
        <v>77</v>
      </c>
      <c r="M595" s="0" t="n">
        <v>0.089</v>
      </c>
    </row>
    <row r="596" customFormat="false" ht="10.5" hidden="false" customHeight="false" outlineLevel="0" collapsed="false">
      <c r="A596" s="15" t="n">
        <v>300</v>
      </c>
      <c r="B596" s="0" t="n">
        <v>75.4</v>
      </c>
      <c r="C596" s="0" t="n">
        <v>79.5</v>
      </c>
      <c r="D596" s="0" t="n">
        <v>84.8</v>
      </c>
      <c r="E596" s="0" t="n">
        <v>10.83</v>
      </c>
      <c r="F596" s="0" t="n">
        <v>1.44</v>
      </c>
      <c r="G596" s="0" t="n">
        <v>32.39</v>
      </c>
      <c r="H596" s="0" t="n">
        <v>0.92</v>
      </c>
      <c r="I596" s="0" t="n">
        <v>2771007</v>
      </c>
      <c r="J596" s="0" t="s">
        <v>297</v>
      </c>
      <c r="K596" s="19" t="n">
        <v>43651.0631944445</v>
      </c>
      <c r="L596" s="0" t="s">
        <v>77</v>
      </c>
      <c r="M596" s="0" t="n">
        <v>0.058</v>
      </c>
    </row>
    <row r="597" customFormat="false" ht="10.5" hidden="false" customHeight="false" outlineLevel="0" collapsed="false">
      <c r="A597" s="15" t="n">
        <v>300</v>
      </c>
      <c r="B597" s="0" t="n">
        <v>75.2</v>
      </c>
      <c r="C597" s="0" t="n">
        <v>79.3</v>
      </c>
      <c r="D597" s="0" t="n">
        <v>84.5</v>
      </c>
      <c r="E597" s="0" t="n">
        <v>10.9</v>
      </c>
      <c r="F597" s="0" t="n">
        <v>1.45</v>
      </c>
      <c r="G597" s="0" t="n">
        <v>32.36</v>
      </c>
      <c r="H597" s="0" t="n">
        <v>1.08</v>
      </c>
      <c r="I597" s="0" t="n">
        <v>2771300</v>
      </c>
      <c r="J597" s="0" t="s">
        <v>298</v>
      </c>
      <c r="K597" s="19" t="n">
        <v>43651.2090277778</v>
      </c>
      <c r="L597" s="0" t="s">
        <v>77</v>
      </c>
      <c r="M597" s="0" t="n">
        <v>0.059</v>
      </c>
    </row>
    <row r="598" customFormat="false" ht="10.5" hidden="false" customHeight="false" outlineLevel="0" collapsed="false">
      <c r="A598" s="15" t="n">
        <v>318</v>
      </c>
      <c r="B598" s="0" t="n">
        <v>74.9</v>
      </c>
      <c r="C598" s="0" t="n">
        <v>79</v>
      </c>
      <c r="D598" s="0" t="n">
        <v>84.3</v>
      </c>
      <c r="E598" s="0" t="n">
        <v>10.4</v>
      </c>
      <c r="F598" s="0" t="n">
        <v>1.38</v>
      </c>
      <c r="G598" s="0" t="n">
        <v>32.28</v>
      </c>
      <c r="H598" s="0" t="n">
        <v>1.62</v>
      </c>
      <c r="I598" s="0" t="n">
        <v>2771301</v>
      </c>
      <c r="J598" s="0" t="s">
        <v>298</v>
      </c>
      <c r="K598" s="19" t="n">
        <v>43651.2090277778</v>
      </c>
      <c r="L598" s="0" t="s">
        <v>77</v>
      </c>
      <c r="M598" s="0" t="n">
        <v>0.068</v>
      </c>
    </row>
    <row r="599" customFormat="false" ht="10.5" hidden="false" customHeight="false" outlineLevel="0" collapsed="false">
      <c r="A599" s="15" t="n">
        <v>400</v>
      </c>
      <c r="B599" s="0" t="n">
        <v>78.8</v>
      </c>
      <c r="C599" s="0" t="n">
        <v>83.1</v>
      </c>
      <c r="D599" s="0" t="n">
        <v>90</v>
      </c>
      <c r="E599" s="0" t="n">
        <v>2.43</v>
      </c>
      <c r="F599" s="0" t="n">
        <v>0.64</v>
      </c>
      <c r="G599" s="0" t="n">
        <v>31.39</v>
      </c>
      <c r="H599" s="0" t="n">
        <v>1.77</v>
      </c>
      <c r="I599" s="0" t="n">
        <v>2772087</v>
      </c>
      <c r="J599" s="0" t="s">
        <v>299</v>
      </c>
      <c r="K599" s="19" t="n">
        <v>43651.5847222222</v>
      </c>
      <c r="L599" s="0" t="s">
        <v>54</v>
      </c>
      <c r="M599" s="0" t="n">
        <v>0.012</v>
      </c>
    </row>
    <row r="600" customFormat="false" ht="10.5" hidden="false" customHeight="false" outlineLevel="0" collapsed="false">
      <c r="A600" s="15" t="n">
        <v>400</v>
      </c>
      <c r="B600" s="0" t="n">
        <v>78.6</v>
      </c>
      <c r="C600" s="0" t="n">
        <v>82.8</v>
      </c>
      <c r="D600" s="0" t="n">
        <v>89.6</v>
      </c>
      <c r="E600" s="0" t="n">
        <v>2.89</v>
      </c>
      <c r="F600" s="0" t="n">
        <v>0.66</v>
      </c>
      <c r="G600" s="0" t="n">
        <v>31.4</v>
      </c>
      <c r="H600" s="0" t="n">
        <v>1.39</v>
      </c>
      <c r="I600" s="0" t="n">
        <v>2772088</v>
      </c>
      <c r="J600" s="0" t="s">
        <v>299</v>
      </c>
      <c r="K600" s="19" t="n">
        <v>43651.5847222222</v>
      </c>
      <c r="L600" s="0" t="s">
        <v>54</v>
      </c>
      <c r="M600" s="0" t="n">
        <v>0.037</v>
      </c>
    </row>
    <row r="601" customFormat="false" ht="10.5" hidden="false" customHeight="false" outlineLevel="0" collapsed="false">
      <c r="A601" s="15" t="n">
        <v>400</v>
      </c>
      <c r="B601" s="0" t="n">
        <v>80.5</v>
      </c>
      <c r="C601" s="0" t="n">
        <v>84.9</v>
      </c>
      <c r="D601" s="0" t="n">
        <v>92</v>
      </c>
      <c r="E601" s="0" t="n">
        <v>1.71</v>
      </c>
      <c r="F601" s="0" t="n">
        <v>0.6</v>
      </c>
      <c r="G601" s="0" t="n">
        <v>31.34</v>
      </c>
      <c r="H601" s="0" t="n">
        <v>1.39</v>
      </c>
      <c r="I601" s="0" t="n">
        <v>2772089</v>
      </c>
      <c r="J601" s="0" t="s">
        <v>299</v>
      </c>
      <c r="K601" s="19" t="n">
        <v>43651.5847222222</v>
      </c>
      <c r="L601" s="0" t="s">
        <v>54</v>
      </c>
      <c r="M601" s="0" t="n">
        <v>0.021</v>
      </c>
    </row>
    <row r="602" customFormat="false" ht="10.5" hidden="false" customHeight="false" outlineLevel="0" collapsed="false">
      <c r="A602" s="15" t="n">
        <v>400</v>
      </c>
      <c r="B602" s="0" t="n">
        <v>80.1</v>
      </c>
      <c r="C602" s="0" t="n">
        <v>84.4</v>
      </c>
      <c r="D602" s="0" t="n">
        <v>91.5</v>
      </c>
      <c r="E602" s="0" t="n">
        <v>2.42</v>
      </c>
      <c r="F602" s="0" t="n">
        <v>0.67</v>
      </c>
      <c r="G602" s="0" t="n">
        <v>31.56</v>
      </c>
      <c r="H602" s="0" t="n">
        <v>0.64</v>
      </c>
      <c r="I602" s="0" t="n">
        <v>2772636</v>
      </c>
      <c r="J602" s="0" t="s">
        <v>300</v>
      </c>
      <c r="K602" s="19" t="n">
        <v>43651.8472222222</v>
      </c>
      <c r="L602" s="0" t="s">
        <v>54</v>
      </c>
      <c r="M602" s="0" t="n">
        <v>0.028</v>
      </c>
    </row>
    <row r="603" customFormat="false" ht="10.5" hidden="false" customHeight="false" outlineLevel="0" collapsed="false">
      <c r="A603" s="15" t="n">
        <v>400</v>
      </c>
      <c r="B603" s="0" t="n">
        <v>79.6</v>
      </c>
      <c r="C603" s="0" t="n">
        <v>83.9</v>
      </c>
      <c r="D603" s="0" t="n">
        <v>91</v>
      </c>
      <c r="E603" s="0" t="n">
        <v>2.32</v>
      </c>
      <c r="F603" s="0" t="n">
        <v>0.68</v>
      </c>
      <c r="G603" s="0" t="n">
        <v>31.58</v>
      </c>
      <c r="H603" s="0" t="n">
        <v>0.76</v>
      </c>
      <c r="I603" s="0" t="n">
        <v>2772637</v>
      </c>
      <c r="J603" s="0" t="s">
        <v>300</v>
      </c>
      <c r="K603" s="19" t="n">
        <v>43651.8472222222</v>
      </c>
      <c r="L603" s="0" t="s">
        <v>54</v>
      </c>
      <c r="M603" s="0" t="n">
        <v>0.027</v>
      </c>
    </row>
    <row r="604" customFormat="false" ht="10.5" hidden="false" customHeight="false" outlineLevel="0" collapsed="false">
      <c r="A604" s="15" t="n">
        <v>267</v>
      </c>
      <c r="B604" s="0" t="n">
        <v>79.2</v>
      </c>
      <c r="C604" s="0" t="n">
        <v>83.5</v>
      </c>
      <c r="D604" s="0" t="n">
        <v>90.7</v>
      </c>
      <c r="E604" s="0" t="n">
        <v>2.16</v>
      </c>
      <c r="F604" s="0" t="n">
        <v>0.67</v>
      </c>
      <c r="G604" s="0" t="n">
        <v>31.55</v>
      </c>
      <c r="H604" s="0" t="n">
        <v>1.22</v>
      </c>
      <c r="I604" s="0" t="n">
        <v>2772638</v>
      </c>
      <c r="J604" s="0" t="s">
        <v>300</v>
      </c>
      <c r="K604" s="19" t="n">
        <v>43651.8472222222</v>
      </c>
      <c r="L604" s="0" t="s">
        <v>54</v>
      </c>
      <c r="M604" s="0" t="n">
        <v>0.03</v>
      </c>
    </row>
    <row r="605" customFormat="false" ht="10.5" hidden="false" customHeight="false" outlineLevel="0" collapsed="false">
      <c r="A605" s="15" t="n">
        <v>300</v>
      </c>
      <c r="B605" s="0" t="n">
        <v>68.2</v>
      </c>
      <c r="C605" s="0" t="n">
        <v>71.9</v>
      </c>
      <c r="D605" s="0" t="n">
        <v>77.2</v>
      </c>
      <c r="E605" s="0" t="n">
        <v>9.43</v>
      </c>
      <c r="F605" s="0" t="n">
        <v>1.62</v>
      </c>
      <c r="G605" s="0" t="n">
        <v>32.27</v>
      </c>
      <c r="H605" s="0" t="n">
        <v>1.02</v>
      </c>
      <c r="I605" s="0" t="n">
        <v>2772848</v>
      </c>
      <c r="J605" s="0" t="s">
        <v>301</v>
      </c>
      <c r="K605" s="19" t="n">
        <v>43652.0618055556</v>
      </c>
      <c r="L605" s="0" t="s">
        <v>66</v>
      </c>
      <c r="M605" s="0" t="n">
        <v>0.195</v>
      </c>
    </row>
    <row r="606" customFormat="false" ht="10.5" hidden="false" customHeight="false" outlineLevel="0" collapsed="false">
      <c r="A606" s="15" t="n">
        <v>300</v>
      </c>
      <c r="B606" s="0" t="n">
        <v>67.9</v>
      </c>
      <c r="C606" s="0" t="n">
        <v>71.6</v>
      </c>
      <c r="D606" s="0" t="n">
        <v>77.1</v>
      </c>
      <c r="E606" s="0" t="n">
        <v>9.96</v>
      </c>
      <c r="F606" s="0" t="n">
        <v>1.65</v>
      </c>
      <c r="G606" s="0" t="n">
        <v>32.25</v>
      </c>
      <c r="H606" s="0" t="n">
        <v>0.9</v>
      </c>
      <c r="I606" s="0" t="n">
        <v>2772849</v>
      </c>
      <c r="J606" s="0" t="s">
        <v>301</v>
      </c>
      <c r="K606" s="19" t="n">
        <v>43652.0618055556</v>
      </c>
      <c r="L606" s="0" t="s">
        <v>66</v>
      </c>
      <c r="M606" s="0" t="n">
        <v>0.153</v>
      </c>
    </row>
    <row r="607" customFormat="false" ht="10.5" hidden="false" customHeight="false" outlineLevel="0" collapsed="false">
      <c r="A607" s="15" t="n">
        <v>300</v>
      </c>
      <c r="B607" s="0" t="n">
        <v>70.7</v>
      </c>
      <c r="C607" s="0" t="n">
        <v>74.6</v>
      </c>
      <c r="D607" s="0" t="n">
        <v>80.1</v>
      </c>
      <c r="E607" s="0" t="n">
        <v>9.1</v>
      </c>
      <c r="F607" s="0" t="n">
        <v>1.58</v>
      </c>
      <c r="G607" s="0" t="n">
        <v>32.22</v>
      </c>
      <c r="H607" s="0" t="n">
        <v>1.04</v>
      </c>
      <c r="I607" s="0" t="n">
        <v>2772850</v>
      </c>
      <c r="J607" s="0" t="s">
        <v>301</v>
      </c>
      <c r="K607" s="19" t="n">
        <v>43652.0618055556</v>
      </c>
      <c r="L607" s="0" t="s">
        <v>66</v>
      </c>
      <c r="M607" s="0" t="n">
        <v>0.107</v>
      </c>
    </row>
    <row r="608" customFormat="false" ht="10.5" hidden="false" customHeight="false" outlineLevel="0" collapsed="false">
      <c r="A608" s="15" t="n">
        <v>300</v>
      </c>
      <c r="B608" s="0" t="n">
        <v>79.7</v>
      </c>
      <c r="C608" s="0" t="n">
        <v>84.1</v>
      </c>
      <c r="D608" s="0" t="n">
        <v>89.7</v>
      </c>
      <c r="E608" s="0" t="n">
        <v>10.66</v>
      </c>
      <c r="F608" s="0" t="n">
        <v>1.01</v>
      </c>
      <c r="G608" s="0" t="n">
        <v>32.53</v>
      </c>
      <c r="H608" s="0" t="n">
        <v>1.04</v>
      </c>
      <c r="I608" s="0" t="n">
        <v>2779894</v>
      </c>
      <c r="J608" s="0" t="s">
        <v>302</v>
      </c>
      <c r="K608" s="19" t="n">
        <v>43656.9583333333</v>
      </c>
      <c r="L608" s="0" t="s">
        <v>56</v>
      </c>
      <c r="M608" s="0" t="n">
        <v>0.027</v>
      </c>
    </row>
    <row r="609" customFormat="false" ht="10.5" hidden="false" customHeight="false" outlineLevel="0" collapsed="false">
      <c r="A609" s="15" t="n">
        <v>300</v>
      </c>
      <c r="B609" s="0" t="n">
        <v>80.4</v>
      </c>
      <c r="C609" s="0" t="n">
        <v>84.7</v>
      </c>
      <c r="D609" s="0" t="n">
        <v>90.3</v>
      </c>
      <c r="E609" s="0" t="n">
        <v>10.03</v>
      </c>
      <c r="F609" s="0" t="n">
        <v>1</v>
      </c>
      <c r="G609" s="0" t="n">
        <v>32.46</v>
      </c>
      <c r="H609" s="0" t="n">
        <v>1.37</v>
      </c>
      <c r="I609" s="0" t="n">
        <v>2779895</v>
      </c>
      <c r="J609" s="0" t="s">
        <v>302</v>
      </c>
      <c r="K609" s="19" t="n">
        <v>43656.9583333333</v>
      </c>
      <c r="L609" s="0" t="s">
        <v>56</v>
      </c>
      <c r="M609" s="0" t="n">
        <v>0.022</v>
      </c>
    </row>
    <row r="610" customFormat="false" ht="10.5" hidden="false" customHeight="false" outlineLevel="0" collapsed="false">
      <c r="A610" s="15" t="n">
        <v>300</v>
      </c>
      <c r="B610" s="0" t="n">
        <v>80.5</v>
      </c>
      <c r="C610" s="0" t="n">
        <v>85</v>
      </c>
      <c r="D610" s="0" t="n">
        <v>90.5</v>
      </c>
      <c r="E610" s="0" t="n">
        <v>11.13</v>
      </c>
      <c r="F610" s="0" t="n">
        <v>1.16</v>
      </c>
      <c r="G610" s="0" t="n">
        <v>32.7</v>
      </c>
      <c r="H610" s="0" t="n">
        <v>0.6</v>
      </c>
      <c r="I610" s="0" t="n">
        <v>2779896</v>
      </c>
      <c r="J610" s="0" t="s">
        <v>302</v>
      </c>
      <c r="K610" s="19" t="n">
        <v>43656.9583333333</v>
      </c>
      <c r="L610" s="0" t="s">
        <v>56</v>
      </c>
      <c r="M610" s="0" t="n">
        <v>0.032</v>
      </c>
    </row>
    <row r="611" customFormat="false" ht="10.5" hidden="false" customHeight="false" outlineLevel="0" collapsed="false">
      <c r="A611" s="15" t="n">
        <v>300</v>
      </c>
      <c r="B611" s="0" t="n">
        <v>68.2</v>
      </c>
      <c r="C611" s="0" t="n">
        <v>72.9</v>
      </c>
      <c r="D611" s="0" t="n">
        <v>78.5</v>
      </c>
      <c r="E611" s="0" t="n">
        <v>10.3</v>
      </c>
      <c r="F611" s="0" t="n">
        <v>1.66</v>
      </c>
      <c r="G611" s="0" t="n">
        <v>32.23</v>
      </c>
      <c r="H611" s="0" t="n">
        <v>0.84</v>
      </c>
      <c r="I611" s="0" t="n">
        <v>2773560</v>
      </c>
      <c r="J611" s="0" t="s">
        <v>303</v>
      </c>
      <c r="K611" s="19" t="n">
        <v>43654.2951388889</v>
      </c>
      <c r="L611" s="0" t="s">
        <v>66</v>
      </c>
      <c r="M611" s="0" t="n">
        <v>0.107</v>
      </c>
    </row>
    <row r="612" customFormat="false" ht="10.5" hidden="false" customHeight="false" outlineLevel="0" collapsed="false">
      <c r="A612" s="15" t="n">
        <v>300</v>
      </c>
      <c r="B612" s="0" t="n">
        <v>68.8</v>
      </c>
      <c r="C612" s="0" t="n">
        <v>72.5</v>
      </c>
      <c r="D612" s="0" t="n">
        <v>78.3</v>
      </c>
      <c r="E612" s="0" t="n">
        <v>9.15</v>
      </c>
      <c r="F612" s="0" t="n">
        <v>1.58</v>
      </c>
      <c r="G612" s="0" t="n">
        <v>32.1</v>
      </c>
      <c r="H612" s="0" t="n">
        <v>1.21</v>
      </c>
      <c r="I612" s="0" t="n">
        <v>2773561</v>
      </c>
      <c r="J612" s="0" t="s">
        <v>303</v>
      </c>
      <c r="K612" s="19" t="n">
        <v>43654.2951388889</v>
      </c>
      <c r="L612" s="0" t="s">
        <v>66</v>
      </c>
      <c r="M612" s="0" t="n">
        <v>0.133</v>
      </c>
    </row>
    <row r="613" customFormat="false" ht="10.5" hidden="false" customHeight="false" outlineLevel="0" collapsed="false">
      <c r="A613" s="15" t="n">
        <v>300</v>
      </c>
      <c r="B613" s="0" t="n">
        <v>68.7</v>
      </c>
      <c r="C613" s="0" t="n">
        <v>72.4</v>
      </c>
      <c r="D613" s="0" t="n">
        <v>78</v>
      </c>
      <c r="E613" s="0" t="n">
        <v>9.57</v>
      </c>
      <c r="F613" s="0" t="n">
        <v>1.57</v>
      </c>
      <c r="G613" s="0" t="n">
        <v>32.24</v>
      </c>
      <c r="H613" s="0" t="n">
        <v>0.94</v>
      </c>
      <c r="I613" s="0" t="n">
        <v>2773562</v>
      </c>
      <c r="J613" s="0" t="s">
        <v>303</v>
      </c>
      <c r="K613" s="19" t="n">
        <v>43654.2951388889</v>
      </c>
      <c r="L613" s="0" t="s">
        <v>66</v>
      </c>
      <c r="M613" s="0" t="n">
        <v>0.12</v>
      </c>
    </row>
    <row r="614" customFormat="false" ht="10.5" hidden="false" customHeight="false" outlineLevel="0" collapsed="false">
      <c r="A614" s="15" t="n">
        <v>190</v>
      </c>
      <c r="B614" s="0" t="n">
        <v>67.8</v>
      </c>
      <c r="C614" s="0" t="n">
        <v>71.5</v>
      </c>
      <c r="D614" s="0" t="n">
        <v>77.2</v>
      </c>
      <c r="E614" s="0" t="n">
        <v>8.53</v>
      </c>
      <c r="F614" s="0" t="n">
        <v>1.43</v>
      </c>
      <c r="G614" s="0" t="n">
        <v>32.13</v>
      </c>
      <c r="H614" s="0" t="n">
        <v>1.77</v>
      </c>
      <c r="I614" s="0" t="n">
        <v>2773652</v>
      </c>
      <c r="J614" s="0" t="s">
        <v>304</v>
      </c>
      <c r="K614" s="19" t="n">
        <v>43654.3395833333</v>
      </c>
      <c r="L614" s="0" t="s">
        <v>66</v>
      </c>
      <c r="M614" s="0" t="n">
        <v>0.145</v>
      </c>
    </row>
    <row r="615" customFormat="false" ht="10.5" hidden="false" customHeight="false" outlineLevel="0" collapsed="false">
      <c r="A615" s="15" t="n">
        <v>400</v>
      </c>
      <c r="B615" s="0" t="n">
        <v>75.3</v>
      </c>
      <c r="C615" s="0" t="n">
        <v>79.5</v>
      </c>
      <c r="D615" s="0" t="n">
        <v>86</v>
      </c>
      <c r="E615" s="0" t="n">
        <v>3.65</v>
      </c>
      <c r="F615" s="0" t="n">
        <v>0.8</v>
      </c>
      <c r="G615" s="0" t="n">
        <v>31.51</v>
      </c>
      <c r="H615" s="0" t="n">
        <v>1.18</v>
      </c>
      <c r="I615" s="0" t="n">
        <v>2774439</v>
      </c>
      <c r="J615" s="0" t="s">
        <v>305</v>
      </c>
      <c r="K615" s="19" t="n">
        <v>43654.6486111111</v>
      </c>
      <c r="L615" s="0" t="s">
        <v>30</v>
      </c>
      <c r="M615" s="0" t="n">
        <v>0.053</v>
      </c>
    </row>
    <row r="616" customFormat="false" ht="10.5" hidden="false" customHeight="false" outlineLevel="0" collapsed="false">
      <c r="A616" s="15" t="n">
        <v>400</v>
      </c>
      <c r="B616" s="0" t="n">
        <v>77.4</v>
      </c>
      <c r="C616" s="0" t="n">
        <v>81.5</v>
      </c>
      <c r="D616" s="0" t="n">
        <v>88.3</v>
      </c>
      <c r="E616" s="0" t="n">
        <v>2.91</v>
      </c>
      <c r="F616" s="0" t="n">
        <v>0.76</v>
      </c>
      <c r="G616" s="0" t="n">
        <v>31.43</v>
      </c>
      <c r="H616" s="0" t="n">
        <v>0.68</v>
      </c>
      <c r="I616" s="0" t="n">
        <v>2774440</v>
      </c>
      <c r="J616" s="0" t="s">
        <v>305</v>
      </c>
      <c r="K616" s="19" t="n">
        <v>43654.6486111111</v>
      </c>
      <c r="L616" s="0" t="s">
        <v>30</v>
      </c>
      <c r="M616" s="0" t="n">
        <v>0.059</v>
      </c>
    </row>
    <row r="617" customFormat="false" ht="10.5" hidden="false" customHeight="false" outlineLevel="0" collapsed="false">
      <c r="A617" s="15" t="n">
        <v>400</v>
      </c>
      <c r="B617" s="0" t="n">
        <v>76.2</v>
      </c>
      <c r="C617" s="0" t="n">
        <v>80.3</v>
      </c>
      <c r="D617" s="0" t="n">
        <v>86.8</v>
      </c>
      <c r="E617" s="0" t="n">
        <v>3.29</v>
      </c>
      <c r="F617" s="0" t="n">
        <v>0.81</v>
      </c>
      <c r="G617" s="0" t="n">
        <v>31.61</v>
      </c>
      <c r="H617" s="0" t="n">
        <v>1.07</v>
      </c>
      <c r="I617" s="0" t="n">
        <v>2774441</v>
      </c>
      <c r="J617" s="0" t="s">
        <v>305</v>
      </c>
      <c r="K617" s="19" t="n">
        <v>43654.6486111111</v>
      </c>
      <c r="L617" s="0" t="s">
        <v>30</v>
      </c>
      <c r="M617" s="0" t="n">
        <v>0.081</v>
      </c>
    </row>
    <row r="618" customFormat="false" ht="10.5" hidden="false" customHeight="false" outlineLevel="0" collapsed="false">
      <c r="A618" s="15" t="n">
        <v>400</v>
      </c>
      <c r="B618" s="0" t="n">
        <v>76.8</v>
      </c>
      <c r="C618" s="0" t="n">
        <v>80.9</v>
      </c>
      <c r="D618" s="0" t="n">
        <v>87.6</v>
      </c>
      <c r="E618" s="0" t="n">
        <v>2.49</v>
      </c>
      <c r="F618" s="0" t="n">
        <v>0.77</v>
      </c>
      <c r="G618" s="0" t="n">
        <v>31.64</v>
      </c>
      <c r="H618" s="0" t="n">
        <v>0.97</v>
      </c>
      <c r="I618" s="0" t="n">
        <v>2774803</v>
      </c>
      <c r="J618" s="0" t="s">
        <v>306</v>
      </c>
      <c r="K618" s="19" t="n">
        <v>43654.8097222222</v>
      </c>
      <c r="L618" s="0" t="s">
        <v>30</v>
      </c>
      <c r="M618" s="0" t="n">
        <v>0.071</v>
      </c>
    </row>
    <row r="619" customFormat="false" ht="10.5" hidden="false" customHeight="false" outlineLevel="0" collapsed="false">
      <c r="A619" s="15" t="n">
        <v>253</v>
      </c>
      <c r="B619" s="0" t="n">
        <v>76.8</v>
      </c>
      <c r="C619" s="0" t="n">
        <v>80.9</v>
      </c>
      <c r="D619" s="0" t="n">
        <v>87.5</v>
      </c>
      <c r="E619" s="0" t="n">
        <v>2.46</v>
      </c>
      <c r="F619" s="0" t="n">
        <v>0.76</v>
      </c>
      <c r="G619" s="0" t="n">
        <v>31.63</v>
      </c>
      <c r="H619" s="0" t="n">
        <v>1.05</v>
      </c>
      <c r="I619" s="0" t="n">
        <v>2774804</v>
      </c>
      <c r="J619" s="0" t="s">
        <v>306</v>
      </c>
      <c r="K619" s="19" t="n">
        <v>43654.8097222222</v>
      </c>
      <c r="L619" s="0" t="s">
        <v>30</v>
      </c>
      <c r="M619" s="0" t="n">
        <v>0.047</v>
      </c>
    </row>
    <row r="620" customFormat="false" ht="10.5" hidden="false" customHeight="false" outlineLevel="0" collapsed="false">
      <c r="A620" s="15" t="n">
        <v>300</v>
      </c>
      <c r="B620" s="0" t="n">
        <v>72</v>
      </c>
      <c r="C620" s="0" t="n">
        <v>75.8</v>
      </c>
      <c r="D620" s="0" t="n">
        <v>82.1</v>
      </c>
      <c r="E620" s="0" t="n">
        <v>2.95</v>
      </c>
      <c r="F620" s="0" t="n">
        <v>0.98</v>
      </c>
      <c r="G620" s="0" t="n">
        <v>31.65</v>
      </c>
      <c r="H620" s="0" t="n">
        <v>1.71</v>
      </c>
      <c r="I620" s="0" t="n">
        <v>2775296</v>
      </c>
      <c r="J620" s="0" t="s">
        <v>307</v>
      </c>
      <c r="K620" s="19" t="n">
        <v>43655.0243055556</v>
      </c>
      <c r="L620" s="0" t="s">
        <v>88</v>
      </c>
      <c r="M620" s="0" t="n">
        <v>0.096</v>
      </c>
    </row>
    <row r="621" customFormat="false" ht="10.5" hidden="false" customHeight="false" outlineLevel="0" collapsed="false">
      <c r="A621" s="15" t="n">
        <v>300</v>
      </c>
      <c r="B621" s="0" t="n">
        <v>70.2</v>
      </c>
      <c r="C621" s="0" t="n">
        <v>74</v>
      </c>
      <c r="D621" s="0" t="n">
        <v>80</v>
      </c>
      <c r="E621" s="0" t="n">
        <v>2.98</v>
      </c>
      <c r="F621" s="0" t="n">
        <v>1.06</v>
      </c>
      <c r="G621" s="0" t="n">
        <v>31.62</v>
      </c>
      <c r="H621" s="0" t="n">
        <v>1.19</v>
      </c>
      <c r="I621" s="0" t="n">
        <v>2775297</v>
      </c>
      <c r="J621" s="0" t="s">
        <v>307</v>
      </c>
      <c r="K621" s="19" t="n">
        <v>43655.0243055556</v>
      </c>
      <c r="L621" s="0" t="s">
        <v>88</v>
      </c>
      <c r="M621" s="0" t="n">
        <v>0.166</v>
      </c>
    </row>
    <row r="622" customFormat="false" ht="10.5" hidden="false" customHeight="false" outlineLevel="0" collapsed="false">
      <c r="A622" s="15" t="n">
        <v>300</v>
      </c>
      <c r="B622" s="0" t="n">
        <v>71.4</v>
      </c>
      <c r="C622" s="0" t="n">
        <v>75.2</v>
      </c>
      <c r="D622" s="0" t="n">
        <v>81.4</v>
      </c>
      <c r="E622" s="0" t="n">
        <v>3.2</v>
      </c>
      <c r="F622" s="0" t="n">
        <v>1.09</v>
      </c>
      <c r="G622" s="0" t="n">
        <v>31.69</v>
      </c>
      <c r="H622" s="0" t="n">
        <v>1.32</v>
      </c>
      <c r="I622" s="0" t="n">
        <v>2775298</v>
      </c>
      <c r="J622" s="0" t="s">
        <v>307</v>
      </c>
      <c r="K622" s="19" t="n">
        <v>43655.0243055556</v>
      </c>
      <c r="L622" s="0" t="s">
        <v>88</v>
      </c>
      <c r="M622" s="0" t="n">
        <v>0.152</v>
      </c>
    </row>
    <row r="623" customFormat="false" ht="10.5" hidden="false" customHeight="false" outlineLevel="0" collapsed="false">
      <c r="A623" s="15" t="n">
        <v>300</v>
      </c>
      <c r="B623" s="0" t="n">
        <v>70.7</v>
      </c>
      <c r="C623" s="0" t="n">
        <v>74.5</v>
      </c>
      <c r="D623" s="0" t="n">
        <v>80.6</v>
      </c>
      <c r="E623" s="0" t="n">
        <v>3.19</v>
      </c>
      <c r="F623" s="0" t="n">
        <v>1.05</v>
      </c>
      <c r="G623" s="0" t="n">
        <v>31.7</v>
      </c>
      <c r="H623" s="0" t="n">
        <v>1.3</v>
      </c>
      <c r="I623" s="0" t="n">
        <v>2775615</v>
      </c>
      <c r="J623" s="0" t="s">
        <v>308</v>
      </c>
      <c r="K623" s="19" t="n">
        <v>43655.1902777778</v>
      </c>
      <c r="L623" s="0" t="s">
        <v>88</v>
      </c>
      <c r="M623" s="0" t="n">
        <v>0.113</v>
      </c>
    </row>
    <row r="624" customFormat="false" ht="10.5" hidden="false" customHeight="false" outlineLevel="0" collapsed="false">
      <c r="A624" s="15" t="n">
        <v>410</v>
      </c>
      <c r="B624" s="0" t="n">
        <v>71.3</v>
      </c>
      <c r="C624" s="0" t="n">
        <v>75.1</v>
      </c>
      <c r="D624" s="0" t="n">
        <v>81.2</v>
      </c>
      <c r="E624" s="0" t="n">
        <v>3.28</v>
      </c>
      <c r="F624" s="0" t="n">
        <v>1.05</v>
      </c>
      <c r="G624" s="0" t="n">
        <v>31.73</v>
      </c>
      <c r="H624" s="0" t="n">
        <v>1.12</v>
      </c>
      <c r="I624" s="0" t="n">
        <v>2775616</v>
      </c>
      <c r="J624" s="0" t="s">
        <v>308</v>
      </c>
      <c r="K624" s="19" t="n">
        <v>43655.1902777778</v>
      </c>
      <c r="L624" s="0" t="s">
        <v>88</v>
      </c>
      <c r="M624" s="0" t="n">
        <v>0.138</v>
      </c>
    </row>
    <row r="625" customFormat="false" ht="10.5" hidden="false" customHeight="false" outlineLevel="0" collapsed="false">
      <c r="A625" s="15" t="n">
        <v>400</v>
      </c>
      <c r="B625" s="0" t="n">
        <v>73</v>
      </c>
      <c r="C625" s="0" t="n">
        <v>76.9</v>
      </c>
      <c r="D625" s="0" t="n">
        <v>82.4</v>
      </c>
      <c r="E625" s="0" t="n">
        <v>8.7</v>
      </c>
      <c r="F625" s="0" t="n">
        <v>1.29</v>
      </c>
      <c r="G625" s="0" t="n">
        <v>32.3</v>
      </c>
      <c r="H625" s="0" t="n">
        <v>1.2</v>
      </c>
      <c r="I625" s="0" t="n">
        <v>2776466</v>
      </c>
      <c r="J625" s="0" t="s">
        <v>309</v>
      </c>
      <c r="K625" s="19" t="n">
        <v>43655.5631944445</v>
      </c>
      <c r="L625" s="0" t="s">
        <v>66</v>
      </c>
      <c r="M625" s="0" t="n">
        <v>0.093</v>
      </c>
    </row>
    <row r="626" customFormat="false" ht="10.5" hidden="false" customHeight="false" outlineLevel="0" collapsed="false">
      <c r="A626" s="15" t="n">
        <v>400</v>
      </c>
      <c r="B626" s="0" t="n">
        <v>73.3</v>
      </c>
      <c r="C626" s="0" t="n">
        <v>77.2</v>
      </c>
      <c r="D626" s="0" t="n">
        <v>82.9</v>
      </c>
      <c r="E626" s="0" t="n">
        <v>8.06</v>
      </c>
      <c r="F626" s="0" t="n">
        <v>1.29</v>
      </c>
      <c r="G626" s="0" t="n">
        <v>32.01</v>
      </c>
      <c r="H626" s="0" t="n">
        <v>1.23</v>
      </c>
      <c r="I626" s="0" t="n">
        <v>2776467</v>
      </c>
      <c r="J626" s="0" t="s">
        <v>309</v>
      </c>
      <c r="K626" s="19" t="n">
        <v>43655.5631944445</v>
      </c>
      <c r="L626" s="0" t="s">
        <v>66</v>
      </c>
      <c r="M626" s="0" t="n">
        <v>0.1</v>
      </c>
    </row>
    <row r="627" customFormat="false" ht="10.5" hidden="false" customHeight="false" outlineLevel="0" collapsed="false">
      <c r="A627" s="15" t="n">
        <v>400</v>
      </c>
      <c r="B627" s="0" t="n">
        <v>72.3</v>
      </c>
      <c r="C627" s="0" t="n">
        <v>76.2</v>
      </c>
      <c r="D627" s="0" t="n">
        <v>81.7</v>
      </c>
      <c r="E627" s="0" t="n">
        <v>8.92</v>
      </c>
      <c r="F627" s="0" t="n">
        <v>1.35</v>
      </c>
      <c r="G627" s="0" t="n">
        <v>32.08</v>
      </c>
      <c r="H627" s="0" t="n">
        <v>1.18</v>
      </c>
      <c r="I627" s="0" t="n">
        <v>2776468</v>
      </c>
      <c r="J627" s="0" t="s">
        <v>309</v>
      </c>
      <c r="K627" s="19" t="n">
        <v>43655.5631944445</v>
      </c>
      <c r="L627" s="0" t="s">
        <v>66</v>
      </c>
      <c r="M627" s="0" t="n">
        <v>0.11</v>
      </c>
    </row>
    <row r="628" customFormat="false" ht="10.5" hidden="false" customHeight="false" outlineLevel="0" collapsed="false">
      <c r="A628" s="15" t="n">
        <v>300</v>
      </c>
      <c r="B628" s="0" t="n">
        <v>66.7</v>
      </c>
      <c r="C628" s="0" t="n">
        <v>70.3</v>
      </c>
      <c r="D628" s="0" t="n">
        <v>75.6</v>
      </c>
      <c r="E628" s="0" t="n">
        <v>9.31</v>
      </c>
      <c r="F628" s="0" t="n">
        <v>1.54</v>
      </c>
      <c r="G628" s="0" t="n">
        <v>32.21</v>
      </c>
      <c r="H628" s="0" t="n">
        <v>1.09</v>
      </c>
      <c r="I628" s="0" t="n">
        <v>2784898</v>
      </c>
      <c r="J628" s="0" t="s">
        <v>310</v>
      </c>
      <c r="K628" s="19" t="n">
        <v>43661.1826388889</v>
      </c>
      <c r="L628" s="0" t="s">
        <v>66</v>
      </c>
      <c r="M628" s="0" t="n">
        <v>0.144</v>
      </c>
    </row>
    <row r="629" customFormat="false" ht="10.5" hidden="false" customHeight="false" outlineLevel="0" collapsed="false">
      <c r="A629" s="15" t="n">
        <v>296</v>
      </c>
      <c r="B629" s="0" t="n">
        <v>67.8</v>
      </c>
      <c r="C629" s="0" t="n">
        <v>71.4</v>
      </c>
      <c r="D629" s="0" t="n">
        <v>76.8</v>
      </c>
      <c r="E629" s="0" t="n">
        <v>8.63</v>
      </c>
      <c r="F629" s="0" t="n">
        <v>1.46</v>
      </c>
      <c r="G629" s="0" t="n">
        <v>32.1</v>
      </c>
      <c r="H629" s="0" t="n">
        <v>1.34</v>
      </c>
      <c r="I629" s="0" t="n">
        <v>2784899</v>
      </c>
      <c r="J629" s="0" t="s">
        <v>310</v>
      </c>
      <c r="K629" s="19" t="n">
        <v>43661.1826388889</v>
      </c>
      <c r="L629" s="0" t="s">
        <v>66</v>
      </c>
      <c r="M629" s="0" t="n">
        <v>0.116</v>
      </c>
    </row>
    <row r="630" customFormat="false" ht="10.5" hidden="false" customHeight="false" outlineLevel="0" collapsed="false">
      <c r="A630" s="15" t="n">
        <v>400</v>
      </c>
      <c r="B630" s="0" t="n">
        <v>72.1</v>
      </c>
      <c r="C630" s="0" t="n">
        <v>76</v>
      </c>
      <c r="D630" s="0" t="n">
        <v>81.2</v>
      </c>
      <c r="E630" s="0" t="n">
        <v>10.37</v>
      </c>
      <c r="F630" s="0" t="n">
        <v>1.44</v>
      </c>
      <c r="G630" s="0" t="n">
        <v>32.39</v>
      </c>
      <c r="H630" s="0" t="n">
        <v>0.92</v>
      </c>
      <c r="I630" s="0" t="n">
        <v>2777224</v>
      </c>
      <c r="J630" s="0" t="s">
        <v>311</v>
      </c>
      <c r="K630" s="19" t="n">
        <v>43655.80625</v>
      </c>
      <c r="L630" s="0" t="s">
        <v>66</v>
      </c>
      <c r="M630" s="0" t="n">
        <v>0.114</v>
      </c>
    </row>
    <row r="631" customFormat="false" ht="10.5" hidden="false" customHeight="false" outlineLevel="0" collapsed="false">
      <c r="A631" s="15" t="n">
        <v>457</v>
      </c>
      <c r="B631" s="0" t="n">
        <v>73.1</v>
      </c>
      <c r="C631" s="0" t="n">
        <v>77.1</v>
      </c>
      <c r="D631" s="0" t="n">
        <v>82.4</v>
      </c>
      <c r="E631" s="0" t="n">
        <v>10.2</v>
      </c>
      <c r="F631" s="0" t="n">
        <v>1.33</v>
      </c>
      <c r="G631" s="0" t="n">
        <v>32.49</v>
      </c>
      <c r="H631" s="0" t="n">
        <v>0.77</v>
      </c>
      <c r="I631" s="0" t="n">
        <v>2777225</v>
      </c>
      <c r="J631" s="0" t="s">
        <v>311</v>
      </c>
      <c r="K631" s="19" t="n">
        <v>43655.80625</v>
      </c>
      <c r="L631" s="0" t="s">
        <v>66</v>
      </c>
      <c r="M631" s="0" t="n">
        <v>0.114</v>
      </c>
    </row>
    <row r="632" customFormat="false" ht="10.5" hidden="false" customHeight="false" outlineLevel="0" collapsed="false">
      <c r="A632" s="15" t="n">
        <v>300</v>
      </c>
      <c r="B632" s="0" t="n">
        <v>67.1</v>
      </c>
      <c r="C632" s="0" t="n">
        <v>70.7</v>
      </c>
      <c r="D632" s="0" t="n">
        <v>75.8</v>
      </c>
      <c r="E632" s="0" t="n">
        <v>11.28</v>
      </c>
      <c r="F632" s="0" t="n">
        <v>1.7</v>
      </c>
      <c r="G632" s="0" t="n">
        <v>32.52</v>
      </c>
      <c r="H632" s="0" t="n">
        <v>1</v>
      </c>
      <c r="I632" s="0" t="n">
        <v>2777725</v>
      </c>
      <c r="J632" s="0" t="s">
        <v>312</v>
      </c>
      <c r="K632" s="19" t="n">
        <v>43656.0847222222</v>
      </c>
      <c r="L632" s="0" t="s">
        <v>66</v>
      </c>
      <c r="M632" s="0" t="n">
        <v>0.107</v>
      </c>
    </row>
    <row r="633" customFormat="false" ht="10.5" hidden="false" customHeight="false" outlineLevel="0" collapsed="false">
      <c r="A633" s="15" t="n">
        <v>300</v>
      </c>
      <c r="B633" s="0" t="n">
        <v>68</v>
      </c>
      <c r="C633" s="0" t="n">
        <v>71.7</v>
      </c>
      <c r="D633" s="0" t="n">
        <v>76.8</v>
      </c>
      <c r="E633" s="0" t="n">
        <v>11.37</v>
      </c>
      <c r="F633" s="0" t="n">
        <v>1.77</v>
      </c>
      <c r="G633" s="0" t="n">
        <v>32.41</v>
      </c>
      <c r="H633" s="0" t="n">
        <v>0.88</v>
      </c>
      <c r="I633" s="0" t="n">
        <v>2777726</v>
      </c>
      <c r="J633" s="0" t="s">
        <v>312</v>
      </c>
      <c r="K633" s="19" t="n">
        <v>43656.0847222222</v>
      </c>
      <c r="L633" s="0" t="s">
        <v>66</v>
      </c>
      <c r="M633" s="0" t="n">
        <v>0.097</v>
      </c>
    </row>
    <row r="634" customFormat="false" ht="10.5" hidden="false" customHeight="false" outlineLevel="0" collapsed="false">
      <c r="A634" s="15" t="n">
        <v>300</v>
      </c>
      <c r="B634" s="0" t="n">
        <v>67.8</v>
      </c>
      <c r="C634" s="0" t="n">
        <v>71.4</v>
      </c>
      <c r="D634" s="0" t="n">
        <v>76.6</v>
      </c>
      <c r="E634" s="0" t="n">
        <v>11.31</v>
      </c>
      <c r="F634" s="0" t="n">
        <v>1.73</v>
      </c>
      <c r="G634" s="0" t="n">
        <v>32.42</v>
      </c>
      <c r="H634" s="0" t="n">
        <v>0.94</v>
      </c>
      <c r="I634" s="0" t="n">
        <v>2777727</v>
      </c>
      <c r="J634" s="0" t="s">
        <v>312</v>
      </c>
      <c r="K634" s="19" t="n">
        <v>43656.0847222222</v>
      </c>
      <c r="L634" s="0" t="s">
        <v>66</v>
      </c>
      <c r="M634" s="0" t="n">
        <v>0.124</v>
      </c>
    </row>
    <row r="635" customFormat="false" ht="10.5" hidden="false" customHeight="false" outlineLevel="0" collapsed="false">
      <c r="A635" s="15" t="n">
        <v>445</v>
      </c>
      <c r="B635" s="0" t="n">
        <v>68.3</v>
      </c>
      <c r="C635" s="0" t="n">
        <v>72</v>
      </c>
      <c r="D635" s="0" t="n">
        <v>77.3</v>
      </c>
      <c r="E635" s="0" t="n">
        <v>10.09</v>
      </c>
      <c r="F635" s="0" t="n">
        <v>1.61</v>
      </c>
      <c r="G635" s="0" t="n">
        <v>32.4</v>
      </c>
      <c r="H635" s="0" t="n">
        <v>0.9</v>
      </c>
      <c r="I635" s="0" t="n">
        <v>2778059</v>
      </c>
      <c r="J635" s="0" t="s">
        <v>313</v>
      </c>
      <c r="K635" s="19" t="n">
        <v>43656.2194444444</v>
      </c>
      <c r="L635" s="0" t="s">
        <v>66</v>
      </c>
      <c r="M635" s="0" t="n">
        <v>0.104</v>
      </c>
    </row>
    <row r="636" customFormat="false" ht="10.5" hidden="false" customHeight="false" outlineLevel="0" collapsed="false">
      <c r="A636" s="15" t="n">
        <v>400</v>
      </c>
      <c r="B636" s="0" t="n">
        <v>74.6</v>
      </c>
      <c r="C636" s="0" t="n">
        <v>78.7</v>
      </c>
      <c r="D636" s="0" t="n">
        <v>84.6</v>
      </c>
      <c r="E636" s="0" t="n">
        <v>6.09</v>
      </c>
      <c r="F636" s="0" t="n">
        <v>1.04</v>
      </c>
      <c r="G636" s="0" t="n">
        <v>31.99</v>
      </c>
      <c r="H636" s="0" t="n">
        <v>1.19</v>
      </c>
      <c r="I636" s="0" t="n">
        <v>2778838</v>
      </c>
      <c r="J636" s="0" t="s">
        <v>314</v>
      </c>
      <c r="K636" s="19" t="n">
        <v>43656.5229166667</v>
      </c>
      <c r="L636" s="0" t="s">
        <v>30</v>
      </c>
      <c r="M636" s="0" t="n">
        <v>0.079</v>
      </c>
    </row>
    <row r="637" customFormat="false" ht="10.5" hidden="false" customHeight="false" outlineLevel="0" collapsed="false">
      <c r="A637" s="15" t="n">
        <v>400</v>
      </c>
      <c r="B637" s="0" t="n">
        <v>75.4</v>
      </c>
      <c r="C637" s="0" t="n">
        <v>79.4</v>
      </c>
      <c r="D637" s="0" t="n">
        <v>85.5</v>
      </c>
      <c r="E637" s="0" t="n">
        <v>5.38</v>
      </c>
      <c r="F637" s="0" t="n">
        <v>0.99</v>
      </c>
      <c r="G637" s="0" t="n">
        <v>31.96</v>
      </c>
      <c r="H637" s="0" t="n">
        <v>1.12</v>
      </c>
      <c r="I637" s="0" t="n">
        <v>2778839</v>
      </c>
      <c r="J637" s="0" t="s">
        <v>314</v>
      </c>
      <c r="K637" s="19" t="n">
        <v>43656.5229166667</v>
      </c>
      <c r="L637" s="0" t="s">
        <v>30</v>
      </c>
      <c r="M637" s="0" t="n">
        <v>0.057</v>
      </c>
    </row>
    <row r="638" customFormat="false" ht="10.5" hidden="false" customHeight="false" outlineLevel="0" collapsed="false">
      <c r="A638" s="15" t="n">
        <v>400</v>
      </c>
      <c r="B638" s="0" t="n">
        <v>75.1</v>
      </c>
      <c r="C638" s="0" t="n">
        <v>79.2</v>
      </c>
      <c r="D638" s="0" t="n">
        <v>85.3</v>
      </c>
      <c r="E638" s="0" t="n">
        <v>5.34</v>
      </c>
      <c r="F638" s="0" t="n">
        <v>1.01</v>
      </c>
      <c r="G638" s="0" t="n">
        <v>31.68</v>
      </c>
      <c r="H638" s="0" t="n">
        <v>1.15</v>
      </c>
      <c r="I638" s="0" t="n">
        <v>2778840</v>
      </c>
      <c r="J638" s="0" t="s">
        <v>314</v>
      </c>
      <c r="K638" s="19" t="n">
        <v>43656.5229166667</v>
      </c>
      <c r="L638" s="0" t="s">
        <v>30</v>
      </c>
      <c r="M638" s="0" t="n">
        <v>0.078</v>
      </c>
    </row>
    <row r="639" customFormat="false" ht="10.5" hidden="false" customHeight="false" outlineLevel="0" collapsed="false">
      <c r="A639" s="15" t="n">
        <v>300</v>
      </c>
      <c r="B639" s="0" t="n">
        <v>80.9</v>
      </c>
      <c r="C639" s="0" t="n">
        <v>85.4</v>
      </c>
      <c r="D639" s="0" t="n">
        <v>91.1</v>
      </c>
      <c r="E639" s="0" t="n">
        <v>11.27</v>
      </c>
      <c r="F639" s="0" t="n">
        <v>1.94</v>
      </c>
      <c r="G639" s="0" t="n">
        <v>32.68</v>
      </c>
      <c r="H639" s="0" t="n">
        <v>0.72</v>
      </c>
      <c r="I639" s="0" t="n">
        <v>2780359</v>
      </c>
      <c r="J639" s="0" t="s">
        <v>315</v>
      </c>
      <c r="K639" s="19" t="n">
        <v>43657.1958333333</v>
      </c>
      <c r="L639" s="0" t="s">
        <v>56</v>
      </c>
      <c r="M639" s="0" t="n">
        <v>0.02</v>
      </c>
    </row>
    <row r="640" customFormat="false" ht="10.5" hidden="false" customHeight="false" outlineLevel="0" collapsed="false">
      <c r="A640" s="15" t="n">
        <v>300</v>
      </c>
      <c r="B640" s="0" t="n">
        <v>80.8</v>
      </c>
      <c r="C640" s="0" t="n">
        <v>85.3</v>
      </c>
      <c r="D640" s="0" t="n">
        <v>90.9</v>
      </c>
      <c r="E640" s="0" t="n">
        <v>10.91</v>
      </c>
      <c r="F640" s="0" t="n">
        <v>1.12</v>
      </c>
      <c r="G640" s="0" t="n">
        <v>32.65</v>
      </c>
      <c r="H640" s="0" t="n">
        <v>0.56</v>
      </c>
      <c r="I640" s="0" t="n">
        <v>2780360</v>
      </c>
      <c r="J640" s="0" t="s">
        <v>315</v>
      </c>
      <c r="K640" s="19" t="n">
        <v>43657.1958333333</v>
      </c>
      <c r="L640" s="0" t="s">
        <v>56</v>
      </c>
      <c r="M640" s="0" t="n">
        <v>0.045</v>
      </c>
    </row>
    <row r="641" customFormat="false" ht="10.5" hidden="false" customHeight="false" outlineLevel="0" collapsed="false">
      <c r="A641" s="15" t="n">
        <v>327</v>
      </c>
      <c r="B641" s="0" t="n">
        <v>81.2</v>
      </c>
      <c r="C641" s="0" t="n">
        <v>85.7</v>
      </c>
      <c r="D641" s="0" t="n">
        <v>91.4</v>
      </c>
      <c r="E641" s="0" t="n">
        <v>10.64</v>
      </c>
      <c r="F641" s="0" t="n">
        <v>1.08</v>
      </c>
      <c r="G641" s="0" t="n">
        <v>32.65</v>
      </c>
      <c r="H641" s="0" t="n">
        <v>0.65</v>
      </c>
      <c r="I641" s="0" t="n">
        <v>2780361</v>
      </c>
      <c r="J641" s="0" t="s">
        <v>315</v>
      </c>
      <c r="K641" s="19" t="n">
        <v>43657.1958333333</v>
      </c>
      <c r="L641" s="0" t="s">
        <v>56</v>
      </c>
      <c r="M641" s="0" t="n">
        <v>0.021</v>
      </c>
    </row>
    <row r="642" customFormat="false" ht="10.5" hidden="false" customHeight="false" outlineLevel="0" collapsed="false">
      <c r="A642" s="15" t="n">
        <v>400</v>
      </c>
      <c r="B642" s="0" t="n">
        <v>74.9</v>
      </c>
      <c r="C642" s="0" t="n">
        <v>79</v>
      </c>
      <c r="D642" s="0" t="n">
        <v>85.2</v>
      </c>
      <c r="E642" s="0" t="n">
        <v>4.36</v>
      </c>
      <c r="F642" s="0" t="n">
        <v>0.91</v>
      </c>
      <c r="G642" s="0" t="n">
        <v>31.7</v>
      </c>
      <c r="H642" s="0" t="n">
        <v>1.21</v>
      </c>
      <c r="I642" s="0" t="n">
        <v>2780700</v>
      </c>
      <c r="J642" s="0" t="s">
        <v>316</v>
      </c>
      <c r="K642" s="19" t="n">
        <v>43656.7465277778</v>
      </c>
      <c r="L642" s="0" t="s">
        <v>30</v>
      </c>
      <c r="M642" s="0" t="n">
        <v>0.083</v>
      </c>
    </row>
    <row r="643" customFormat="false" ht="10.5" hidden="false" customHeight="false" outlineLevel="0" collapsed="false">
      <c r="A643" s="15" t="n">
        <v>398</v>
      </c>
      <c r="B643" s="0" t="n">
        <v>75.4</v>
      </c>
      <c r="C643" s="0" t="n">
        <v>79.5</v>
      </c>
      <c r="D643" s="0" t="n">
        <v>85.7</v>
      </c>
      <c r="E643" s="0" t="n">
        <v>4.15</v>
      </c>
      <c r="F643" s="0" t="n">
        <v>0.87</v>
      </c>
      <c r="G643" s="0" t="n">
        <v>31.82</v>
      </c>
      <c r="H643" s="0" t="n">
        <v>0.74</v>
      </c>
      <c r="I643" s="0" t="n">
        <v>2780701</v>
      </c>
      <c r="J643" s="0" t="s">
        <v>316</v>
      </c>
      <c r="K643" s="19" t="n">
        <v>43656.7465277778</v>
      </c>
      <c r="L643" s="0" t="s">
        <v>30</v>
      </c>
      <c r="M643" s="0" t="n">
        <v>0.063</v>
      </c>
    </row>
    <row r="644" customFormat="false" ht="10.5" hidden="false" customHeight="false" outlineLevel="0" collapsed="false">
      <c r="A644" s="15" t="n">
        <v>400</v>
      </c>
      <c r="B644" s="0" t="n">
        <v>80.1</v>
      </c>
      <c r="C644" s="0" t="n">
        <v>84.4</v>
      </c>
      <c r="D644" s="0" t="n">
        <v>91</v>
      </c>
      <c r="E644" s="0" t="n">
        <v>4.69</v>
      </c>
      <c r="F644" s="0" t="n">
        <v>0.81</v>
      </c>
      <c r="G644" s="0" t="n">
        <v>31.96</v>
      </c>
      <c r="H644" s="0" t="n">
        <v>0.65</v>
      </c>
      <c r="I644" s="0" t="n">
        <v>2781357</v>
      </c>
      <c r="J644" s="0" t="s">
        <v>317</v>
      </c>
      <c r="K644" s="19" t="n">
        <v>43657.6375</v>
      </c>
      <c r="L644" s="0" t="s">
        <v>104</v>
      </c>
      <c r="M644" s="0" t="n">
        <v>0.046</v>
      </c>
    </row>
    <row r="645" customFormat="false" ht="10.5" hidden="false" customHeight="false" outlineLevel="0" collapsed="false">
      <c r="A645" s="15" t="n">
        <v>400</v>
      </c>
      <c r="B645" s="0" t="n">
        <v>79.5</v>
      </c>
      <c r="C645" s="0" t="n">
        <v>83.8</v>
      </c>
      <c r="D645" s="0" t="n">
        <v>90.5</v>
      </c>
      <c r="E645" s="0" t="n">
        <v>4.51</v>
      </c>
      <c r="F645" s="0" t="n">
        <v>0.77</v>
      </c>
      <c r="G645" s="0" t="n">
        <v>31.79</v>
      </c>
      <c r="H645" s="0" t="n">
        <v>0.83</v>
      </c>
      <c r="I645" s="0" t="n">
        <v>2781358</v>
      </c>
      <c r="J645" s="0" t="s">
        <v>317</v>
      </c>
      <c r="K645" s="19" t="n">
        <v>43657.6375</v>
      </c>
      <c r="L645" s="0" t="s">
        <v>104</v>
      </c>
      <c r="M645" s="0" t="n">
        <v>0.043</v>
      </c>
    </row>
    <row r="646" customFormat="false" ht="10.5" hidden="false" customHeight="false" outlineLevel="0" collapsed="false">
      <c r="A646" s="15" t="n">
        <v>400</v>
      </c>
      <c r="B646" s="0" t="n">
        <v>79.6</v>
      </c>
      <c r="C646" s="0" t="n">
        <v>83.9</v>
      </c>
      <c r="D646" s="0" t="n">
        <v>90.7</v>
      </c>
      <c r="E646" s="0" t="n">
        <v>3.9</v>
      </c>
      <c r="F646" s="0" t="n">
        <v>0.77</v>
      </c>
      <c r="G646" s="0" t="n">
        <v>31.56</v>
      </c>
      <c r="H646" s="0" t="n">
        <v>0.75</v>
      </c>
      <c r="I646" s="0" t="n">
        <v>2781359</v>
      </c>
      <c r="J646" s="0" t="s">
        <v>317</v>
      </c>
      <c r="K646" s="19" t="n">
        <v>43657.6375</v>
      </c>
      <c r="L646" s="0" t="s">
        <v>104</v>
      </c>
      <c r="M646" s="0" t="n">
        <v>0.046</v>
      </c>
    </row>
    <row r="647" customFormat="false" ht="10.5" hidden="false" customHeight="false" outlineLevel="0" collapsed="false">
      <c r="A647" s="15" t="n">
        <v>400</v>
      </c>
      <c r="B647" s="0" t="n">
        <v>79.2</v>
      </c>
      <c r="C647" s="0" t="n">
        <v>83.5</v>
      </c>
      <c r="D647" s="0" t="n">
        <v>89.8</v>
      </c>
      <c r="E647" s="0" t="n">
        <v>3.88</v>
      </c>
      <c r="F647" s="0" t="n">
        <v>0.74</v>
      </c>
      <c r="G647" s="0" t="n">
        <v>31.77</v>
      </c>
      <c r="H647" s="0" t="n">
        <v>0.99</v>
      </c>
      <c r="I647" s="0" t="n">
        <v>2781816</v>
      </c>
      <c r="J647" s="0" t="s">
        <v>318</v>
      </c>
      <c r="K647" s="19" t="n">
        <v>43657.8</v>
      </c>
      <c r="L647" s="0" t="s">
        <v>104</v>
      </c>
      <c r="M647" s="0" t="n">
        <v>0.031</v>
      </c>
    </row>
    <row r="648" customFormat="false" ht="10.5" hidden="false" customHeight="false" outlineLevel="0" collapsed="false">
      <c r="A648" s="15" t="n">
        <v>267</v>
      </c>
      <c r="B648" s="0" t="n">
        <v>79.7</v>
      </c>
      <c r="C648" s="0" t="n">
        <v>84</v>
      </c>
      <c r="D648" s="0" t="n">
        <v>90.3</v>
      </c>
      <c r="E648" s="0" t="n">
        <v>3.98</v>
      </c>
      <c r="F648" s="0" t="n">
        <v>0.77</v>
      </c>
      <c r="G648" s="0" t="n">
        <v>31.83</v>
      </c>
      <c r="H648" s="0" t="n">
        <v>0.64</v>
      </c>
      <c r="I648" s="0" t="n">
        <v>2781817</v>
      </c>
      <c r="J648" s="0" t="s">
        <v>318</v>
      </c>
      <c r="K648" s="19" t="n">
        <v>43657.8</v>
      </c>
      <c r="L648" s="0" t="s">
        <v>104</v>
      </c>
      <c r="M648" s="0" t="n">
        <v>0.024</v>
      </c>
    </row>
    <row r="649" customFormat="false" ht="10.5" hidden="false" customHeight="false" outlineLevel="0" collapsed="false">
      <c r="A649" s="15" t="n">
        <v>300</v>
      </c>
      <c r="B649" s="0" t="n">
        <v>75.3</v>
      </c>
      <c r="C649" s="0" t="n">
        <v>79.4</v>
      </c>
      <c r="D649" s="0" t="n">
        <v>84.9</v>
      </c>
      <c r="E649" s="0" t="n">
        <v>8.82</v>
      </c>
      <c r="F649" s="0" t="n">
        <v>1.27</v>
      </c>
      <c r="G649" s="0" t="n">
        <v>32.41</v>
      </c>
      <c r="H649" s="0" t="n">
        <v>1.19</v>
      </c>
      <c r="I649" s="0" t="n">
        <v>2782307</v>
      </c>
      <c r="J649" s="0" t="s">
        <v>319</v>
      </c>
      <c r="K649" s="19" t="n">
        <v>43658.0118055556</v>
      </c>
      <c r="L649" s="0" t="s">
        <v>77</v>
      </c>
      <c r="M649" s="0" t="n">
        <v>0.142</v>
      </c>
    </row>
    <row r="650" customFormat="false" ht="10.5" hidden="false" customHeight="false" outlineLevel="0" collapsed="false">
      <c r="A650" s="15" t="n">
        <v>300</v>
      </c>
      <c r="B650" s="0" t="n">
        <v>74.3</v>
      </c>
      <c r="C650" s="0" t="n">
        <v>78.4</v>
      </c>
      <c r="D650" s="0" t="n">
        <v>83.9</v>
      </c>
      <c r="E650" s="0" t="n">
        <v>9.26</v>
      </c>
      <c r="F650" s="0" t="n">
        <v>1.27</v>
      </c>
      <c r="G650" s="0" t="n">
        <v>32.41</v>
      </c>
      <c r="H650" s="0" t="n">
        <v>1.25</v>
      </c>
      <c r="I650" s="0" t="n">
        <v>2782308</v>
      </c>
      <c r="J650" s="0" t="s">
        <v>319</v>
      </c>
      <c r="K650" s="19" t="n">
        <v>43658.0118055556</v>
      </c>
      <c r="L650" s="0" t="s">
        <v>77</v>
      </c>
      <c r="M650" s="0" t="n">
        <v>0.076</v>
      </c>
    </row>
    <row r="651" customFormat="false" ht="10.5" hidden="false" customHeight="false" outlineLevel="0" collapsed="false">
      <c r="A651" s="15" t="n">
        <v>300</v>
      </c>
      <c r="B651" s="0" t="n">
        <v>74.8</v>
      </c>
      <c r="C651" s="0" t="n">
        <v>78.9</v>
      </c>
      <c r="D651" s="0" t="n">
        <v>84.2</v>
      </c>
      <c r="E651" s="0" t="n">
        <v>10.16</v>
      </c>
      <c r="F651" s="0" t="n">
        <v>1.35</v>
      </c>
      <c r="G651" s="0" t="n">
        <v>32.49</v>
      </c>
      <c r="H651" s="0" t="n">
        <v>1.06</v>
      </c>
      <c r="I651" s="0" t="n">
        <v>2782309</v>
      </c>
      <c r="J651" s="0" t="s">
        <v>319</v>
      </c>
      <c r="K651" s="19" t="n">
        <v>43658.0118055556</v>
      </c>
      <c r="L651" s="0" t="s">
        <v>77</v>
      </c>
      <c r="M651" s="0" t="n">
        <v>0.108</v>
      </c>
    </row>
    <row r="652" customFormat="false" ht="10.5" hidden="false" customHeight="false" outlineLevel="0" collapsed="false">
      <c r="A652" s="15" t="n">
        <v>300</v>
      </c>
      <c r="B652" s="0" t="n">
        <v>77.2</v>
      </c>
      <c r="C652" s="0" t="n">
        <v>81.5</v>
      </c>
      <c r="D652" s="0" t="n">
        <v>86.6</v>
      </c>
      <c r="E652" s="0" t="n">
        <v>12.68</v>
      </c>
      <c r="F652" s="0" t="n">
        <v>1.54</v>
      </c>
      <c r="G652" s="0" t="n">
        <v>32.42</v>
      </c>
      <c r="H652" s="0" t="n">
        <v>0.98</v>
      </c>
      <c r="I652" s="0" t="n">
        <v>2782607</v>
      </c>
      <c r="J652" s="0" t="s">
        <v>320</v>
      </c>
      <c r="K652" s="19" t="n">
        <v>43658.1784722222</v>
      </c>
      <c r="L652" s="0" t="s">
        <v>77</v>
      </c>
      <c r="M652" s="0" t="n">
        <v>0.055</v>
      </c>
    </row>
    <row r="653" customFormat="false" ht="10.5" hidden="false" customHeight="false" outlineLevel="0" collapsed="false">
      <c r="A653" s="15" t="n">
        <v>377</v>
      </c>
      <c r="B653" s="0" t="n">
        <v>75.2</v>
      </c>
      <c r="C653" s="0" t="n">
        <v>79.3</v>
      </c>
      <c r="D653" s="0" t="n">
        <v>84.6</v>
      </c>
      <c r="E653" s="0" t="n">
        <v>9.87</v>
      </c>
      <c r="F653" s="0" t="n">
        <v>1.29</v>
      </c>
      <c r="G653" s="0" t="n">
        <v>32.41</v>
      </c>
      <c r="H653" s="0" t="n">
        <v>1.44</v>
      </c>
      <c r="I653" s="0" t="n">
        <v>2782608</v>
      </c>
      <c r="J653" s="0" t="s">
        <v>320</v>
      </c>
      <c r="K653" s="19" t="n">
        <v>43658.1784722222</v>
      </c>
      <c r="L653" s="0" t="s">
        <v>77</v>
      </c>
      <c r="M653" s="0" t="n">
        <v>0.112</v>
      </c>
    </row>
    <row r="654" customFormat="false" ht="10.5" hidden="false" customHeight="false" outlineLevel="0" collapsed="false">
      <c r="A654" s="15" t="n">
        <v>400</v>
      </c>
      <c r="B654" s="0" t="n">
        <v>72.7</v>
      </c>
      <c r="C654" s="0" t="n">
        <v>76.7</v>
      </c>
      <c r="D654" s="0" t="n">
        <v>82</v>
      </c>
      <c r="E654" s="0" t="n">
        <v>9.99</v>
      </c>
      <c r="F654" s="0" t="n">
        <v>1.34</v>
      </c>
      <c r="G654" s="0" t="n">
        <v>32.45</v>
      </c>
      <c r="H654" s="0" t="n">
        <v>1.75</v>
      </c>
      <c r="I654" s="0" t="n">
        <v>2783360</v>
      </c>
      <c r="J654" s="0" t="s">
        <v>321</v>
      </c>
      <c r="K654" s="19" t="n">
        <v>43658.46875</v>
      </c>
      <c r="L654" s="0" t="s">
        <v>66</v>
      </c>
      <c r="M654" s="0" t="n">
        <v>0.12</v>
      </c>
    </row>
    <row r="655" customFormat="false" ht="10.5" hidden="false" customHeight="false" outlineLevel="0" collapsed="false">
      <c r="A655" s="15" t="n">
        <v>400</v>
      </c>
      <c r="B655" s="0" t="n">
        <v>72.6</v>
      </c>
      <c r="C655" s="0" t="n">
        <v>76.6</v>
      </c>
      <c r="D655" s="0" t="n">
        <v>82.1</v>
      </c>
      <c r="E655" s="0" t="n">
        <v>9.17</v>
      </c>
      <c r="F655" s="0" t="n">
        <v>1.31</v>
      </c>
      <c r="G655" s="0" t="n">
        <v>32.33</v>
      </c>
      <c r="H655" s="0" t="n">
        <v>1.77</v>
      </c>
      <c r="I655" s="0" t="n">
        <v>2783361</v>
      </c>
      <c r="J655" s="0" t="s">
        <v>321</v>
      </c>
      <c r="K655" s="19" t="n">
        <v>43658.46875</v>
      </c>
      <c r="L655" s="0" t="s">
        <v>66</v>
      </c>
      <c r="M655" s="0" t="n">
        <v>0.12</v>
      </c>
    </row>
    <row r="656" customFormat="false" ht="10.5" hidden="false" customHeight="false" outlineLevel="0" collapsed="false">
      <c r="A656" s="15" t="n">
        <v>400</v>
      </c>
      <c r="B656" s="0" t="n">
        <v>73.1</v>
      </c>
      <c r="C656" s="0" t="n">
        <v>77</v>
      </c>
      <c r="D656" s="0" t="n">
        <v>82.3</v>
      </c>
      <c r="E656" s="0" t="n">
        <v>9.44</v>
      </c>
      <c r="F656" s="0" t="n">
        <v>1.41</v>
      </c>
      <c r="G656" s="0" t="n">
        <v>32.23</v>
      </c>
      <c r="H656" s="0" t="n">
        <v>1.41</v>
      </c>
      <c r="I656" s="0" t="n">
        <v>2783362</v>
      </c>
      <c r="J656" s="0" t="s">
        <v>321</v>
      </c>
      <c r="K656" s="19" t="n">
        <v>43658.46875</v>
      </c>
      <c r="L656" s="0" t="s">
        <v>66</v>
      </c>
      <c r="M656" s="0" t="n">
        <v>0.123</v>
      </c>
    </row>
    <row r="657" customFormat="false" ht="10.5" hidden="false" customHeight="false" outlineLevel="0" collapsed="false">
      <c r="A657" s="15" t="n">
        <v>400</v>
      </c>
      <c r="B657" s="0" t="n">
        <v>73.2</v>
      </c>
      <c r="C657" s="0" t="n">
        <v>77.2</v>
      </c>
      <c r="D657" s="0" t="n">
        <v>82.6</v>
      </c>
      <c r="E657" s="0" t="n">
        <v>8.76</v>
      </c>
      <c r="F657" s="0" t="n">
        <v>1.33</v>
      </c>
      <c r="G657" s="0" t="n">
        <v>32.77</v>
      </c>
      <c r="H657" s="0" t="n">
        <v>1.47</v>
      </c>
      <c r="I657" s="0" t="n">
        <v>2784128</v>
      </c>
      <c r="J657" s="0" t="s">
        <v>322</v>
      </c>
      <c r="K657" s="19" t="n">
        <v>43658.8069444444</v>
      </c>
      <c r="L657" s="0" t="s">
        <v>66</v>
      </c>
      <c r="M657" s="0" t="n">
        <v>0.098</v>
      </c>
    </row>
    <row r="658" customFormat="false" ht="10.5" hidden="false" customHeight="false" outlineLevel="0" collapsed="false">
      <c r="A658" s="15" t="n">
        <v>400</v>
      </c>
      <c r="B658" s="0" t="n">
        <v>74.3</v>
      </c>
      <c r="C658" s="0" t="n">
        <v>78.3</v>
      </c>
      <c r="D658" s="0" t="n">
        <v>83.8</v>
      </c>
      <c r="E658" s="0" t="n">
        <v>9.7</v>
      </c>
      <c r="F658" s="0" t="n">
        <v>1.29</v>
      </c>
      <c r="G658" s="0" t="n">
        <v>32.18</v>
      </c>
      <c r="H658" s="0" t="n">
        <v>1.42</v>
      </c>
      <c r="I658" s="0" t="n">
        <v>2784129</v>
      </c>
      <c r="J658" s="0" t="s">
        <v>322</v>
      </c>
      <c r="K658" s="19" t="n">
        <v>43658.8069444444</v>
      </c>
      <c r="L658" s="0" t="s">
        <v>66</v>
      </c>
      <c r="M658" s="0" t="n">
        <v>0.093</v>
      </c>
    </row>
    <row r="659" customFormat="false" ht="10.5" hidden="false" customHeight="false" outlineLevel="0" collapsed="false">
      <c r="A659" s="15" t="n">
        <v>400</v>
      </c>
      <c r="B659" s="0" t="n">
        <v>75.9</v>
      </c>
      <c r="C659" s="0" t="n">
        <v>79.9</v>
      </c>
      <c r="D659" s="0" t="n">
        <v>85.6</v>
      </c>
      <c r="E659" s="0" t="n">
        <v>8.56</v>
      </c>
      <c r="F659" s="0" t="n">
        <v>1.23</v>
      </c>
      <c r="G659" s="0" t="n">
        <v>32.17</v>
      </c>
      <c r="H659" s="0" t="n">
        <v>1.06</v>
      </c>
      <c r="I659" s="0" t="n">
        <v>2784130</v>
      </c>
      <c r="J659" s="0" t="s">
        <v>322</v>
      </c>
      <c r="K659" s="19" t="n">
        <v>43658.8069444444</v>
      </c>
      <c r="L659" s="0" t="s">
        <v>66</v>
      </c>
      <c r="M659" s="0" t="n">
        <v>0.085</v>
      </c>
    </row>
    <row r="660" customFormat="false" ht="10.5" hidden="false" customHeight="false" outlineLevel="0" collapsed="false">
      <c r="A660" s="15" t="n">
        <v>150</v>
      </c>
      <c r="B660" s="0" t="n">
        <v>74.8</v>
      </c>
      <c r="C660" s="0" t="n">
        <v>78.9</v>
      </c>
      <c r="D660" s="0" t="n">
        <v>84.4</v>
      </c>
      <c r="E660" s="0" t="n">
        <v>8.43</v>
      </c>
      <c r="F660" s="0" t="n">
        <v>1.18</v>
      </c>
      <c r="G660" s="0" t="n">
        <v>32.1</v>
      </c>
      <c r="H660" s="0" t="n">
        <v>1.25</v>
      </c>
      <c r="I660" s="0" t="n">
        <v>2784131</v>
      </c>
      <c r="J660" s="0" t="s">
        <v>322</v>
      </c>
      <c r="K660" s="19" t="n">
        <v>43658.8069444444</v>
      </c>
      <c r="L660" s="0" t="s">
        <v>66</v>
      </c>
      <c r="M660" s="0" t="n">
        <v>0.092</v>
      </c>
    </row>
    <row r="661" customFormat="false" ht="10.5" hidden="false" customHeight="false" outlineLevel="0" collapsed="false">
      <c r="A661" s="15" t="n">
        <v>300</v>
      </c>
      <c r="B661" s="0" t="n">
        <v>69</v>
      </c>
      <c r="C661" s="0" t="n">
        <v>72.7</v>
      </c>
      <c r="D661" s="0" t="n">
        <v>77.9</v>
      </c>
      <c r="E661" s="0" t="n">
        <v>10.86</v>
      </c>
      <c r="F661" s="0" t="n">
        <v>1.58</v>
      </c>
      <c r="G661" s="0" t="n">
        <v>32.31</v>
      </c>
      <c r="H661" s="0" t="n">
        <v>1.31</v>
      </c>
      <c r="I661" s="0" t="n">
        <v>2784435</v>
      </c>
      <c r="J661" s="0" t="s">
        <v>323</v>
      </c>
      <c r="K661" s="19" t="n">
        <v>43659.03125</v>
      </c>
      <c r="L661" s="0" t="s">
        <v>66</v>
      </c>
      <c r="M661" s="0" t="n">
        <v>0.076</v>
      </c>
    </row>
    <row r="662" customFormat="false" ht="10.5" hidden="false" customHeight="false" outlineLevel="0" collapsed="false">
      <c r="A662" s="15" t="n">
        <v>300</v>
      </c>
      <c r="B662" s="0" t="n">
        <v>70.5</v>
      </c>
      <c r="C662" s="0" t="n">
        <v>74.3</v>
      </c>
      <c r="D662" s="0" t="n">
        <v>79.9</v>
      </c>
      <c r="E662" s="0" t="n">
        <v>10.65</v>
      </c>
      <c r="F662" s="0" t="n">
        <v>1.53</v>
      </c>
      <c r="G662" s="0" t="n">
        <v>32.41</v>
      </c>
      <c r="H662" s="0" t="n">
        <v>1.19</v>
      </c>
      <c r="I662" s="0" t="n">
        <v>2784436</v>
      </c>
      <c r="J662" s="0" t="s">
        <v>323</v>
      </c>
      <c r="K662" s="19" t="n">
        <v>43659.03125</v>
      </c>
      <c r="L662" s="0" t="s">
        <v>66</v>
      </c>
      <c r="M662" s="0" t="n">
        <v>0.128</v>
      </c>
    </row>
    <row r="663" customFormat="false" ht="10.5" hidden="false" customHeight="false" outlineLevel="0" collapsed="false">
      <c r="A663" s="15" t="n">
        <v>300</v>
      </c>
      <c r="B663" s="0" t="n">
        <v>70.8</v>
      </c>
      <c r="C663" s="0" t="n">
        <v>74.6</v>
      </c>
      <c r="D663" s="0" t="n">
        <v>79.8</v>
      </c>
      <c r="E663" s="0" t="n">
        <v>10.84</v>
      </c>
      <c r="F663" s="0" t="n">
        <v>1.51</v>
      </c>
      <c r="G663" s="0" t="n">
        <v>32.37</v>
      </c>
      <c r="H663" s="0" t="n">
        <v>1.19</v>
      </c>
      <c r="I663" s="0" t="n">
        <v>2784437</v>
      </c>
      <c r="J663" s="0" t="s">
        <v>323</v>
      </c>
      <c r="K663" s="19" t="n">
        <v>43659.03125</v>
      </c>
      <c r="L663" s="0" t="s">
        <v>66</v>
      </c>
      <c r="M663" s="0" t="n">
        <v>0.098</v>
      </c>
    </row>
    <row r="664" customFormat="false" ht="10.5" hidden="false" customHeight="false" outlineLevel="0" collapsed="false">
      <c r="A664" s="15" t="n">
        <v>400</v>
      </c>
      <c r="B664" s="0" t="n">
        <v>76.4</v>
      </c>
      <c r="C664" s="0" t="n">
        <v>80.5</v>
      </c>
      <c r="D664" s="0" t="n">
        <v>87.1</v>
      </c>
      <c r="E664" s="0" t="n">
        <v>3.69</v>
      </c>
      <c r="F664" s="0" t="n">
        <v>0.88</v>
      </c>
      <c r="G664" s="0" t="n">
        <v>31.63</v>
      </c>
      <c r="H664" s="0" t="n">
        <v>1.43</v>
      </c>
      <c r="I664" s="0" t="n">
        <v>2785419</v>
      </c>
      <c r="J664" s="0" t="s">
        <v>324</v>
      </c>
      <c r="K664" s="19" t="n">
        <v>43661.4715277778</v>
      </c>
      <c r="L664" s="0" t="s">
        <v>30</v>
      </c>
      <c r="M664" s="0" t="n">
        <v>0.071</v>
      </c>
    </row>
    <row r="665" customFormat="false" ht="10.5" hidden="false" customHeight="false" outlineLevel="0" collapsed="false">
      <c r="A665" s="15" t="n">
        <v>400</v>
      </c>
      <c r="B665" s="0" t="n">
        <v>75.4</v>
      </c>
      <c r="C665" s="0" t="n">
        <v>79.5</v>
      </c>
      <c r="D665" s="0" t="n">
        <v>86</v>
      </c>
      <c r="E665" s="0" t="n">
        <v>3.05</v>
      </c>
      <c r="F665" s="0" t="n">
        <v>0.83</v>
      </c>
      <c r="G665" s="0" t="n">
        <v>31.44</v>
      </c>
      <c r="H665" s="0" t="n">
        <v>1.18</v>
      </c>
      <c r="I665" s="0" t="n">
        <v>2785420</v>
      </c>
      <c r="J665" s="0" t="s">
        <v>324</v>
      </c>
      <c r="K665" s="19" t="n">
        <v>43661.4715277778</v>
      </c>
      <c r="L665" s="0" t="s">
        <v>30</v>
      </c>
      <c r="M665" s="0" t="n">
        <v>0.06</v>
      </c>
    </row>
    <row r="666" customFormat="false" ht="10.5" hidden="false" customHeight="false" outlineLevel="0" collapsed="false">
      <c r="A666" s="15" t="n">
        <v>400</v>
      </c>
      <c r="B666" s="0" t="n">
        <v>75.3</v>
      </c>
      <c r="C666" s="0" t="n">
        <v>79.3</v>
      </c>
      <c r="D666" s="0" t="n">
        <v>85.8</v>
      </c>
      <c r="E666" s="0" t="n">
        <v>2.69</v>
      </c>
      <c r="F666" s="0" t="n">
        <v>0.81</v>
      </c>
      <c r="G666" s="0" t="n">
        <v>31.62</v>
      </c>
      <c r="H666" s="0" t="n">
        <v>1.79</v>
      </c>
      <c r="I666" s="0" t="n">
        <v>2785421</v>
      </c>
      <c r="J666" s="0" t="s">
        <v>324</v>
      </c>
      <c r="K666" s="19" t="n">
        <v>43661.4715277778</v>
      </c>
      <c r="L666" s="0" t="s">
        <v>30</v>
      </c>
      <c r="M666" s="0" t="n">
        <v>0.059</v>
      </c>
    </row>
    <row r="667" customFormat="false" ht="10.5" hidden="false" customHeight="false" outlineLevel="0" collapsed="false">
      <c r="A667" s="15" t="n">
        <v>400</v>
      </c>
      <c r="B667" s="0" t="n">
        <v>75.2</v>
      </c>
      <c r="C667" s="0" t="n">
        <v>79.2</v>
      </c>
      <c r="D667" s="0" t="n">
        <v>85.8</v>
      </c>
      <c r="E667" s="0" t="n">
        <v>2.62</v>
      </c>
      <c r="F667" s="0" t="n">
        <v>0.86</v>
      </c>
      <c r="G667" s="0" t="n">
        <v>31.57</v>
      </c>
      <c r="H667" s="0" t="n">
        <v>0.98</v>
      </c>
      <c r="I667" s="0" t="n">
        <v>2786438</v>
      </c>
      <c r="J667" s="0" t="s">
        <v>325</v>
      </c>
      <c r="K667" s="19" t="n">
        <v>43661.8416666667</v>
      </c>
      <c r="L667" s="0" t="s">
        <v>30</v>
      </c>
      <c r="M667" s="0" t="n">
        <v>0.1</v>
      </c>
    </row>
    <row r="668" customFormat="false" ht="10.5" hidden="false" customHeight="false" outlineLevel="0" collapsed="false">
      <c r="A668" s="15" t="n">
        <v>204</v>
      </c>
      <c r="B668" s="0" t="n">
        <v>75.9</v>
      </c>
      <c r="C668" s="0" t="n">
        <v>80</v>
      </c>
      <c r="D668" s="0" t="n">
        <v>86.7</v>
      </c>
      <c r="E668" s="0" t="n">
        <v>5.47</v>
      </c>
      <c r="F668" s="0" t="n">
        <v>1.06</v>
      </c>
      <c r="G668" s="0" t="n">
        <v>31.68</v>
      </c>
      <c r="H668" s="0" t="n">
        <v>2.04</v>
      </c>
      <c r="I668" s="0" t="n">
        <v>2786439</v>
      </c>
      <c r="J668" s="0" t="s">
        <v>325</v>
      </c>
      <c r="K668" s="19" t="n">
        <v>43661.8416666667</v>
      </c>
      <c r="L668" s="0" t="s">
        <v>30</v>
      </c>
      <c r="M668" s="0" t="n">
        <v>0.077</v>
      </c>
    </row>
    <row r="669" customFormat="false" ht="10.5" hidden="false" customHeight="false" outlineLevel="0" collapsed="false">
      <c r="A669" s="15" t="n">
        <v>400</v>
      </c>
      <c r="B669" s="0" t="n">
        <v>70.2</v>
      </c>
      <c r="C669" s="0" t="n">
        <v>74.1</v>
      </c>
      <c r="D669" s="0" t="n">
        <v>79.9</v>
      </c>
      <c r="E669" s="0" t="n">
        <v>7.65</v>
      </c>
      <c r="F669" s="0" t="n">
        <v>1.41</v>
      </c>
      <c r="G669" s="0" t="n">
        <v>31.9</v>
      </c>
      <c r="H669" s="0" t="n">
        <v>1.23</v>
      </c>
      <c r="I669" s="0" t="n">
        <v>2787161</v>
      </c>
      <c r="J669" s="0" t="s">
        <v>326</v>
      </c>
      <c r="K669" s="19" t="n">
        <v>43662.1847222222</v>
      </c>
      <c r="L669" s="0" t="s">
        <v>66</v>
      </c>
      <c r="M669" s="0" t="n">
        <v>0.134</v>
      </c>
    </row>
    <row r="670" customFormat="false" ht="10.5" hidden="false" customHeight="false" outlineLevel="0" collapsed="false">
      <c r="A670" s="15" t="n">
        <v>400</v>
      </c>
      <c r="B670" s="0" t="n">
        <v>69.9</v>
      </c>
      <c r="C670" s="0" t="n">
        <v>73.7</v>
      </c>
      <c r="D670" s="0" t="n">
        <v>79.4</v>
      </c>
      <c r="E670" s="0" t="n">
        <v>8.13</v>
      </c>
      <c r="F670" s="0" t="n">
        <v>1.5</v>
      </c>
      <c r="G670" s="0" t="n">
        <v>32.08</v>
      </c>
      <c r="H670" s="0" t="n">
        <v>1.03</v>
      </c>
      <c r="I670" s="0" t="n">
        <v>2787162</v>
      </c>
      <c r="J670" s="0" t="s">
        <v>326</v>
      </c>
      <c r="K670" s="19" t="n">
        <v>43662.1847222222</v>
      </c>
      <c r="L670" s="0" t="s">
        <v>66</v>
      </c>
      <c r="M670" s="0" t="n">
        <v>0.181</v>
      </c>
    </row>
    <row r="671" customFormat="false" ht="10.5" hidden="false" customHeight="false" outlineLevel="0" collapsed="false">
      <c r="A671" s="15" t="n">
        <v>344</v>
      </c>
      <c r="B671" s="0" t="n">
        <v>69.3</v>
      </c>
      <c r="C671" s="0" t="n">
        <v>73</v>
      </c>
      <c r="D671" s="0" t="n">
        <v>78.4</v>
      </c>
      <c r="E671" s="0" t="n">
        <v>8.59</v>
      </c>
      <c r="F671" s="0" t="n">
        <v>1.5</v>
      </c>
      <c r="G671" s="0" t="n">
        <v>32.08</v>
      </c>
      <c r="H671" s="0" t="n">
        <v>1.1</v>
      </c>
      <c r="I671" s="0" t="n">
        <v>2787163</v>
      </c>
      <c r="J671" s="0" t="s">
        <v>326</v>
      </c>
      <c r="K671" s="19" t="n">
        <v>43662.1847222222</v>
      </c>
      <c r="L671" s="0" t="s">
        <v>66</v>
      </c>
      <c r="M671" s="0" t="n">
        <v>0.115</v>
      </c>
    </row>
    <row r="672" customFormat="false" ht="10.5" hidden="false" customHeight="false" outlineLevel="0" collapsed="false">
      <c r="A672" s="15" t="n">
        <v>400</v>
      </c>
      <c r="B672" s="0" t="n">
        <v>80.1</v>
      </c>
      <c r="C672" s="0" t="n">
        <v>84.4</v>
      </c>
      <c r="D672" s="0" t="n">
        <v>91.4</v>
      </c>
      <c r="E672" s="0" t="n">
        <v>2.35</v>
      </c>
      <c r="F672" s="0" t="n">
        <v>0.67</v>
      </c>
      <c r="G672" s="0" t="n">
        <v>31.41</v>
      </c>
      <c r="H672" s="0" t="n">
        <v>0.62</v>
      </c>
      <c r="I672" s="0" t="n">
        <v>2788457</v>
      </c>
      <c r="J672" s="0" t="s">
        <v>327</v>
      </c>
      <c r="K672" s="19" t="n">
        <v>43662.8201388889</v>
      </c>
      <c r="L672" s="0" t="s">
        <v>54</v>
      </c>
      <c r="M672" s="0" t="n">
        <v>0.054</v>
      </c>
    </row>
    <row r="673" customFormat="false" ht="10.5" hidden="false" customHeight="false" outlineLevel="0" collapsed="false">
      <c r="A673" s="15" t="n">
        <v>398</v>
      </c>
      <c r="B673" s="0" t="n">
        <v>79.5</v>
      </c>
      <c r="C673" s="0" t="n">
        <v>83.8</v>
      </c>
      <c r="D673" s="0" t="n">
        <v>90.7</v>
      </c>
      <c r="E673" s="0" t="n">
        <v>2.1</v>
      </c>
      <c r="F673" s="0" t="n">
        <v>0.64</v>
      </c>
      <c r="G673" s="0" t="n">
        <v>31.52</v>
      </c>
      <c r="H673" s="0" t="n">
        <v>0.81</v>
      </c>
      <c r="I673" s="0" t="n">
        <v>2788461</v>
      </c>
      <c r="J673" s="0" t="s">
        <v>327</v>
      </c>
      <c r="K673" s="19" t="n">
        <v>43662.8201388889</v>
      </c>
      <c r="L673" s="0" t="s">
        <v>54</v>
      </c>
      <c r="M673" s="0" t="n">
        <v>0.033</v>
      </c>
    </row>
    <row r="674" customFormat="false" ht="10.5" hidden="false" customHeight="false" outlineLevel="0" collapsed="false">
      <c r="A674" s="15" t="n">
        <v>400</v>
      </c>
      <c r="B674" s="0" t="n">
        <v>79.1</v>
      </c>
      <c r="C674" s="0" t="n">
        <v>83.4</v>
      </c>
      <c r="D674" s="0" t="n">
        <v>90.2</v>
      </c>
      <c r="E674" s="0" t="n">
        <v>1.8</v>
      </c>
      <c r="F674" s="0" t="n">
        <v>0.65</v>
      </c>
      <c r="G674" s="0" t="n">
        <v>31.56</v>
      </c>
      <c r="H674" s="0" t="n">
        <v>1.22</v>
      </c>
      <c r="I674" s="0" t="n">
        <v>2788591</v>
      </c>
      <c r="J674" s="0" t="s">
        <v>327</v>
      </c>
      <c r="K674" s="19" t="n">
        <v>43662.8201388889</v>
      </c>
      <c r="L674" s="0" t="s">
        <v>54</v>
      </c>
      <c r="M674" s="0" t="n">
        <v>0.046</v>
      </c>
    </row>
    <row r="675" customFormat="false" ht="10.5" hidden="false" customHeight="false" outlineLevel="0" collapsed="false">
      <c r="A675" s="15" t="n">
        <v>400</v>
      </c>
      <c r="B675" s="0" t="n">
        <v>70.2</v>
      </c>
      <c r="C675" s="0" t="n">
        <v>74</v>
      </c>
      <c r="D675" s="0" t="n">
        <v>79.2</v>
      </c>
      <c r="E675" s="0" t="n">
        <v>8.5</v>
      </c>
      <c r="F675" s="0" t="n">
        <v>1.49</v>
      </c>
      <c r="G675" s="0" t="n">
        <v>31.53</v>
      </c>
      <c r="H675" s="0" t="n">
        <v>0.85</v>
      </c>
      <c r="I675" s="0" t="n">
        <v>2789047</v>
      </c>
      <c r="J675" s="0" t="s">
        <v>328</v>
      </c>
      <c r="K675" s="19" t="n">
        <v>43663.1090277778</v>
      </c>
      <c r="L675" s="0" t="s">
        <v>66</v>
      </c>
      <c r="M675" s="0" t="n">
        <v>0.216</v>
      </c>
    </row>
    <row r="676" customFormat="false" ht="10.5" hidden="false" customHeight="false" outlineLevel="0" collapsed="false">
      <c r="A676" s="15" t="n">
        <v>400</v>
      </c>
      <c r="B676" s="0" t="n">
        <v>69</v>
      </c>
      <c r="C676" s="0" t="n">
        <v>72.7</v>
      </c>
      <c r="D676" s="0" t="n">
        <v>77.8</v>
      </c>
      <c r="E676" s="0" t="n">
        <v>10.58</v>
      </c>
      <c r="F676" s="0" t="n">
        <v>1.66</v>
      </c>
      <c r="G676" s="0" t="n">
        <v>32.41</v>
      </c>
      <c r="H676" s="0" t="n">
        <v>0.84</v>
      </c>
      <c r="I676" s="0" t="n">
        <v>2789048</v>
      </c>
      <c r="J676" s="0" t="s">
        <v>328</v>
      </c>
      <c r="K676" s="19" t="n">
        <v>43663.1090277778</v>
      </c>
      <c r="L676" s="0" t="s">
        <v>66</v>
      </c>
      <c r="M676" s="0" t="n">
        <v>0.121</v>
      </c>
    </row>
    <row r="677" customFormat="false" ht="10.5" hidden="false" customHeight="false" outlineLevel="0" collapsed="false">
      <c r="A677" s="15" t="n">
        <v>400</v>
      </c>
      <c r="B677" s="0" t="n">
        <v>69.1</v>
      </c>
      <c r="C677" s="0" t="n">
        <v>72.9</v>
      </c>
      <c r="D677" s="0" t="n">
        <v>78.3</v>
      </c>
      <c r="E677" s="0" t="n">
        <v>11.13</v>
      </c>
      <c r="F677" s="0" t="n">
        <v>1.68</v>
      </c>
      <c r="G677" s="0" t="n">
        <v>32.43</v>
      </c>
      <c r="H677" s="0" t="n">
        <v>0.9</v>
      </c>
      <c r="I677" s="0" t="n">
        <v>2789049</v>
      </c>
      <c r="J677" s="0" t="s">
        <v>328</v>
      </c>
      <c r="K677" s="19" t="n">
        <v>43663.1090277778</v>
      </c>
      <c r="L677" s="0" t="s">
        <v>66</v>
      </c>
      <c r="M677" s="0" t="n">
        <v>0.149</v>
      </c>
    </row>
    <row r="678" customFormat="false" ht="10.5" hidden="false" customHeight="false" outlineLevel="0" collapsed="false">
      <c r="A678" s="15" t="n">
        <v>400</v>
      </c>
      <c r="B678" s="0" t="n">
        <v>70.2</v>
      </c>
      <c r="C678" s="0" t="n">
        <v>74</v>
      </c>
      <c r="D678" s="0" t="n">
        <v>79.7</v>
      </c>
      <c r="E678" s="0" t="n">
        <v>7.79</v>
      </c>
      <c r="F678" s="0" t="n">
        <v>1.39</v>
      </c>
      <c r="G678" s="0" t="n">
        <v>32.1</v>
      </c>
      <c r="H678" s="0" t="n">
        <v>1.13</v>
      </c>
      <c r="I678" s="0" t="n">
        <v>2789569</v>
      </c>
      <c r="J678" s="0" t="s">
        <v>329</v>
      </c>
      <c r="K678" s="19" t="n">
        <v>43663.3284722222</v>
      </c>
      <c r="L678" s="0" t="s">
        <v>66</v>
      </c>
      <c r="M678" s="0" t="n">
        <v>0.154</v>
      </c>
    </row>
    <row r="679" customFormat="false" ht="10.5" hidden="false" customHeight="false" outlineLevel="0" collapsed="false">
      <c r="A679" s="15" t="n">
        <v>400</v>
      </c>
      <c r="B679" s="0" t="n">
        <v>70.3</v>
      </c>
      <c r="C679" s="0" t="n">
        <v>74.1</v>
      </c>
      <c r="D679" s="0" t="n">
        <v>79.9</v>
      </c>
      <c r="E679" s="0" t="n">
        <v>8.01</v>
      </c>
      <c r="F679" s="0" t="n">
        <v>1.42</v>
      </c>
      <c r="G679" s="0" t="n">
        <v>32.16</v>
      </c>
      <c r="H679" s="0" t="n">
        <v>1.18</v>
      </c>
      <c r="I679" s="0" t="n">
        <v>2789570</v>
      </c>
      <c r="J679" s="0" t="s">
        <v>329</v>
      </c>
      <c r="K679" s="19" t="n">
        <v>43663.3284722222</v>
      </c>
      <c r="L679" s="0" t="s">
        <v>66</v>
      </c>
      <c r="M679" s="0" t="n">
        <v>0.186</v>
      </c>
    </row>
    <row r="680" customFormat="false" ht="10.5" hidden="false" customHeight="false" outlineLevel="0" collapsed="false">
      <c r="A680" s="15" t="n">
        <v>110</v>
      </c>
      <c r="B680" s="0" t="n">
        <v>69.5</v>
      </c>
      <c r="C680" s="0" t="n">
        <v>73.2</v>
      </c>
      <c r="D680" s="0" t="n">
        <v>78.8</v>
      </c>
      <c r="E680" s="0" t="n">
        <v>8.93</v>
      </c>
      <c r="F680" s="0" t="n">
        <v>1.43</v>
      </c>
      <c r="G680" s="0" t="n">
        <v>32.24</v>
      </c>
      <c r="H680" s="0" t="n">
        <v>2</v>
      </c>
      <c r="I680" s="0" t="n">
        <v>2789571</v>
      </c>
      <c r="J680" s="0" t="s">
        <v>329</v>
      </c>
      <c r="K680" s="19" t="n">
        <v>43663.3284722222</v>
      </c>
      <c r="L680" s="0" t="s">
        <v>66</v>
      </c>
      <c r="M680" s="0" t="n">
        <v>0.122</v>
      </c>
    </row>
    <row r="681" customFormat="false" ht="10.5" hidden="false" customHeight="false" outlineLevel="0" collapsed="false">
      <c r="A681" s="15" t="n">
        <v>300</v>
      </c>
      <c r="B681" s="0" t="n">
        <v>75.7</v>
      </c>
      <c r="C681" s="0" t="n">
        <v>79.8</v>
      </c>
      <c r="D681" s="0" t="n">
        <v>85.3</v>
      </c>
      <c r="E681" s="0" t="n">
        <v>9.42</v>
      </c>
      <c r="F681" s="0" t="n">
        <v>1.14</v>
      </c>
      <c r="G681" s="0" t="n">
        <v>32.28</v>
      </c>
      <c r="H681" s="0" t="n">
        <v>1.65</v>
      </c>
      <c r="I681" s="0" t="n">
        <v>2789813</v>
      </c>
      <c r="J681" s="0" t="s">
        <v>330</v>
      </c>
      <c r="K681" s="19" t="n">
        <v>43663.4381944444</v>
      </c>
      <c r="L681" s="0" t="s">
        <v>77</v>
      </c>
      <c r="M681" s="0" t="n">
        <v>0.121</v>
      </c>
    </row>
    <row r="682" customFormat="false" ht="10.5" hidden="false" customHeight="false" outlineLevel="0" collapsed="false">
      <c r="A682" s="15" t="n">
        <v>135</v>
      </c>
      <c r="B682" s="0" t="n">
        <v>76.1</v>
      </c>
      <c r="C682" s="0" t="n">
        <v>80.2</v>
      </c>
      <c r="D682" s="0" t="n">
        <v>85.3</v>
      </c>
      <c r="E682" s="0" t="n">
        <v>9.9</v>
      </c>
      <c r="F682" s="0" t="n">
        <v>1.16</v>
      </c>
      <c r="G682" s="0" t="n">
        <v>32.34</v>
      </c>
      <c r="H682" s="0" t="n">
        <v>0.92</v>
      </c>
      <c r="I682" s="0" t="n">
        <v>2789814</v>
      </c>
      <c r="J682" s="0" t="s">
        <v>330</v>
      </c>
      <c r="K682" s="19" t="n">
        <v>43663.4381944444</v>
      </c>
      <c r="L682" s="0" t="s">
        <v>77</v>
      </c>
      <c r="M682" s="0" t="n">
        <v>0.073</v>
      </c>
    </row>
    <row r="683" customFormat="false" ht="10.5" hidden="false" customHeight="false" outlineLevel="0" collapsed="false">
      <c r="A683" s="15" t="n">
        <v>400</v>
      </c>
      <c r="B683" s="0" t="n">
        <v>81.2</v>
      </c>
      <c r="C683" s="0" t="n">
        <v>85.6</v>
      </c>
      <c r="D683" s="0" t="n">
        <v>92.5</v>
      </c>
      <c r="E683" s="0" t="n">
        <v>2.41</v>
      </c>
      <c r="F683" s="0" t="n">
        <v>0.74</v>
      </c>
      <c r="G683" s="0" t="n">
        <v>31.64</v>
      </c>
      <c r="H683" s="0" t="n">
        <v>0.92</v>
      </c>
      <c r="I683" s="0" t="n">
        <v>2790608</v>
      </c>
      <c r="J683" s="0" t="s">
        <v>331</v>
      </c>
      <c r="K683" s="19" t="n">
        <v>43663.7222222222</v>
      </c>
      <c r="L683" s="0" t="s">
        <v>54</v>
      </c>
      <c r="M683" s="0" t="n">
        <v>0.03</v>
      </c>
    </row>
    <row r="684" customFormat="false" ht="10.5" hidden="false" customHeight="false" outlineLevel="0" collapsed="false">
      <c r="A684" s="15" t="n">
        <v>400</v>
      </c>
      <c r="B684" s="0" t="n">
        <v>82.3</v>
      </c>
      <c r="C684" s="0" t="n">
        <v>86.8</v>
      </c>
      <c r="D684" s="0" t="n">
        <v>93.9</v>
      </c>
      <c r="E684" s="0" t="n">
        <v>1.82</v>
      </c>
      <c r="F684" s="0" t="n">
        <v>0.63</v>
      </c>
      <c r="G684" s="0" t="n">
        <v>31.59</v>
      </c>
      <c r="H684" s="0" t="n">
        <v>0.57</v>
      </c>
      <c r="I684" s="0" t="n">
        <v>2790609</v>
      </c>
      <c r="J684" s="0" t="s">
        <v>331</v>
      </c>
      <c r="K684" s="19" t="n">
        <v>43663.7222222222</v>
      </c>
      <c r="L684" s="0" t="s">
        <v>54</v>
      </c>
      <c r="M684" s="0" t="n">
        <v>0.018</v>
      </c>
    </row>
    <row r="685" customFormat="false" ht="10.5" hidden="false" customHeight="false" outlineLevel="0" collapsed="false">
      <c r="A685" s="15" t="n">
        <v>400</v>
      </c>
      <c r="B685" s="0" t="n">
        <v>81.5</v>
      </c>
      <c r="C685" s="0" t="n">
        <v>85.9</v>
      </c>
      <c r="D685" s="0" t="n">
        <v>92.9</v>
      </c>
      <c r="E685" s="0" t="n">
        <v>2.28</v>
      </c>
      <c r="F685" s="0" t="n">
        <v>0.65</v>
      </c>
      <c r="G685" s="0" t="n">
        <v>31.64</v>
      </c>
      <c r="H685" s="0" t="n">
        <v>0.46</v>
      </c>
      <c r="I685" s="0" t="n">
        <v>2790610</v>
      </c>
      <c r="J685" s="0" t="s">
        <v>331</v>
      </c>
      <c r="K685" s="19" t="n">
        <v>43663.7222222222</v>
      </c>
      <c r="L685" s="0" t="s">
        <v>54</v>
      </c>
      <c r="M685" s="0" t="n">
        <v>0.018</v>
      </c>
    </row>
    <row r="686" customFormat="false" ht="10.5" hidden="false" customHeight="false" outlineLevel="0" collapsed="false">
      <c r="A686" s="15" t="n">
        <v>400</v>
      </c>
      <c r="B686" s="0" t="n">
        <v>80.3</v>
      </c>
      <c r="C686" s="0" t="n">
        <v>84.6</v>
      </c>
      <c r="D686" s="0" t="n">
        <v>91.6</v>
      </c>
      <c r="E686" s="0" t="n">
        <v>2.38</v>
      </c>
      <c r="F686" s="0" t="n">
        <v>0.67</v>
      </c>
      <c r="G686" s="0" t="n">
        <v>31.59</v>
      </c>
      <c r="H686" s="0" t="n">
        <v>0.77</v>
      </c>
      <c r="I686" s="0" t="n">
        <v>2791544</v>
      </c>
      <c r="J686" s="0" t="s">
        <v>332</v>
      </c>
      <c r="K686" s="19" t="n">
        <v>43664.0284722222</v>
      </c>
      <c r="L686" s="0" t="s">
        <v>54</v>
      </c>
      <c r="M686" s="0" t="n">
        <v>0.011</v>
      </c>
    </row>
    <row r="687" customFormat="false" ht="10.5" hidden="false" customHeight="false" outlineLevel="0" collapsed="false">
      <c r="A687" s="15" t="n">
        <v>400</v>
      </c>
      <c r="B687" s="0" t="n">
        <v>80.1</v>
      </c>
      <c r="C687" s="0" t="n">
        <v>84.4</v>
      </c>
      <c r="D687" s="0" t="n">
        <v>91.2</v>
      </c>
      <c r="E687" s="0" t="n">
        <v>2.44</v>
      </c>
      <c r="F687" s="0" t="n">
        <v>0.69</v>
      </c>
      <c r="G687" s="0" t="n">
        <v>31.53</v>
      </c>
      <c r="H687" s="0" t="n">
        <v>0.97</v>
      </c>
      <c r="I687" s="0" t="n">
        <v>2791545</v>
      </c>
      <c r="J687" s="0" t="s">
        <v>332</v>
      </c>
      <c r="K687" s="19" t="n">
        <v>43664.0284722222</v>
      </c>
      <c r="L687" s="0" t="s">
        <v>54</v>
      </c>
      <c r="M687" s="0" t="n">
        <v>0.042</v>
      </c>
    </row>
    <row r="688" customFormat="false" ht="10.5" hidden="false" customHeight="false" outlineLevel="0" collapsed="false">
      <c r="A688" s="15" t="n">
        <v>389</v>
      </c>
      <c r="B688" s="0" t="n">
        <v>80.5</v>
      </c>
      <c r="C688" s="0" t="n">
        <v>84.8</v>
      </c>
      <c r="D688" s="0" t="n">
        <v>91.6</v>
      </c>
      <c r="E688" s="0" t="n">
        <v>2.88</v>
      </c>
      <c r="F688" s="0" t="n">
        <v>0.71</v>
      </c>
      <c r="G688" s="0" t="n">
        <v>31.7</v>
      </c>
      <c r="H688" s="0" t="n">
        <v>0.67</v>
      </c>
      <c r="I688" s="0" t="n">
        <v>2791546</v>
      </c>
      <c r="J688" s="0" t="s">
        <v>332</v>
      </c>
      <c r="K688" s="19" t="n">
        <v>43664.0284722222</v>
      </c>
      <c r="L688" s="0" t="s">
        <v>54</v>
      </c>
      <c r="M688" s="0" t="n">
        <v>0.027</v>
      </c>
    </row>
    <row r="689" customFormat="false" ht="10.5" hidden="false" customHeight="false" outlineLevel="0" collapsed="false">
      <c r="A689" s="15" t="n">
        <v>300</v>
      </c>
      <c r="B689" s="0" t="n">
        <v>75.7</v>
      </c>
      <c r="C689" s="0" t="n">
        <v>79.8</v>
      </c>
      <c r="D689" s="0" t="n">
        <v>85.3</v>
      </c>
      <c r="E689" s="0" t="n">
        <v>9.5</v>
      </c>
      <c r="F689" s="0" t="n">
        <v>1.14</v>
      </c>
      <c r="G689" s="0" t="n">
        <v>32.42</v>
      </c>
      <c r="H689" s="0" t="n">
        <v>0.82</v>
      </c>
      <c r="I689" s="0" t="n">
        <v>2791851</v>
      </c>
      <c r="J689" s="0" t="s">
        <v>333</v>
      </c>
      <c r="K689" s="19" t="n">
        <v>43664.1881944445</v>
      </c>
      <c r="L689" s="0" t="s">
        <v>77</v>
      </c>
      <c r="M689" s="0" t="n">
        <v>0.069</v>
      </c>
    </row>
    <row r="690" customFormat="false" ht="10.5" hidden="false" customHeight="false" outlineLevel="0" collapsed="false">
      <c r="A690" s="15" t="n">
        <v>391</v>
      </c>
      <c r="B690" s="0" t="n">
        <v>77.2</v>
      </c>
      <c r="C690" s="0" t="n">
        <v>81.4</v>
      </c>
      <c r="D690" s="0" t="n">
        <v>87</v>
      </c>
      <c r="E690" s="0" t="n">
        <v>9.38</v>
      </c>
      <c r="F690" s="0" t="n">
        <v>1.19</v>
      </c>
      <c r="G690" s="0" t="n">
        <v>31.48</v>
      </c>
      <c r="H690" s="0" t="n">
        <v>1</v>
      </c>
      <c r="I690" s="0" t="n">
        <v>2791852</v>
      </c>
      <c r="J690" s="0" t="s">
        <v>333</v>
      </c>
      <c r="K690" s="19" t="n">
        <v>43664.1881944445</v>
      </c>
      <c r="L690" s="0" t="s">
        <v>77</v>
      </c>
      <c r="M690" s="0" t="n">
        <v>0.187</v>
      </c>
    </row>
    <row r="691" customFormat="false" ht="10.5" hidden="false" customHeight="false" outlineLevel="0" collapsed="false">
      <c r="A691" s="15" t="n">
        <v>400</v>
      </c>
      <c r="B691" s="0" t="n">
        <v>79.2</v>
      </c>
      <c r="C691" s="0" t="n">
        <v>83.5</v>
      </c>
      <c r="D691" s="0" t="n">
        <v>90.5</v>
      </c>
      <c r="E691" s="0" t="n">
        <v>1.9</v>
      </c>
      <c r="F691" s="0" t="n">
        <v>0.63</v>
      </c>
      <c r="G691" s="0" t="n">
        <v>31.54</v>
      </c>
      <c r="H691" s="0" t="n">
        <v>0.98</v>
      </c>
      <c r="I691" s="0" t="n">
        <v>2792268</v>
      </c>
      <c r="J691" s="0" t="s">
        <v>334</v>
      </c>
      <c r="K691" s="19" t="n">
        <v>43664.4840277778</v>
      </c>
      <c r="L691" s="0" t="s">
        <v>54</v>
      </c>
      <c r="M691" s="0" t="n">
        <v>0.024</v>
      </c>
    </row>
    <row r="692" customFormat="false" ht="10.5" hidden="false" customHeight="false" outlineLevel="0" collapsed="false">
      <c r="A692" s="15" t="n">
        <v>400</v>
      </c>
      <c r="B692" s="0" t="n">
        <v>79.6</v>
      </c>
      <c r="C692" s="0" t="n">
        <v>83.8</v>
      </c>
      <c r="D692" s="0" t="n">
        <v>90.9</v>
      </c>
      <c r="E692" s="0" t="n">
        <v>1.75</v>
      </c>
      <c r="F692" s="0" t="n">
        <v>0.64</v>
      </c>
      <c r="G692" s="0" t="n">
        <v>31.45</v>
      </c>
      <c r="H692" s="0" t="n">
        <v>1.08</v>
      </c>
      <c r="I692" s="0" t="n">
        <v>2792269</v>
      </c>
      <c r="J692" s="0" t="s">
        <v>334</v>
      </c>
      <c r="K692" s="19" t="n">
        <v>43664.4840277778</v>
      </c>
      <c r="L692" s="0" t="s">
        <v>54</v>
      </c>
      <c r="M692" s="0" t="n">
        <v>0.035</v>
      </c>
    </row>
    <row r="693" customFormat="false" ht="10.5" hidden="false" customHeight="false" outlineLevel="0" collapsed="false">
      <c r="A693" s="15" t="n">
        <v>400</v>
      </c>
      <c r="B693" s="0" t="n">
        <v>80</v>
      </c>
      <c r="C693" s="0" t="n">
        <v>84.3</v>
      </c>
      <c r="D693" s="0" t="n">
        <v>91.2</v>
      </c>
      <c r="E693" s="0" t="n">
        <v>2.66</v>
      </c>
      <c r="F693" s="0" t="n">
        <v>0.7</v>
      </c>
      <c r="G693" s="0" t="n">
        <v>31.52</v>
      </c>
      <c r="H693" s="0" t="n">
        <v>1.06</v>
      </c>
      <c r="I693" s="0" t="n">
        <v>2792270</v>
      </c>
      <c r="J693" s="0" t="s">
        <v>334</v>
      </c>
      <c r="K693" s="19" t="n">
        <v>43664.4840277778</v>
      </c>
      <c r="L693" s="0" t="s">
        <v>54</v>
      </c>
      <c r="M693" s="0" t="n">
        <v>0.026</v>
      </c>
    </row>
    <row r="694" customFormat="false" ht="10.5" hidden="false" customHeight="false" outlineLevel="0" collapsed="false">
      <c r="A694" s="15" t="n">
        <v>341</v>
      </c>
      <c r="B694" s="0" t="n">
        <v>79.7</v>
      </c>
      <c r="C694" s="0" t="n">
        <v>83.9</v>
      </c>
      <c r="D694" s="0" t="n">
        <v>90.8</v>
      </c>
      <c r="E694" s="0" t="n">
        <v>2.54</v>
      </c>
      <c r="F694" s="0" t="n">
        <v>0.68</v>
      </c>
      <c r="G694" s="0" t="n">
        <v>31.65</v>
      </c>
      <c r="H694" s="0" t="n">
        <v>1.01</v>
      </c>
      <c r="I694" s="0" t="n">
        <v>2792444</v>
      </c>
      <c r="J694" s="0" t="s">
        <v>335</v>
      </c>
      <c r="K694" s="19" t="n">
        <v>43664.5638888889</v>
      </c>
      <c r="L694" s="0" t="s">
        <v>54</v>
      </c>
      <c r="M694" s="0" t="n">
        <v>0.04</v>
      </c>
    </row>
    <row r="695" customFormat="false" ht="10.5" hidden="false" customHeight="false" outlineLevel="0" collapsed="false">
      <c r="A695" s="15" t="n">
        <v>400</v>
      </c>
      <c r="B695" s="0" t="n">
        <v>71.2</v>
      </c>
      <c r="C695" s="0" t="n">
        <v>75.1</v>
      </c>
      <c r="D695" s="0" t="n">
        <v>80.9</v>
      </c>
      <c r="E695" s="0" t="n">
        <v>6.33</v>
      </c>
      <c r="F695" s="0" t="n">
        <v>1.14</v>
      </c>
      <c r="G695" s="0" t="n">
        <v>31.59</v>
      </c>
      <c r="H695" s="0" t="n">
        <v>0.83</v>
      </c>
      <c r="I695" s="0" t="n">
        <v>2793515</v>
      </c>
      <c r="J695" s="0" t="s">
        <v>336</v>
      </c>
      <c r="K695" s="19" t="n">
        <v>43665.0076388889</v>
      </c>
      <c r="L695" s="0" t="s">
        <v>66</v>
      </c>
      <c r="M695" s="0" t="n">
        <v>0.107</v>
      </c>
    </row>
    <row r="696" customFormat="false" ht="10.5" hidden="false" customHeight="false" outlineLevel="0" collapsed="false">
      <c r="A696" s="15" t="n">
        <v>400</v>
      </c>
      <c r="B696" s="0" t="n">
        <v>66.7</v>
      </c>
      <c r="C696" s="0" t="n">
        <v>70.1</v>
      </c>
      <c r="D696" s="0" t="n">
        <v>75.6</v>
      </c>
      <c r="E696" s="0" t="n">
        <v>7.79</v>
      </c>
      <c r="F696" s="0" t="n">
        <v>1.44</v>
      </c>
      <c r="G696" s="0" t="n">
        <v>31.79</v>
      </c>
      <c r="H696" s="0" t="n">
        <v>1.42</v>
      </c>
      <c r="I696" s="0" t="n">
        <v>2793516</v>
      </c>
      <c r="J696" s="0" t="s">
        <v>336</v>
      </c>
      <c r="K696" s="19" t="n">
        <v>43665.0076388889</v>
      </c>
      <c r="L696" s="0" t="s">
        <v>66</v>
      </c>
      <c r="M696" s="0" t="n">
        <v>0.207</v>
      </c>
    </row>
    <row r="697" customFormat="false" ht="10.5" hidden="false" customHeight="false" outlineLevel="0" collapsed="false">
      <c r="A697" s="15" t="n">
        <v>400</v>
      </c>
      <c r="B697" s="0" t="n">
        <v>66.1</v>
      </c>
      <c r="C697" s="0" t="n">
        <v>71.8</v>
      </c>
      <c r="D697" s="0" t="n">
        <v>77.1</v>
      </c>
      <c r="E697" s="0" t="n">
        <v>8.65</v>
      </c>
      <c r="F697" s="0" t="n">
        <v>1.44</v>
      </c>
      <c r="G697" s="0" t="n">
        <v>32.14</v>
      </c>
      <c r="H697" s="0" t="n">
        <v>0.76</v>
      </c>
      <c r="I697" s="0" t="n">
        <v>2793517</v>
      </c>
      <c r="J697" s="0" t="s">
        <v>336</v>
      </c>
      <c r="K697" s="19" t="n">
        <v>43665.0076388889</v>
      </c>
      <c r="L697" s="0" t="s">
        <v>66</v>
      </c>
      <c r="M697" s="0" t="n">
        <v>0.146</v>
      </c>
    </row>
    <row r="698" customFormat="false" ht="10.5" hidden="false" customHeight="false" outlineLevel="0" collapsed="false">
      <c r="A698" s="15" t="n">
        <v>400</v>
      </c>
      <c r="B698" s="0" t="n">
        <v>66.6</v>
      </c>
      <c r="C698" s="0" t="n">
        <v>72.3</v>
      </c>
      <c r="D698" s="0" t="n">
        <v>77.7</v>
      </c>
      <c r="E698" s="0" t="n">
        <v>8.26</v>
      </c>
      <c r="F698" s="0" t="n">
        <v>1.45</v>
      </c>
      <c r="G698" s="0" t="n">
        <v>31.85</v>
      </c>
      <c r="H698" s="0" t="n">
        <v>0.75</v>
      </c>
      <c r="I698" s="0" t="n">
        <v>2793814</v>
      </c>
      <c r="J698" s="0" t="s">
        <v>337</v>
      </c>
      <c r="K698" s="19" t="n">
        <v>43665.1784722222</v>
      </c>
      <c r="L698" s="0" t="s">
        <v>66</v>
      </c>
      <c r="M698" s="0" t="n">
        <v>0.16</v>
      </c>
    </row>
    <row r="699" customFormat="false" ht="10.5" hidden="false" customHeight="false" outlineLevel="0" collapsed="false">
      <c r="A699" s="15" t="n">
        <v>326</v>
      </c>
      <c r="B699" s="0" t="n">
        <v>69.9</v>
      </c>
      <c r="C699" s="0" t="n">
        <v>73.7</v>
      </c>
      <c r="D699" s="0" t="n">
        <v>79.2</v>
      </c>
      <c r="E699" s="0" t="n">
        <v>7.91</v>
      </c>
      <c r="F699" s="0" t="n">
        <v>1.42</v>
      </c>
      <c r="G699" s="0" t="n">
        <v>31.87</v>
      </c>
      <c r="H699" s="0" t="n">
        <v>0.91</v>
      </c>
      <c r="I699" s="0" t="n">
        <v>2793815</v>
      </c>
      <c r="J699" s="0" t="s">
        <v>337</v>
      </c>
      <c r="K699" s="19" t="n">
        <v>43665.1784722222</v>
      </c>
      <c r="L699" s="0" t="s">
        <v>66</v>
      </c>
      <c r="M699" s="0" t="n">
        <v>0.148</v>
      </c>
    </row>
    <row r="700" customFormat="false" ht="10.5" hidden="false" customHeight="false" outlineLevel="0" collapsed="false">
      <c r="A700" s="15" t="n">
        <v>400</v>
      </c>
      <c r="B700" s="0" t="n">
        <v>73</v>
      </c>
      <c r="C700" s="0" t="n">
        <v>77.1</v>
      </c>
      <c r="D700" s="0" t="n">
        <v>82.9</v>
      </c>
      <c r="E700" s="0" t="n">
        <v>5.67</v>
      </c>
      <c r="F700" s="0" t="n">
        <v>1.13</v>
      </c>
      <c r="G700" s="0" t="n">
        <v>31.77</v>
      </c>
      <c r="H700" s="0" t="n">
        <v>0.9</v>
      </c>
      <c r="I700" s="0" t="n">
        <v>2794560</v>
      </c>
      <c r="J700" s="0" t="s">
        <v>338</v>
      </c>
      <c r="K700" s="19" t="n">
        <v>43665.5826388889</v>
      </c>
      <c r="L700" s="0" t="s">
        <v>30</v>
      </c>
      <c r="M700" s="0" t="n">
        <v>0.106</v>
      </c>
    </row>
    <row r="701" customFormat="false" ht="10.5" hidden="false" customHeight="false" outlineLevel="0" collapsed="false">
      <c r="A701" s="15" t="n">
        <v>400</v>
      </c>
      <c r="B701" s="0" t="n">
        <v>75.9</v>
      </c>
      <c r="C701" s="0" t="n">
        <v>80</v>
      </c>
      <c r="D701" s="0" t="n">
        <v>86.4</v>
      </c>
      <c r="E701" s="0" t="n">
        <v>3.99</v>
      </c>
      <c r="F701" s="0" t="n">
        <v>0.9</v>
      </c>
      <c r="G701" s="0" t="n">
        <v>31.79</v>
      </c>
      <c r="H701" s="0" t="n">
        <v>0.82</v>
      </c>
      <c r="I701" s="0" t="n">
        <v>2794561</v>
      </c>
      <c r="J701" s="0" t="s">
        <v>338</v>
      </c>
      <c r="K701" s="19" t="n">
        <v>43665.5826388889</v>
      </c>
      <c r="L701" s="0" t="s">
        <v>30</v>
      </c>
      <c r="M701" s="0" t="n">
        <v>0.068</v>
      </c>
    </row>
    <row r="702" customFormat="false" ht="10.5" hidden="false" customHeight="false" outlineLevel="0" collapsed="false">
      <c r="A702" s="15" t="n">
        <v>400</v>
      </c>
      <c r="B702" s="0" t="n">
        <v>76.5</v>
      </c>
      <c r="C702" s="0" t="n">
        <v>80.6</v>
      </c>
      <c r="D702" s="0" t="n">
        <v>86.9</v>
      </c>
      <c r="E702" s="0" t="n">
        <v>3.81</v>
      </c>
      <c r="F702" s="0" t="n">
        <v>0.86</v>
      </c>
      <c r="G702" s="0" t="n">
        <v>31.76</v>
      </c>
      <c r="H702" s="0" t="n">
        <v>1.08</v>
      </c>
      <c r="I702" s="0" t="n">
        <v>2794562</v>
      </c>
      <c r="J702" s="0" t="s">
        <v>338</v>
      </c>
      <c r="K702" s="19" t="n">
        <v>43665.5826388889</v>
      </c>
      <c r="L702" s="0" t="s">
        <v>30</v>
      </c>
      <c r="M702" s="0" t="n">
        <v>0.051</v>
      </c>
    </row>
    <row r="703" customFormat="false" ht="10.5" hidden="false" customHeight="false" outlineLevel="0" collapsed="false">
      <c r="A703" s="15" t="n">
        <v>400</v>
      </c>
      <c r="B703" s="0" t="n">
        <v>75.5</v>
      </c>
      <c r="C703" s="0" t="n">
        <v>79.6</v>
      </c>
      <c r="D703" s="0" t="n">
        <v>85.9</v>
      </c>
      <c r="E703" s="0" t="n">
        <v>3.86</v>
      </c>
      <c r="F703" s="0" t="n">
        <v>0.89</v>
      </c>
      <c r="G703" s="0" t="n">
        <v>31.79</v>
      </c>
      <c r="H703" s="0" t="n">
        <v>0.92</v>
      </c>
      <c r="I703" s="0" t="n">
        <v>2794563</v>
      </c>
      <c r="J703" s="0" t="s">
        <v>338</v>
      </c>
      <c r="K703" s="19" t="n">
        <v>43665.5826388889</v>
      </c>
      <c r="L703" s="0" t="s">
        <v>30</v>
      </c>
      <c r="M703" s="0" t="n">
        <v>0.047</v>
      </c>
    </row>
    <row r="704" customFormat="false" ht="10.5" hidden="false" customHeight="false" outlineLevel="0" collapsed="false">
      <c r="A704" s="15" t="n">
        <v>400</v>
      </c>
      <c r="B704" s="0" t="n">
        <v>76.2</v>
      </c>
      <c r="C704" s="0" t="n">
        <v>80.3</v>
      </c>
      <c r="D704" s="0" t="n">
        <v>86.4</v>
      </c>
      <c r="E704" s="0" t="n">
        <v>4.75</v>
      </c>
      <c r="F704" s="0" t="n">
        <v>0.91</v>
      </c>
      <c r="G704" s="0" t="n">
        <v>31.63</v>
      </c>
      <c r="H704" s="0" t="n">
        <v>0.85</v>
      </c>
      <c r="I704" s="0" t="n">
        <v>2795207</v>
      </c>
      <c r="J704" s="0" t="s">
        <v>339</v>
      </c>
      <c r="K704" s="19" t="n">
        <v>43665.85</v>
      </c>
      <c r="L704" s="0" t="s">
        <v>30</v>
      </c>
      <c r="M704" s="0" t="n">
        <v>0.068</v>
      </c>
    </row>
    <row r="705" customFormat="false" ht="10.5" hidden="false" customHeight="false" outlineLevel="0" collapsed="false">
      <c r="A705" s="15" t="n">
        <v>400</v>
      </c>
      <c r="B705" s="0" t="n">
        <v>74.8</v>
      </c>
      <c r="C705" s="0" t="n">
        <v>78.9</v>
      </c>
      <c r="D705" s="0" t="n">
        <v>85</v>
      </c>
      <c r="E705" s="0" t="n">
        <v>5.36</v>
      </c>
      <c r="F705" s="0" t="n">
        <v>0.97</v>
      </c>
      <c r="G705" s="0" t="n">
        <v>31.69</v>
      </c>
      <c r="H705" s="0" t="n">
        <v>1.18</v>
      </c>
      <c r="I705" s="0" t="n">
        <v>2795208</v>
      </c>
      <c r="J705" s="0" t="s">
        <v>339</v>
      </c>
      <c r="K705" s="19" t="n">
        <v>43665.85</v>
      </c>
      <c r="L705" s="0" t="s">
        <v>30</v>
      </c>
      <c r="M705" s="0" t="n">
        <v>0.113</v>
      </c>
    </row>
    <row r="706" customFormat="false" ht="10.5" hidden="false" customHeight="false" outlineLevel="0" collapsed="false">
      <c r="A706" s="15" t="n">
        <v>211</v>
      </c>
      <c r="B706" s="0" t="n">
        <v>75.4</v>
      </c>
      <c r="C706" s="0" t="n">
        <v>79.4</v>
      </c>
      <c r="D706" s="0" t="n">
        <v>85.6</v>
      </c>
      <c r="E706" s="0" t="n">
        <v>5.46</v>
      </c>
      <c r="F706" s="0" t="n">
        <v>1</v>
      </c>
      <c r="G706" s="0" t="n">
        <v>31.72</v>
      </c>
      <c r="H706" s="0" t="n">
        <v>0.74</v>
      </c>
      <c r="I706" s="0" t="n">
        <v>2795209</v>
      </c>
      <c r="J706" s="0" t="s">
        <v>339</v>
      </c>
      <c r="K706" s="19" t="n">
        <v>43665.85</v>
      </c>
      <c r="L706" s="0" t="s">
        <v>30</v>
      </c>
      <c r="M706" s="0" t="n">
        <v>0.12</v>
      </c>
    </row>
    <row r="707" customFormat="false" ht="10.5" hidden="false" customHeight="false" outlineLevel="0" collapsed="false">
      <c r="A707" s="15" t="n">
        <v>258</v>
      </c>
      <c r="B707" s="0" t="n">
        <v>72.1</v>
      </c>
      <c r="C707" s="0" t="n">
        <v>76</v>
      </c>
      <c r="D707" s="0" t="n">
        <v>81.5</v>
      </c>
      <c r="E707" s="0" t="n">
        <v>8.33</v>
      </c>
      <c r="F707" s="0" t="n">
        <v>1.31</v>
      </c>
      <c r="G707" s="0" t="n">
        <v>32.05</v>
      </c>
      <c r="H707" s="0" t="n">
        <v>1.76</v>
      </c>
      <c r="I707" s="0" t="n">
        <v>2795377</v>
      </c>
      <c r="J707" s="0" t="s">
        <v>340</v>
      </c>
      <c r="K707" s="19" t="n">
        <v>43665.9215277778</v>
      </c>
      <c r="L707" s="0" t="s">
        <v>66</v>
      </c>
      <c r="M707" s="0" t="n">
        <v>0.151</v>
      </c>
    </row>
    <row r="708" customFormat="false" ht="10.5" hidden="false" customHeight="false" outlineLevel="0" collapsed="false">
      <c r="A708" s="15" t="n">
        <v>192</v>
      </c>
      <c r="B708" s="0" t="n">
        <v>68.6</v>
      </c>
      <c r="C708" s="0" t="n">
        <v>72.3</v>
      </c>
      <c r="D708" s="0" t="n">
        <v>77.6</v>
      </c>
      <c r="E708" s="0" t="n">
        <v>8.02</v>
      </c>
      <c r="F708" s="0" t="n">
        <v>1.4</v>
      </c>
      <c r="G708" s="0" t="n">
        <v>32.02</v>
      </c>
      <c r="H708" s="0" t="n">
        <v>1.42</v>
      </c>
      <c r="I708" s="0" t="n">
        <v>2796258</v>
      </c>
      <c r="J708" s="0" t="s">
        <v>341</v>
      </c>
      <c r="K708" s="19" t="n">
        <v>43668.3284722222</v>
      </c>
      <c r="L708" s="0" t="s">
        <v>66</v>
      </c>
      <c r="M708" s="0" t="n">
        <v>0.141</v>
      </c>
    </row>
    <row r="709" customFormat="false" ht="10.5" hidden="false" customHeight="false" outlineLevel="0" collapsed="false">
      <c r="A709" s="15" t="n">
        <v>400</v>
      </c>
      <c r="B709" s="0" t="n">
        <v>78.4</v>
      </c>
      <c r="C709" s="0" t="n">
        <v>82.7</v>
      </c>
      <c r="D709" s="0" t="n">
        <v>89.1</v>
      </c>
      <c r="E709" s="0" t="n">
        <v>5.1</v>
      </c>
      <c r="F709" s="0" t="n">
        <v>0.87</v>
      </c>
      <c r="G709" s="0" t="n">
        <v>31.74</v>
      </c>
      <c r="H709" s="0" t="n">
        <v>0.81</v>
      </c>
      <c r="I709" s="0" t="n">
        <v>2797154</v>
      </c>
      <c r="J709" s="0" t="s">
        <v>342</v>
      </c>
      <c r="K709" s="19" t="n">
        <v>43668.6770833333</v>
      </c>
      <c r="L709" s="0" t="s">
        <v>104</v>
      </c>
      <c r="M709" s="0" t="n">
        <v>0.06</v>
      </c>
    </row>
    <row r="710" customFormat="false" ht="10.5" hidden="false" customHeight="false" outlineLevel="0" collapsed="false">
      <c r="A710" s="15" t="n">
        <v>400</v>
      </c>
      <c r="B710" s="0" t="n">
        <v>79.4</v>
      </c>
      <c r="C710" s="0" t="n">
        <v>83.7</v>
      </c>
      <c r="D710" s="0" t="n">
        <v>90.1</v>
      </c>
      <c r="E710" s="0" t="n">
        <v>4.97</v>
      </c>
      <c r="F710" s="0" t="n">
        <v>0.8</v>
      </c>
      <c r="G710" s="0" t="n">
        <v>31.93</v>
      </c>
      <c r="H710" s="0" t="n">
        <v>0.92</v>
      </c>
      <c r="I710" s="0" t="n">
        <v>2797155</v>
      </c>
      <c r="J710" s="0" t="s">
        <v>342</v>
      </c>
      <c r="K710" s="19" t="n">
        <v>43668.6770833333</v>
      </c>
      <c r="L710" s="0" t="s">
        <v>104</v>
      </c>
      <c r="M710" s="0" t="n">
        <v>0.03</v>
      </c>
    </row>
    <row r="711" customFormat="false" ht="10.5" hidden="false" customHeight="false" outlineLevel="0" collapsed="false">
      <c r="A711" s="15" t="n">
        <v>400</v>
      </c>
      <c r="B711" s="0" t="n">
        <v>79</v>
      </c>
      <c r="C711" s="0" t="n">
        <v>83.3</v>
      </c>
      <c r="D711" s="0" t="n">
        <v>89.8</v>
      </c>
      <c r="E711" s="0" t="n">
        <v>5.62</v>
      </c>
      <c r="F711" s="0" t="n">
        <v>0.88</v>
      </c>
      <c r="G711" s="0" t="n">
        <v>31.76</v>
      </c>
      <c r="H711" s="0" t="n">
        <v>1.23</v>
      </c>
      <c r="I711" s="0" t="n">
        <v>2797156</v>
      </c>
      <c r="J711" s="0" t="s">
        <v>342</v>
      </c>
      <c r="K711" s="19" t="n">
        <v>43668.6770833333</v>
      </c>
      <c r="L711" s="0" t="s">
        <v>104</v>
      </c>
      <c r="M711" s="0" t="n">
        <v>0.047</v>
      </c>
    </row>
    <row r="712" customFormat="false" ht="10.5" hidden="false" customHeight="false" outlineLevel="0" collapsed="false">
      <c r="A712" s="15" t="n">
        <v>400</v>
      </c>
      <c r="B712" s="0" t="n">
        <v>80.4</v>
      </c>
      <c r="C712" s="0" t="n">
        <v>84.7</v>
      </c>
      <c r="D712" s="0" t="n">
        <v>91.1</v>
      </c>
      <c r="E712" s="0" t="n">
        <v>4.56</v>
      </c>
      <c r="F712" s="0" t="n">
        <v>0.83</v>
      </c>
      <c r="G712" s="0" t="n">
        <v>31.86</v>
      </c>
      <c r="H712" s="0" t="n">
        <v>0.59</v>
      </c>
      <c r="I712" s="0" t="n">
        <v>2797478</v>
      </c>
      <c r="J712" s="0" t="s">
        <v>343</v>
      </c>
      <c r="K712" s="19" t="n">
        <v>43668.8090277778</v>
      </c>
      <c r="L712" s="0" t="s">
        <v>104</v>
      </c>
      <c r="M712" s="0" t="n">
        <v>0.051</v>
      </c>
    </row>
    <row r="713" customFormat="false" ht="10.5" hidden="false" customHeight="false" outlineLevel="0" collapsed="false">
      <c r="A713" s="15" t="n">
        <v>160</v>
      </c>
      <c r="B713" s="0" t="n">
        <v>80.2</v>
      </c>
      <c r="C713" s="0" t="n">
        <v>84.5</v>
      </c>
      <c r="D713" s="0" t="n">
        <v>91.1</v>
      </c>
      <c r="E713" s="0" t="n">
        <v>4.41</v>
      </c>
      <c r="F713" s="0" t="n">
        <v>0.83</v>
      </c>
      <c r="G713" s="0" t="n">
        <v>31.9</v>
      </c>
      <c r="H713" s="0" t="n">
        <v>0.42</v>
      </c>
      <c r="I713" s="0" t="n">
        <v>2797479</v>
      </c>
      <c r="J713" s="0" t="s">
        <v>343</v>
      </c>
      <c r="K713" s="19" t="n">
        <v>43668.8090277778</v>
      </c>
      <c r="L713" s="0" t="s">
        <v>104</v>
      </c>
      <c r="M713" s="0" t="n">
        <v>0.052</v>
      </c>
    </row>
    <row r="714" customFormat="false" ht="10.5" hidden="false" customHeight="false" outlineLevel="0" collapsed="false">
      <c r="A714" s="15" t="n">
        <v>300</v>
      </c>
      <c r="B714" s="0" t="n">
        <v>75.5</v>
      </c>
      <c r="C714" s="0" t="n">
        <v>79.6</v>
      </c>
      <c r="D714" s="0" t="n">
        <v>85.2</v>
      </c>
      <c r="E714" s="0" t="n">
        <v>6.87</v>
      </c>
      <c r="F714" s="0" t="n">
        <v>1.23</v>
      </c>
      <c r="G714" s="0" t="n">
        <v>32.12</v>
      </c>
      <c r="H714" s="0" t="n">
        <v>0.73</v>
      </c>
      <c r="I714" s="0" t="n">
        <v>2797908</v>
      </c>
      <c r="J714" s="0" t="s">
        <v>344</v>
      </c>
      <c r="K714" s="19" t="n">
        <v>43669.0166666667</v>
      </c>
      <c r="L714" s="0" t="s">
        <v>77</v>
      </c>
      <c r="M714" s="0" t="n">
        <v>0.091</v>
      </c>
    </row>
    <row r="715" customFormat="false" ht="10.5" hidden="false" customHeight="false" outlineLevel="0" collapsed="false">
      <c r="A715" s="15" t="n">
        <v>300</v>
      </c>
      <c r="B715" s="0" t="n">
        <v>76</v>
      </c>
      <c r="C715" s="0" t="n">
        <v>80.1</v>
      </c>
      <c r="D715" s="0" t="n">
        <v>85.7</v>
      </c>
      <c r="E715" s="0" t="n">
        <v>7.93</v>
      </c>
      <c r="F715" s="0" t="n">
        <v>1.2</v>
      </c>
      <c r="G715" s="0" t="n">
        <v>32.25</v>
      </c>
      <c r="H715" s="0" t="n">
        <v>0.62</v>
      </c>
      <c r="I715" s="0" t="n">
        <v>2797909</v>
      </c>
      <c r="J715" s="0" t="s">
        <v>344</v>
      </c>
      <c r="K715" s="19" t="n">
        <v>43669.0166666667</v>
      </c>
      <c r="L715" s="0" t="s">
        <v>77</v>
      </c>
      <c r="M715" s="0" t="n">
        <v>0.065</v>
      </c>
    </row>
    <row r="716" customFormat="false" ht="10.5" hidden="false" customHeight="false" outlineLevel="0" collapsed="false">
      <c r="A716" s="15" t="n">
        <v>300</v>
      </c>
      <c r="B716" s="0" t="n">
        <v>75.8</v>
      </c>
      <c r="C716" s="0" t="n">
        <v>79.9</v>
      </c>
      <c r="D716" s="0" t="n">
        <v>85.4</v>
      </c>
      <c r="E716" s="0" t="n">
        <v>8.8</v>
      </c>
      <c r="F716" s="0" t="n">
        <v>1.24</v>
      </c>
      <c r="G716" s="0" t="n">
        <v>32.34</v>
      </c>
      <c r="H716" s="0" t="n">
        <v>0.81</v>
      </c>
      <c r="I716" s="0" t="n">
        <v>2797910</v>
      </c>
      <c r="J716" s="0" t="s">
        <v>344</v>
      </c>
      <c r="K716" s="19" t="n">
        <v>43669.0166666667</v>
      </c>
      <c r="L716" s="0" t="s">
        <v>77</v>
      </c>
      <c r="M716" s="0" t="n">
        <v>0.062</v>
      </c>
    </row>
    <row r="717" customFormat="false" ht="10.5" hidden="false" customHeight="false" outlineLevel="0" collapsed="false">
      <c r="A717" s="15" t="n">
        <v>300</v>
      </c>
      <c r="B717" s="0" t="n">
        <v>75.6</v>
      </c>
      <c r="C717" s="0" t="n">
        <v>79.7</v>
      </c>
      <c r="D717" s="0" t="n">
        <v>85.4</v>
      </c>
      <c r="E717" s="0" t="n">
        <v>8.69</v>
      </c>
      <c r="F717" s="0" t="n">
        <v>1.21</v>
      </c>
      <c r="G717" s="0" t="n">
        <v>32.3</v>
      </c>
      <c r="H717" s="0" t="n">
        <v>0.71</v>
      </c>
      <c r="I717" s="0" t="n">
        <v>2798271</v>
      </c>
      <c r="J717" s="0" t="s">
        <v>345</v>
      </c>
      <c r="K717" s="19" t="n">
        <v>43669.21875</v>
      </c>
      <c r="L717" s="0" t="s">
        <v>77</v>
      </c>
      <c r="M717" s="0" t="n">
        <v>0.072</v>
      </c>
    </row>
    <row r="718" customFormat="false" ht="10.5" hidden="false" customHeight="false" outlineLevel="0" collapsed="false">
      <c r="A718" s="15" t="n">
        <v>300</v>
      </c>
      <c r="B718" s="0" t="n">
        <v>76</v>
      </c>
      <c r="C718" s="0" t="n">
        <v>80.1</v>
      </c>
      <c r="D718" s="0" t="n">
        <v>85.8</v>
      </c>
      <c r="E718" s="0" t="n">
        <v>8.8</v>
      </c>
      <c r="F718" s="0" t="n">
        <v>1.2</v>
      </c>
      <c r="G718" s="0" t="n">
        <v>32.36</v>
      </c>
      <c r="H718" s="0" t="n">
        <v>0.67</v>
      </c>
      <c r="I718" s="0" t="n">
        <v>2798272</v>
      </c>
      <c r="J718" s="0" t="s">
        <v>345</v>
      </c>
      <c r="K718" s="19" t="n">
        <v>43669.21875</v>
      </c>
      <c r="L718" s="0" t="s">
        <v>77</v>
      </c>
      <c r="M718" s="0" t="n">
        <v>0.066</v>
      </c>
    </row>
    <row r="719" customFormat="false" ht="10.5" hidden="false" customHeight="false" outlineLevel="0" collapsed="false">
      <c r="A719" s="15" t="n">
        <v>249</v>
      </c>
      <c r="B719" s="0" t="n">
        <v>75.7</v>
      </c>
      <c r="C719" s="0" t="n">
        <v>79.8</v>
      </c>
      <c r="D719" s="0" t="n">
        <v>85.3</v>
      </c>
      <c r="E719" s="0" t="n">
        <v>9.48</v>
      </c>
      <c r="F719" s="0" t="n">
        <v>1.29</v>
      </c>
      <c r="G719" s="0" t="n">
        <v>32.42</v>
      </c>
      <c r="H719" s="0" t="n">
        <v>0.8</v>
      </c>
      <c r="I719" s="0" t="n">
        <v>2798273</v>
      </c>
      <c r="J719" s="0" t="s">
        <v>345</v>
      </c>
      <c r="K719" s="19" t="n">
        <v>43669.21875</v>
      </c>
      <c r="L719" s="0" t="s">
        <v>77</v>
      </c>
      <c r="M719" s="0" t="n">
        <v>0.088</v>
      </c>
    </row>
    <row r="720" customFormat="false" ht="10.5" hidden="false" customHeight="false" outlineLevel="0" collapsed="false">
      <c r="A720" s="15" t="n">
        <v>400</v>
      </c>
      <c r="B720" s="0" t="n">
        <v>76.5</v>
      </c>
      <c r="C720" s="0" t="n">
        <v>80.6</v>
      </c>
      <c r="D720" s="0" t="n">
        <v>87.3</v>
      </c>
      <c r="E720" s="0" t="n">
        <v>3.38</v>
      </c>
      <c r="F720" s="0" t="n">
        <v>0.84</v>
      </c>
      <c r="G720" s="0" t="n">
        <v>31.75</v>
      </c>
      <c r="H720" s="0" t="n">
        <v>0.56</v>
      </c>
      <c r="I720" s="0" t="n">
        <v>2799852</v>
      </c>
      <c r="J720" s="0" t="s">
        <v>346</v>
      </c>
      <c r="K720" s="19" t="n">
        <v>43669.8041666667</v>
      </c>
      <c r="L720" s="0" t="s">
        <v>30</v>
      </c>
      <c r="M720" s="0" t="n">
        <v>0.058</v>
      </c>
    </row>
    <row r="721" customFormat="false" ht="10.5" hidden="false" customHeight="false" outlineLevel="0" collapsed="false">
      <c r="A721" s="15" t="n">
        <v>400</v>
      </c>
      <c r="B721" s="0" t="n">
        <v>76.3</v>
      </c>
      <c r="C721" s="0" t="n">
        <v>80.4</v>
      </c>
      <c r="D721" s="0" t="n">
        <v>86.9</v>
      </c>
      <c r="E721" s="0" t="n">
        <v>2.56</v>
      </c>
      <c r="F721" s="0" t="n">
        <v>0.71</v>
      </c>
      <c r="G721" s="0" t="n">
        <v>30.71</v>
      </c>
      <c r="H721" s="0" t="n">
        <v>1.34</v>
      </c>
      <c r="I721" s="0" t="n">
        <v>2799853</v>
      </c>
      <c r="J721" s="0" t="s">
        <v>346</v>
      </c>
      <c r="K721" s="19" t="n">
        <v>43669.8041666667</v>
      </c>
      <c r="L721" s="0" t="s">
        <v>30</v>
      </c>
      <c r="M721" s="0" t="n">
        <v>0.042</v>
      </c>
    </row>
    <row r="722" customFormat="false" ht="10.5" hidden="false" customHeight="false" outlineLevel="0" collapsed="false">
      <c r="A722" s="15" t="n">
        <v>360</v>
      </c>
      <c r="B722" s="0" t="n">
        <v>76.5</v>
      </c>
      <c r="C722" s="0" t="n">
        <v>80.6</v>
      </c>
      <c r="D722" s="0" t="n">
        <v>87.2</v>
      </c>
      <c r="E722" s="0" t="n">
        <v>3.27</v>
      </c>
      <c r="F722" s="0" t="n">
        <v>0.83</v>
      </c>
      <c r="G722" s="0" t="n">
        <v>31.72</v>
      </c>
      <c r="H722" s="0" t="n">
        <v>1.24</v>
      </c>
      <c r="I722" s="0" t="n">
        <v>2799854</v>
      </c>
      <c r="J722" s="0" t="s">
        <v>346</v>
      </c>
      <c r="K722" s="19" t="n">
        <v>43669.8041666667</v>
      </c>
      <c r="L722" s="0" t="s">
        <v>30</v>
      </c>
      <c r="M722" s="0" t="n">
        <v>0.055</v>
      </c>
    </row>
    <row r="723" customFormat="false" ht="10.5" hidden="false" customHeight="false" outlineLevel="0" collapsed="false">
      <c r="A723" s="15" t="n">
        <v>300</v>
      </c>
      <c r="B723" s="0" t="n">
        <v>73</v>
      </c>
      <c r="C723" s="0" t="n">
        <v>76.9</v>
      </c>
      <c r="D723" s="0" t="n">
        <v>83.4</v>
      </c>
      <c r="E723" s="0" t="n">
        <v>2.93</v>
      </c>
      <c r="F723" s="0" t="n">
        <v>0.95</v>
      </c>
      <c r="G723" s="0" t="n">
        <v>31.69</v>
      </c>
      <c r="H723" s="0" t="n">
        <v>1.41</v>
      </c>
      <c r="I723" s="0" t="n">
        <v>2800384</v>
      </c>
      <c r="J723" s="0" t="s">
        <v>347</v>
      </c>
      <c r="K723" s="19" t="n">
        <v>43670.0131944444</v>
      </c>
      <c r="L723" s="0" t="s">
        <v>88</v>
      </c>
      <c r="M723" s="0" t="n">
        <v>0.072</v>
      </c>
    </row>
    <row r="724" customFormat="false" ht="10.5" hidden="false" customHeight="false" outlineLevel="0" collapsed="false">
      <c r="A724" s="15" t="n">
        <v>300</v>
      </c>
      <c r="B724" s="0" t="n">
        <v>73</v>
      </c>
      <c r="C724" s="0" t="n">
        <v>76.9</v>
      </c>
      <c r="D724" s="0" t="n">
        <v>83.5</v>
      </c>
      <c r="E724" s="0" t="n">
        <v>2.42</v>
      </c>
      <c r="F724" s="0" t="n">
        <v>0.93</v>
      </c>
      <c r="G724" s="0" t="n">
        <v>31.64</v>
      </c>
      <c r="H724" s="0" t="n">
        <v>1.33</v>
      </c>
      <c r="I724" s="0" t="n">
        <v>2800385</v>
      </c>
      <c r="J724" s="0" t="s">
        <v>347</v>
      </c>
      <c r="K724" s="19" t="n">
        <v>43670.0131944444</v>
      </c>
      <c r="L724" s="0" t="s">
        <v>88</v>
      </c>
      <c r="M724" s="0" t="n">
        <v>0.111</v>
      </c>
    </row>
    <row r="725" customFormat="false" ht="10.5" hidden="false" customHeight="false" outlineLevel="0" collapsed="false">
      <c r="A725" s="15" t="n">
        <v>300</v>
      </c>
      <c r="B725" s="0" t="n">
        <v>71.9</v>
      </c>
      <c r="C725" s="0" t="n">
        <v>75.7</v>
      </c>
      <c r="D725" s="0" t="n">
        <v>82.3</v>
      </c>
      <c r="E725" s="0" t="n">
        <v>2.39</v>
      </c>
      <c r="F725" s="0" t="n">
        <v>0.93</v>
      </c>
      <c r="G725" s="0" t="n">
        <v>31.54</v>
      </c>
      <c r="H725" s="0" t="n">
        <v>1.02</v>
      </c>
      <c r="I725" s="0" t="n">
        <v>2800386</v>
      </c>
      <c r="J725" s="0" t="s">
        <v>347</v>
      </c>
      <c r="K725" s="19" t="n">
        <v>43670.0131944444</v>
      </c>
      <c r="L725" s="0" t="s">
        <v>88</v>
      </c>
      <c r="M725" s="0" t="n">
        <v>0.101</v>
      </c>
    </row>
    <row r="726" customFormat="false" ht="10.5" hidden="false" customHeight="false" outlineLevel="0" collapsed="false">
      <c r="A726" s="15" t="n">
        <v>300</v>
      </c>
      <c r="B726" s="0" t="n">
        <v>71.9</v>
      </c>
      <c r="C726" s="0" t="n">
        <v>75.8</v>
      </c>
      <c r="D726" s="0" t="n">
        <v>82.2</v>
      </c>
      <c r="E726" s="0" t="n">
        <v>3.24</v>
      </c>
      <c r="F726" s="0" t="n">
        <v>1.03</v>
      </c>
      <c r="G726" s="0" t="n">
        <v>31.74</v>
      </c>
      <c r="H726" s="0" t="n">
        <v>0.98</v>
      </c>
      <c r="I726" s="0" t="n">
        <v>2800774</v>
      </c>
      <c r="J726" s="0" t="s">
        <v>348</v>
      </c>
      <c r="K726" s="19" t="n">
        <v>43670.2361111111</v>
      </c>
      <c r="L726" s="0" t="s">
        <v>88</v>
      </c>
      <c r="M726" s="0" t="n">
        <v>0.069</v>
      </c>
    </row>
    <row r="727" customFormat="false" ht="10.5" hidden="false" customHeight="false" outlineLevel="0" collapsed="false">
      <c r="A727" s="15" t="n">
        <v>300</v>
      </c>
      <c r="B727" s="0" t="n">
        <v>72.1</v>
      </c>
      <c r="C727" s="0" t="n">
        <v>76</v>
      </c>
      <c r="D727" s="0" t="n">
        <v>82.5</v>
      </c>
      <c r="E727" s="0" t="n">
        <v>2.92</v>
      </c>
      <c r="F727" s="0" t="n">
        <v>1.02</v>
      </c>
      <c r="G727" s="0" t="n">
        <v>31.67</v>
      </c>
      <c r="H727" s="0" t="n">
        <v>0.9</v>
      </c>
      <c r="I727" s="0" t="n">
        <v>2800775</v>
      </c>
      <c r="J727" s="0" t="s">
        <v>348</v>
      </c>
      <c r="K727" s="19" t="n">
        <v>43670.2361111111</v>
      </c>
      <c r="L727" s="0" t="s">
        <v>88</v>
      </c>
      <c r="M727" s="0" t="n">
        <v>0.093</v>
      </c>
    </row>
    <row r="728" customFormat="false" ht="10.5" hidden="false" customHeight="false" outlineLevel="0" collapsed="false">
      <c r="A728" s="15" t="n">
        <v>242</v>
      </c>
      <c r="B728" s="0" t="n">
        <v>68.4</v>
      </c>
      <c r="C728" s="0" t="n">
        <v>72.1</v>
      </c>
      <c r="D728" s="0" t="n">
        <v>78.2</v>
      </c>
      <c r="E728" s="0" t="n">
        <v>2.99</v>
      </c>
      <c r="F728" s="0" t="n">
        <v>1.02</v>
      </c>
      <c r="G728" s="0" t="n">
        <v>31.59</v>
      </c>
      <c r="H728" s="0" t="n">
        <v>1.7</v>
      </c>
      <c r="I728" s="0" t="n">
        <v>2800776</v>
      </c>
      <c r="J728" s="0" t="s">
        <v>348</v>
      </c>
      <c r="K728" s="19" t="n">
        <v>43670.2361111111</v>
      </c>
      <c r="L728" s="0" t="s">
        <v>88</v>
      </c>
      <c r="M728" s="0" t="n">
        <v>0.061</v>
      </c>
    </row>
    <row r="729" customFormat="false" ht="10.5" hidden="false" customHeight="false" outlineLevel="0" collapsed="false">
      <c r="A729" s="15" t="n">
        <v>400</v>
      </c>
      <c r="B729" s="0" t="n">
        <v>73.5</v>
      </c>
      <c r="C729" s="0" t="n">
        <v>77.5</v>
      </c>
      <c r="D729" s="0" t="n">
        <v>83.2</v>
      </c>
      <c r="E729" s="0" t="n">
        <v>8.17</v>
      </c>
      <c r="F729" s="0" t="n">
        <v>1.32</v>
      </c>
      <c r="G729" s="0" t="n">
        <v>32.22</v>
      </c>
      <c r="H729" s="0" t="n">
        <v>1.16</v>
      </c>
      <c r="I729" s="0" t="n">
        <v>2801413</v>
      </c>
      <c r="J729" s="0" t="s">
        <v>349</v>
      </c>
      <c r="K729" s="19" t="n">
        <v>43670.5229166667</v>
      </c>
      <c r="L729" s="0" t="s">
        <v>66</v>
      </c>
      <c r="M729" s="0" t="n">
        <v>0.131</v>
      </c>
    </row>
    <row r="730" customFormat="false" ht="10.5" hidden="false" customHeight="false" outlineLevel="0" collapsed="false">
      <c r="A730" s="15" t="n">
        <v>400</v>
      </c>
      <c r="B730" s="0" t="n">
        <v>72.8</v>
      </c>
      <c r="C730" s="0" t="n">
        <v>76.8</v>
      </c>
      <c r="D730" s="0" t="n">
        <v>82.3</v>
      </c>
      <c r="E730" s="0" t="n">
        <v>7.29</v>
      </c>
      <c r="F730" s="0" t="n">
        <v>1.23</v>
      </c>
      <c r="G730" s="0" t="n">
        <v>31.93</v>
      </c>
      <c r="H730" s="0" t="n">
        <v>1.97</v>
      </c>
      <c r="I730" s="0" t="n">
        <v>2801414</v>
      </c>
      <c r="J730" s="0" t="s">
        <v>349</v>
      </c>
      <c r="K730" s="19" t="n">
        <v>43670.5229166667</v>
      </c>
      <c r="L730" s="0" t="s">
        <v>66</v>
      </c>
      <c r="M730" s="0" t="n">
        <v>0.084</v>
      </c>
    </row>
    <row r="731" customFormat="false" ht="10.5" hidden="false" customHeight="false" outlineLevel="0" collapsed="false">
      <c r="A731" s="15" t="n">
        <v>400</v>
      </c>
      <c r="B731" s="0" t="n">
        <v>73.2</v>
      </c>
      <c r="C731" s="0" t="n">
        <v>77.1</v>
      </c>
      <c r="D731" s="0" t="n">
        <v>82.7</v>
      </c>
      <c r="E731" s="0" t="n">
        <v>8.57</v>
      </c>
      <c r="F731" s="0" t="n">
        <v>1.32</v>
      </c>
      <c r="G731" s="0" t="n">
        <v>32.23</v>
      </c>
      <c r="H731" s="0" t="n">
        <v>1.45</v>
      </c>
      <c r="I731" s="0" t="n">
        <v>2801415</v>
      </c>
      <c r="J731" s="0" t="s">
        <v>349</v>
      </c>
      <c r="K731" s="19" t="n">
        <v>43670.5229166667</v>
      </c>
      <c r="L731" s="0" t="s">
        <v>66</v>
      </c>
      <c r="M731" s="0" t="n">
        <v>0.107</v>
      </c>
    </row>
    <row r="732" customFormat="false" ht="10.5" hidden="false" customHeight="false" outlineLevel="0" collapsed="false">
      <c r="A732" s="15" t="n">
        <v>400</v>
      </c>
      <c r="B732" s="0" t="n">
        <v>72.7</v>
      </c>
      <c r="C732" s="0" t="n">
        <v>76.6</v>
      </c>
      <c r="D732" s="0" t="n">
        <v>81.9</v>
      </c>
      <c r="E732" s="0" t="n">
        <v>8.72</v>
      </c>
      <c r="F732" s="0" t="n">
        <v>1.44</v>
      </c>
      <c r="G732" s="0" t="n">
        <v>32.05</v>
      </c>
      <c r="H732" s="0" t="n">
        <v>0.98</v>
      </c>
      <c r="I732" s="0" t="n">
        <v>2802236</v>
      </c>
      <c r="J732" s="0" t="s">
        <v>350</v>
      </c>
      <c r="K732" s="19" t="n">
        <v>43670.8</v>
      </c>
      <c r="L732" s="0" t="s">
        <v>66</v>
      </c>
      <c r="M732" s="0" t="n">
        <v>0.094</v>
      </c>
    </row>
    <row r="733" customFormat="false" ht="10.5" hidden="false" customHeight="false" outlineLevel="0" collapsed="false">
      <c r="A733" s="15" t="n">
        <v>455</v>
      </c>
      <c r="B733" s="0" t="n">
        <v>73.7</v>
      </c>
      <c r="C733" s="0" t="n">
        <v>77.8</v>
      </c>
      <c r="D733" s="0" t="n">
        <v>83.1</v>
      </c>
      <c r="E733" s="0" t="n">
        <v>8.85</v>
      </c>
      <c r="F733" s="0" t="n">
        <v>1.34</v>
      </c>
      <c r="G733" s="0" t="n">
        <v>32.23</v>
      </c>
      <c r="H733" s="0" t="n">
        <v>1.26</v>
      </c>
      <c r="I733" s="0" t="n">
        <v>2802237</v>
      </c>
      <c r="J733" s="0" t="s">
        <v>350</v>
      </c>
      <c r="K733" s="19" t="n">
        <v>43670.8</v>
      </c>
      <c r="L733" s="0" t="s">
        <v>66</v>
      </c>
      <c r="M733" s="0" t="n">
        <v>0.103</v>
      </c>
    </row>
    <row r="734" customFormat="false" ht="10.5" hidden="false" customHeight="false" outlineLevel="0" collapsed="false">
      <c r="A734" s="15" t="n">
        <v>300</v>
      </c>
      <c r="B734" s="0" t="n">
        <v>72.8</v>
      </c>
      <c r="C734" s="0" t="n">
        <v>76.8</v>
      </c>
      <c r="D734" s="0" t="n">
        <v>82.1</v>
      </c>
      <c r="E734" s="0" t="n">
        <v>10.15</v>
      </c>
      <c r="F734" s="0" t="n">
        <v>1.44</v>
      </c>
      <c r="G734" s="0" t="n">
        <v>32.35</v>
      </c>
      <c r="H734" s="0" t="n">
        <v>1.41</v>
      </c>
      <c r="I734" s="0" t="n">
        <v>2802674</v>
      </c>
      <c r="J734" s="0" t="s">
        <v>351</v>
      </c>
      <c r="K734" s="19" t="n">
        <v>43671.0083333333</v>
      </c>
      <c r="L734" s="0" t="s">
        <v>66</v>
      </c>
      <c r="M734" s="0" t="n">
        <v>0.126</v>
      </c>
    </row>
    <row r="735" customFormat="false" ht="10.5" hidden="false" customHeight="false" outlineLevel="0" collapsed="false">
      <c r="A735" s="15" t="n">
        <v>300</v>
      </c>
      <c r="B735" s="0" t="n">
        <v>72</v>
      </c>
      <c r="C735" s="0" t="n">
        <v>75.8</v>
      </c>
      <c r="D735" s="0" t="n">
        <v>81.2</v>
      </c>
      <c r="E735" s="0" t="n">
        <v>10.51</v>
      </c>
      <c r="F735" s="0" t="n">
        <v>1.57</v>
      </c>
      <c r="G735" s="0" t="n">
        <v>32.46</v>
      </c>
      <c r="H735" s="0" t="n">
        <v>1.16</v>
      </c>
      <c r="I735" s="0" t="n">
        <v>2802675</v>
      </c>
      <c r="J735" s="0" t="s">
        <v>351</v>
      </c>
      <c r="K735" s="19" t="n">
        <v>43671.0083333333</v>
      </c>
      <c r="L735" s="0" t="s">
        <v>66</v>
      </c>
      <c r="M735" s="0" t="n">
        <v>0.233</v>
      </c>
    </row>
    <row r="736" customFormat="false" ht="10.5" hidden="false" customHeight="false" outlineLevel="0" collapsed="false">
      <c r="A736" s="15" t="n">
        <v>300</v>
      </c>
      <c r="B736" s="0" t="n">
        <v>72.7</v>
      </c>
      <c r="C736" s="0" t="n">
        <v>76.7</v>
      </c>
      <c r="D736" s="0" t="n">
        <v>81.9</v>
      </c>
      <c r="E736" s="0" t="n">
        <v>11.02</v>
      </c>
      <c r="F736" s="0" t="n">
        <v>1.49</v>
      </c>
      <c r="G736" s="0" t="n">
        <v>32.52</v>
      </c>
      <c r="H736" s="0" t="n">
        <v>1.58</v>
      </c>
      <c r="I736" s="0" t="n">
        <v>2802676</v>
      </c>
      <c r="J736" s="0" t="s">
        <v>351</v>
      </c>
      <c r="K736" s="19" t="n">
        <v>43671.0083333333</v>
      </c>
      <c r="L736" s="0" t="s">
        <v>66</v>
      </c>
      <c r="M736" s="0" t="n">
        <v>0.237</v>
      </c>
    </row>
    <row r="737" customFormat="false" ht="10.5" hidden="false" customHeight="false" outlineLevel="0" collapsed="false">
      <c r="A737" s="15" t="n">
        <v>300</v>
      </c>
      <c r="B737" s="0" t="n">
        <v>71.2</v>
      </c>
      <c r="C737" s="0" t="n">
        <v>75.1</v>
      </c>
      <c r="D737" s="0" t="n">
        <v>80.6</v>
      </c>
      <c r="E737" s="0" t="n">
        <v>9.11</v>
      </c>
      <c r="F737" s="0" t="n">
        <v>1.46</v>
      </c>
      <c r="G737" s="0" t="n">
        <v>32.31</v>
      </c>
      <c r="H737" s="0" t="n">
        <v>0.82</v>
      </c>
      <c r="I737" s="0" t="n">
        <v>2802716</v>
      </c>
      <c r="J737" s="0" t="s">
        <v>352</v>
      </c>
      <c r="K737" s="19" t="n">
        <v>43671.1354166667</v>
      </c>
      <c r="L737" s="0" t="s">
        <v>66</v>
      </c>
      <c r="M737" s="0" t="n">
        <v>0.129</v>
      </c>
    </row>
    <row r="738" customFormat="false" ht="10.5" hidden="false" customHeight="false" outlineLevel="0" collapsed="false">
      <c r="A738" s="15" t="n">
        <v>247</v>
      </c>
      <c r="B738" s="0" t="n">
        <v>69.7</v>
      </c>
      <c r="C738" s="0" t="n">
        <v>73.5</v>
      </c>
      <c r="D738" s="0" t="n">
        <v>78.9</v>
      </c>
      <c r="E738" s="0" t="n">
        <v>9.03</v>
      </c>
      <c r="F738" s="0" t="n">
        <v>1.46</v>
      </c>
      <c r="G738" s="0" t="n">
        <v>32.27</v>
      </c>
      <c r="H738" s="0" t="n">
        <v>1.17</v>
      </c>
      <c r="I738" s="0" t="n">
        <v>2802717</v>
      </c>
      <c r="J738" s="0" t="s">
        <v>352</v>
      </c>
      <c r="K738" s="19" t="n">
        <v>43671.1354166667</v>
      </c>
      <c r="L738" s="0" t="s">
        <v>66</v>
      </c>
      <c r="M738" s="0" t="n">
        <v>0.112</v>
      </c>
    </row>
    <row r="739" customFormat="false" ht="10.5" hidden="false" customHeight="false" outlineLevel="0" collapsed="false">
      <c r="A739" s="15" t="n">
        <v>400</v>
      </c>
      <c r="B739" s="0" t="n">
        <v>74.6</v>
      </c>
      <c r="C739" s="0" t="n">
        <v>78.6</v>
      </c>
      <c r="D739" s="0" t="n">
        <v>84.7</v>
      </c>
      <c r="E739" s="0" t="n">
        <v>3.92</v>
      </c>
      <c r="F739" s="0" t="n">
        <v>0.89</v>
      </c>
      <c r="G739" s="0" t="n">
        <v>31.75</v>
      </c>
      <c r="H739" s="0" t="n">
        <v>1.48</v>
      </c>
      <c r="I739" s="0" t="n">
        <v>2803637</v>
      </c>
      <c r="J739" s="0" t="s">
        <v>353</v>
      </c>
      <c r="K739" s="19" t="n">
        <v>43671.4465277778</v>
      </c>
      <c r="L739" s="0" t="s">
        <v>30</v>
      </c>
      <c r="M739" s="0" t="n">
        <v>0.057</v>
      </c>
    </row>
    <row r="740" customFormat="false" ht="10.5" hidden="false" customHeight="false" outlineLevel="0" collapsed="false">
      <c r="A740" s="15" t="n">
        <v>400</v>
      </c>
      <c r="B740" s="0" t="n">
        <v>76.4</v>
      </c>
      <c r="C740" s="0" t="n">
        <v>80.5</v>
      </c>
      <c r="D740" s="0" t="n">
        <v>87.3</v>
      </c>
      <c r="E740" s="0" t="n">
        <v>2.49</v>
      </c>
      <c r="F740" s="0" t="n">
        <v>0.8</v>
      </c>
      <c r="G740" s="0" t="n">
        <v>31.63</v>
      </c>
      <c r="H740" s="0" t="n">
        <v>1.36</v>
      </c>
      <c r="I740" s="0" t="n">
        <v>2803638</v>
      </c>
      <c r="J740" s="0" t="s">
        <v>353</v>
      </c>
      <c r="K740" s="19" t="n">
        <v>43671.4465277778</v>
      </c>
      <c r="L740" s="0" t="s">
        <v>30</v>
      </c>
      <c r="M740" s="0" t="n">
        <v>0.051</v>
      </c>
    </row>
    <row r="741" customFormat="false" ht="10.5" hidden="false" customHeight="false" outlineLevel="0" collapsed="false">
      <c r="A741" s="15" t="n">
        <v>400</v>
      </c>
      <c r="B741" s="0" t="n">
        <v>75.9</v>
      </c>
      <c r="C741" s="0" t="n">
        <v>80</v>
      </c>
      <c r="D741" s="0" t="n">
        <v>86.7</v>
      </c>
      <c r="E741" s="0" t="n">
        <v>2.67</v>
      </c>
      <c r="F741" s="0" t="n">
        <v>0.87</v>
      </c>
      <c r="G741" s="0" t="n">
        <v>31.63</v>
      </c>
      <c r="H741" s="0" t="n">
        <v>1.25</v>
      </c>
      <c r="I741" s="0" t="n">
        <v>2803639</v>
      </c>
      <c r="J741" s="0" t="s">
        <v>353</v>
      </c>
      <c r="K741" s="19" t="n">
        <v>43671.4465277778</v>
      </c>
      <c r="L741" s="0" t="s">
        <v>30</v>
      </c>
      <c r="M741" s="0" t="n">
        <v>0.061</v>
      </c>
    </row>
    <row r="742" customFormat="false" ht="10.5" hidden="false" customHeight="false" outlineLevel="0" collapsed="false">
      <c r="A742" s="15" t="n">
        <v>400</v>
      </c>
      <c r="B742" s="0" t="n">
        <v>74</v>
      </c>
      <c r="C742" s="0" t="n">
        <v>78.1</v>
      </c>
      <c r="D742" s="0" t="n">
        <v>84.5</v>
      </c>
      <c r="E742" s="0" t="n">
        <v>4.47</v>
      </c>
      <c r="F742" s="0" t="n">
        <v>0.96</v>
      </c>
      <c r="G742" s="0" t="n">
        <v>31.65</v>
      </c>
      <c r="H742" s="0" t="n">
        <v>1.81</v>
      </c>
      <c r="I742" s="0" t="n">
        <v>2804465</v>
      </c>
      <c r="J742" s="0" t="s">
        <v>354</v>
      </c>
      <c r="K742" s="19" t="n">
        <v>43671.7451388889</v>
      </c>
      <c r="L742" s="0" t="s">
        <v>30</v>
      </c>
      <c r="M742" s="0" t="n">
        <v>0.084</v>
      </c>
    </row>
    <row r="743" customFormat="false" ht="10.5" hidden="false" customHeight="false" outlineLevel="0" collapsed="false">
      <c r="A743" s="15" t="n">
        <v>400</v>
      </c>
      <c r="B743" s="0" t="n">
        <v>74</v>
      </c>
      <c r="C743" s="0" t="n">
        <v>78</v>
      </c>
      <c r="D743" s="0" t="n">
        <v>84.4</v>
      </c>
      <c r="E743" s="0" t="n">
        <v>3.52</v>
      </c>
      <c r="F743" s="0" t="n">
        <v>0.9</v>
      </c>
      <c r="G743" s="0" t="n">
        <v>31.65</v>
      </c>
      <c r="H743" s="0" t="n">
        <v>1.96</v>
      </c>
      <c r="I743" s="0" t="n">
        <v>2804466</v>
      </c>
      <c r="J743" s="0" t="s">
        <v>354</v>
      </c>
      <c r="K743" s="19" t="n">
        <v>43671.7451388889</v>
      </c>
      <c r="L743" s="0" t="s">
        <v>30</v>
      </c>
      <c r="M743" s="0" t="n">
        <v>0.07</v>
      </c>
    </row>
    <row r="744" customFormat="false" ht="10.5" hidden="false" customHeight="false" outlineLevel="0" collapsed="false">
      <c r="A744" s="15" t="n">
        <v>234</v>
      </c>
      <c r="B744" s="0" t="n">
        <v>74.9</v>
      </c>
      <c r="C744" s="0" t="n">
        <v>78.9</v>
      </c>
      <c r="D744" s="0" t="n">
        <v>85.3</v>
      </c>
      <c r="E744" s="0" t="n">
        <v>3.08</v>
      </c>
      <c r="F744" s="0" t="n">
        <v>0.89</v>
      </c>
      <c r="G744" s="0" t="n">
        <v>31.68</v>
      </c>
      <c r="H744" s="0" t="n">
        <v>1.06</v>
      </c>
      <c r="I744" s="0" t="n">
        <v>2804467</v>
      </c>
      <c r="J744" s="0" t="s">
        <v>354</v>
      </c>
      <c r="K744" s="19" t="n">
        <v>43671.7451388889</v>
      </c>
      <c r="L744" s="0" t="s">
        <v>30</v>
      </c>
      <c r="M744" s="0" t="n">
        <v>0.068</v>
      </c>
    </row>
    <row r="745" customFormat="false" ht="10.5" hidden="false" customHeight="false" outlineLevel="0" collapsed="false">
      <c r="A745" s="15" t="n">
        <v>300</v>
      </c>
      <c r="B745" s="0" t="n">
        <v>69.6</v>
      </c>
      <c r="C745" s="0" t="n">
        <v>73.4</v>
      </c>
      <c r="D745" s="0" t="n">
        <v>78.6</v>
      </c>
      <c r="E745" s="0" t="n">
        <v>9.9</v>
      </c>
      <c r="F745" s="0" t="n">
        <v>1.54</v>
      </c>
      <c r="G745" s="0" t="n">
        <v>32.39</v>
      </c>
      <c r="H745" s="0" t="n">
        <v>0.85</v>
      </c>
      <c r="I745" s="0" t="n">
        <v>2804818</v>
      </c>
      <c r="J745" s="0" t="s">
        <v>355</v>
      </c>
      <c r="K745" s="19" t="n">
        <v>43671.95625</v>
      </c>
      <c r="L745" s="0" t="s">
        <v>66</v>
      </c>
      <c r="M745" s="0" t="n">
        <v>0.134</v>
      </c>
    </row>
    <row r="746" customFormat="false" ht="10.5" hidden="false" customHeight="false" outlineLevel="0" collapsed="false">
      <c r="A746" s="15" t="n">
        <v>300</v>
      </c>
      <c r="B746" s="0" t="n">
        <v>70.8</v>
      </c>
      <c r="C746" s="0" t="n">
        <v>74.7</v>
      </c>
      <c r="D746" s="0" t="n">
        <v>79.9</v>
      </c>
      <c r="E746" s="0" t="n">
        <v>10.97</v>
      </c>
      <c r="F746" s="0" t="n">
        <v>1.6</v>
      </c>
      <c r="G746" s="0" t="n">
        <v>32.57</v>
      </c>
      <c r="H746" s="0" t="n">
        <v>0.9</v>
      </c>
      <c r="I746" s="0" t="n">
        <v>2804819</v>
      </c>
      <c r="J746" s="0" t="s">
        <v>355</v>
      </c>
      <c r="K746" s="19" t="n">
        <v>43671.95625</v>
      </c>
      <c r="L746" s="0" t="s">
        <v>66</v>
      </c>
      <c r="M746" s="0" t="n">
        <v>0.11</v>
      </c>
    </row>
    <row r="747" customFormat="false" ht="10.5" hidden="false" customHeight="false" outlineLevel="0" collapsed="false">
      <c r="A747" s="15" t="n">
        <v>300</v>
      </c>
      <c r="B747" s="0" t="n">
        <v>70.2</v>
      </c>
      <c r="C747" s="0" t="n">
        <v>74.1</v>
      </c>
      <c r="D747" s="0" t="n">
        <v>79.4</v>
      </c>
      <c r="E747" s="0" t="n">
        <v>10.88</v>
      </c>
      <c r="F747" s="0" t="n">
        <v>1.56</v>
      </c>
      <c r="G747" s="0" t="n">
        <v>32.53</v>
      </c>
      <c r="H747" s="0" t="n">
        <v>1.04</v>
      </c>
      <c r="I747" s="0" t="n">
        <v>2804820</v>
      </c>
      <c r="J747" s="0" t="s">
        <v>355</v>
      </c>
      <c r="K747" s="19" t="n">
        <v>43671.95625</v>
      </c>
      <c r="L747" s="0" t="s">
        <v>66</v>
      </c>
      <c r="M747" s="0" t="n">
        <v>0.116</v>
      </c>
    </row>
    <row r="748" customFormat="false" ht="10.5" hidden="false" customHeight="false" outlineLevel="0" collapsed="false">
      <c r="A748" s="15" t="n">
        <v>300</v>
      </c>
      <c r="B748" s="0" t="n">
        <v>70.8</v>
      </c>
      <c r="C748" s="0" t="n">
        <v>74.6</v>
      </c>
      <c r="D748" s="0" t="n">
        <v>80.1</v>
      </c>
      <c r="E748" s="0" t="n">
        <v>9.29</v>
      </c>
      <c r="F748" s="0" t="n">
        <v>1.46</v>
      </c>
      <c r="G748" s="0" t="n">
        <v>32.38</v>
      </c>
      <c r="H748" s="0" t="n">
        <v>1.1</v>
      </c>
      <c r="I748" s="0" t="n">
        <v>2805266</v>
      </c>
      <c r="J748" s="0" t="s">
        <v>356</v>
      </c>
      <c r="K748" s="19" t="n">
        <v>43672.1888888889</v>
      </c>
      <c r="L748" s="0" t="s">
        <v>66</v>
      </c>
      <c r="M748" s="0" t="n">
        <v>0.11</v>
      </c>
    </row>
    <row r="749" customFormat="false" ht="10.5" hidden="false" customHeight="false" outlineLevel="0" collapsed="false">
      <c r="A749" s="15" t="n">
        <v>300</v>
      </c>
      <c r="B749" s="0" t="n">
        <v>69.3</v>
      </c>
      <c r="C749" s="0" t="n">
        <v>73.1</v>
      </c>
      <c r="D749" s="0" t="n">
        <v>78.4</v>
      </c>
      <c r="E749" s="0" t="n">
        <v>9.58</v>
      </c>
      <c r="F749" s="0" t="n">
        <v>1.56</v>
      </c>
      <c r="G749" s="0" t="n">
        <v>32.37</v>
      </c>
      <c r="H749" s="0" t="n">
        <v>1.27</v>
      </c>
      <c r="I749" s="0" t="n">
        <v>2805267</v>
      </c>
      <c r="J749" s="0" t="s">
        <v>356</v>
      </c>
      <c r="K749" s="19" t="n">
        <v>43672.1888888889</v>
      </c>
      <c r="L749" s="0" t="s">
        <v>66</v>
      </c>
      <c r="M749" s="0" t="n">
        <v>0.115</v>
      </c>
    </row>
    <row r="750" customFormat="false" ht="10.5" hidden="false" customHeight="false" outlineLevel="0" collapsed="false">
      <c r="A750" s="15" t="n">
        <v>396</v>
      </c>
      <c r="B750" s="0" t="n">
        <v>68.7</v>
      </c>
      <c r="C750" s="0" t="n">
        <v>72.4</v>
      </c>
      <c r="D750" s="0" t="n">
        <v>77.7</v>
      </c>
      <c r="E750" s="0" t="n">
        <v>10.06</v>
      </c>
      <c r="F750" s="0" t="n">
        <v>1.58</v>
      </c>
      <c r="G750" s="0" t="n">
        <v>32.39</v>
      </c>
      <c r="H750" s="0" t="n">
        <v>1.39</v>
      </c>
      <c r="I750" s="0" t="n">
        <v>2805268</v>
      </c>
      <c r="J750" s="0" t="s">
        <v>356</v>
      </c>
      <c r="K750" s="19" t="n">
        <v>43672.1888888889</v>
      </c>
      <c r="L750" s="0" t="s">
        <v>66</v>
      </c>
      <c r="M750" s="0" t="n">
        <v>0.119</v>
      </c>
    </row>
    <row r="751" customFormat="false" ht="10.5" hidden="false" customHeight="false" outlineLevel="0" collapsed="false">
      <c r="A751" s="15" t="n">
        <v>400</v>
      </c>
      <c r="B751" s="0" t="n">
        <v>79.7</v>
      </c>
      <c r="C751" s="0" t="n">
        <v>83.9</v>
      </c>
      <c r="D751" s="0" t="n">
        <v>90.8</v>
      </c>
      <c r="E751" s="0" t="n">
        <v>4.24</v>
      </c>
      <c r="F751" s="0" t="n">
        <v>0.95</v>
      </c>
      <c r="G751" s="0" t="n">
        <v>31.93</v>
      </c>
      <c r="H751" s="0" t="n">
        <v>0.63</v>
      </c>
      <c r="I751" s="0" t="n">
        <v>2806059</v>
      </c>
      <c r="J751" s="0" t="s">
        <v>357</v>
      </c>
      <c r="K751" s="19" t="n">
        <v>43672.5625</v>
      </c>
      <c r="L751" s="0" t="s">
        <v>54</v>
      </c>
      <c r="M751" s="0" t="n">
        <v>0.075</v>
      </c>
    </row>
    <row r="752" customFormat="false" ht="10.5" hidden="false" customHeight="false" outlineLevel="0" collapsed="false">
      <c r="A752" s="15" t="n">
        <v>300</v>
      </c>
      <c r="B752" s="0" t="n">
        <v>69.9</v>
      </c>
      <c r="C752" s="0" t="n">
        <v>73.7</v>
      </c>
      <c r="D752" s="0" t="n">
        <v>79.1</v>
      </c>
      <c r="E752" s="0" t="n">
        <v>8.27</v>
      </c>
      <c r="F752" s="0" t="n">
        <v>1.49</v>
      </c>
      <c r="G752" s="0" t="n">
        <v>32</v>
      </c>
      <c r="H752" s="0" t="n">
        <v>1.27</v>
      </c>
      <c r="I752" s="0" t="n">
        <v>2806456</v>
      </c>
      <c r="J752" s="0" t="s">
        <v>358</v>
      </c>
      <c r="K752" s="19" t="n">
        <v>43672.7680555556</v>
      </c>
      <c r="L752" s="0" t="s">
        <v>66</v>
      </c>
      <c r="M752" s="0" t="n">
        <v>0.169</v>
      </c>
    </row>
    <row r="753" customFormat="false" ht="10.5" hidden="false" customHeight="false" outlineLevel="0" collapsed="false">
      <c r="A753" s="15" t="n">
        <v>300</v>
      </c>
      <c r="B753" s="0" t="n">
        <v>68.4</v>
      </c>
      <c r="C753" s="0" t="n">
        <v>72.1</v>
      </c>
      <c r="D753" s="0" t="n">
        <v>77.6</v>
      </c>
      <c r="E753" s="0" t="n">
        <v>8.04</v>
      </c>
      <c r="F753" s="0" t="n">
        <v>1.48</v>
      </c>
      <c r="G753" s="0" t="n">
        <v>32.11</v>
      </c>
      <c r="H753" s="0" t="n">
        <v>1.24</v>
      </c>
      <c r="I753" s="0" t="n">
        <v>2806457</v>
      </c>
      <c r="J753" s="0" t="s">
        <v>358</v>
      </c>
      <c r="K753" s="19" t="n">
        <v>43672.7680555556</v>
      </c>
      <c r="L753" s="0" t="s">
        <v>66</v>
      </c>
      <c r="M753" s="0" t="n">
        <v>0.186</v>
      </c>
    </row>
    <row r="754" customFormat="false" ht="10.5" hidden="false" customHeight="false" outlineLevel="0" collapsed="false">
      <c r="A754" s="15" t="n">
        <v>300</v>
      </c>
      <c r="B754" s="0" t="n">
        <v>70.4</v>
      </c>
      <c r="C754" s="0" t="n">
        <v>74.3</v>
      </c>
      <c r="D754" s="0" t="n">
        <v>79.7</v>
      </c>
      <c r="E754" s="0" t="n">
        <v>8.31</v>
      </c>
      <c r="F754" s="0" t="n">
        <v>1.45</v>
      </c>
      <c r="G754" s="0" t="n">
        <v>31.92</v>
      </c>
      <c r="H754" s="0" t="n">
        <v>0.85</v>
      </c>
      <c r="I754" s="0" t="n">
        <v>2806458</v>
      </c>
      <c r="J754" s="0" t="s">
        <v>358</v>
      </c>
      <c r="K754" s="19" t="n">
        <v>43672.7680555556</v>
      </c>
      <c r="L754" s="0" t="s">
        <v>66</v>
      </c>
      <c r="M754" s="0" t="n">
        <v>0.128</v>
      </c>
    </row>
    <row r="755" customFormat="false" ht="10.5" hidden="false" customHeight="false" outlineLevel="0" collapsed="false">
      <c r="A755" s="15" t="n">
        <v>300</v>
      </c>
      <c r="B755" s="0" t="n">
        <v>70.9</v>
      </c>
      <c r="C755" s="0" t="n">
        <v>74.8</v>
      </c>
      <c r="D755" s="0" t="n">
        <v>80.3</v>
      </c>
      <c r="E755" s="0" t="n">
        <v>8.77</v>
      </c>
      <c r="F755" s="0" t="n">
        <v>1.49</v>
      </c>
      <c r="G755" s="0" t="n">
        <v>32.06</v>
      </c>
      <c r="H755" s="0" t="n">
        <v>1.43</v>
      </c>
      <c r="I755" s="0" t="n">
        <v>2806707</v>
      </c>
      <c r="J755" s="0" t="s">
        <v>359</v>
      </c>
      <c r="K755" s="19" t="n">
        <v>43672.9791666667</v>
      </c>
      <c r="L755" s="0" t="s">
        <v>66</v>
      </c>
      <c r="M755" s="0" t="n">
        <v>0.107</v>
      </c>
    </row>
    <row r="756" customFormat="false" ht="10.5" hidden="false" customHeight="false" outlineLevel="0" collapsed="false">
      <c r="A756" s="15" t="n">
        <v>300</v>
      </c>
      <c r="B756" s="0" t="n">
        <v>70.5</v>
      </c>
      <c r="C756" s="0" t="n">
        <v>74.3</v>
      </c>
      <c r="D756" s="0" t="n">
        <v>79.8</v>
      </c>
      <c r="E756" s="0" t="n">
        <v>8.46</v>
      </c>
      <c r="F756" s="0" t="n">
        <v>1.42</v>
      </c>
      <c r="G756" s="0" t="n">
        <v>31.96</v>
      </c>
      <c r="H756" s="0" t="n">
        <v>1.62</v>
      </c>
      <c r="I756" s="0" t="n">
        <v>2806708</v>
      </c>
      <c r="J756" s="0" t="s">
        <v>359</v>
      </c>
      <c r="K756" s="19" t="n">
        <v>43672.9791666667</v>
      </c>
      <c r="L756" s="0" t="s">
        <v>66</v>
      </c>
      <c r="M756" s="0" t="n">
        <v>0.125</v>
      </c>
    </row>
    <row r="757" customFormat="false" ht="10.5" hidden="false" customHeight="false" outlineLevel="0" collapsed="false">
      <c r="A757" s="15" t="n">
        <v>300</v>
      </c>
      <c r="B757" s="0" t="n">
        <v>70.7</v>
      </c>
      <c r="C757" s="0" t="n">
        <v>74.6</v>
      </c>
      <c r="D757" s="0" t="n">
        <v>80.2</v>
      </c>
      <c r="E757" s="0" t="n">
        <v>8.41</v>
      </c>
      <c r="F757" s="0" t="n">
        <v>1.42</v>
      </c>
      <c r="G757" s="0" t="n">
        <v>32.01</v>
      </c>
      <c r="H757" s="0" t="n">
        <v>1.47</v>
      </c>
      <c r="I757" s="0" t="n">
        <v>2806709</v>
      </c>
      <c r="J757" s="0" t="s">
        <v>359</v>
      </c>
      <c r="K757" s="19" t="n">
        <v>43672.9791666667</v>
      </c>
      <c r="L757" s="0" t="s">
        <v>66</v>
      </c>
      <c r="M757" s="0" t="n">
        <v>0.12</v>
      </c>
    </row>
    <row r="758" customFormat="false" ht="10.5" hidden="false" customHeight="false" outlineLevel="0" collapsed="false">
      <c r="A758" s="15" t="n">
        <v>300</v>
      </c>
      <c r="B758" s="0" t="n">
        <v>70.5</v>
      </c>
      <c r="C758" s="0" t="n">
        <v>74.3</v>
      </c>
      <c r="D758" s="0" t="n">
        <v>79.7</v>
      </c>
      <c r="E758" s="0" t="n">
        <v>9.2</v>
      </c>
      <c r="F758" s="0" t="n">
        <v>1.46</v>
      </c>
      <c r="G758" s="0" t="n">
        <v>32.09</v>
      </c>
      <c r="H758" s="0" t="n">
        <v>1.85</v>
      </c>
      <c r="I758" s="0" t="n">
        <v>2807186</v>
      </c>
      <c r="J758" s="0" t="s">
        <v>360</v>
      </c>
      <c r="K758" s="19" t="n">
        <v>43675.1743055556</v>
      </c>
      <c r="L758" s="0" t="s">
        <v>66</v>
      </c>
      <c r="M758" s="0" t="n">
        <v>0.146</v>
      </c>
    </row>
    <row r="759" customFormat="false" ht="10.5" hidden="false" customHeight="false" outlineLevel="0" collapsed="false">
      <c r="A759" s="15" t="n">
        <v>300</v>
      </c>
      <c r="B759" s="0" t="n">
        <v>71.4</v>
      </c>
      <c r="C759" s="0" t="n">
        <v>75.2</v>
      </c>
      <c r="D759" s="0" t="n">
        <v>80.7</v>
      </c>
      <c r="E759" s="0" t="n">
        <v>9.16</v>
      </c>
      <c r="F759" s="0" t="n">
        <v>1.47</v>
      </c>
      <c r="G759" s="0" t="n">
        <v>32.07</v>
      </c>
      <c r="H759" s="0" t="n">
        <v>1.47</v>
      </c>
      <c r="I759" s="0" t="n">
        <v>2807187</v>
      </c>
      <c r="J759" s="0" t="s">
        <v>360</v>
      </c>
      <c r="K759" s="19" t="n">
        <v>43675.1743055556</v>
      </c>
      <c r="L759" s="0" t="s">
        <v>66</v>
      </c>
      <c r="M759" s="0" t="n">
        <v>0.132</v>
      </c>
    </row>
    <row r="760" customFormat="false" ht="10.5" hidden="false" customHeight="false" outlineLevel="0" collapsed="false">
      <c r="A760" s="15" t="n">
        <v>209</v>
      </c>
      <c r="B760" s="0" t="n">
        <v>69.9</v>
      </c>
      <c r="C760" s="0" t="n">
        <v>73.7</v>
      </c>
      <c r="D760" s="0" t="n">
        <v>79.1</v>
      </c>
      <c r="E760" s="0" t="n">
        <v>9.29</v>
      </c>
      <c r="F760" s="0" t="n">
        <v>1.47</v>
      </c>
      <c r="G760" s="0" t="n">
        <v>32.07</v>
      </c>
      <c r="H760" s="0" t="n">
        <v>2.08</v>
      </c>
      <c r="I760" s="0" t="n">
        <v>2807188</v>
      </c>
      <c r="J760" s="0" t="s">
        <v>360</v>
      </c>
      <c r="K760" s="19" t="n">
        <v>43675.1743055556</v>
      </c>
      <c r="L760" s="0" t="s">
        <v>66</v>
      </c>
      <c r="M760" s="0" t="n">
        <v>0.18</v>
      </c>
    </row>
    <row r="761" customFormat="false" ht="10.5" hidden="false" customHeight="false" outlineLevel="0" collapsed="false">
      <c r="A761" s="15" t="n">
        <v>456</v>
      </c>
      <c r="B761" s="0" t="n">
        <v>80.1</v>
      </c>
      <c r="C761" s="0" t="n">
        <v>84.3</v>
      </c>
      <c r="D761" s="0" t="n">
        <v>91.1</v>
      </c>
      <c r="E761" s="0" t="n">
        <v>3.32</v>
      </c>
      <c r="F761" s="0" t="n">
        <v>0.7</v>
      </c>
      <c r="G761" s="0" t="n">
        <v>31.56</v>
      </c>
      <c r="H761" s="0" t="n">
        <v>0.95</v>
      </c>
      <c r="I761" s="0" t="n">
        <v>2807842</v>
      </c>
      <c r="J761" s="0" t="s">
        <v>357</v>
      </c>
      <c r="K761" s="19" t="n">
        <v>43672.5625</v>
      </c>
      <c r="L761" s="0" t="s">
        <v>54</v>
      </c>
      <c r="M761" s="0" t="n">
        <v>0.043</v>
      </c>
    </row>
    <row r="762" customFormat="false" ht="10.5" hidden="false" customHeight="false" outlineLevel="0" collapsed="false">
      <c r="A762" s="15" t="n">
        <v>400</v>
      </c>
      <c r="B762" s="0" t="n">
        <v>79.5</v>
      </c>
      <c r="C762" s="0" t="n">
        <v>83.7</v>
      </c>
      <c r="D762" s="0" t="n">
        <v>90.1</v>
      </c>
      <c r="E762" s="0" t="n">
        <v>4.01</v>
      </c>
      <c r="F762" s="0" t="n">
        <v>0.79</v>
      </c>
      <c r="G762" s="0" t="n">
        <v>31.85</v>
      </c>
      <c r="H762" s="0" t="n">
        <v>0.93</v>
      </c>
      <c r="I762" s="0" t="n">
        <v>2807843</v>
      </c>
      <c r="J762" s="0" t="s">
        <v>357</v>
      </c>
      <c r="K762" s="19" t="n">
        <v>43672.5625</v>
      </c>
      <c r="L762" s="0" t="s">
        <v>54</v>
      </c>
      <c r="M762" s="0" t="n">
        <v>0.05</v>
      </c>
    </row>
    <row r="763" customFormat="false" ht="10.5" hidden="false" customHeight="false" outlineLevel="0" collapsed="false">
      <c r="A763" s="15" t="n">
        <v>400</v>
      </c>
      <c r="B763" s="0" t="n">
        <v>75.1</v>
      </c>
      <c r="C763" s="0" t="n">
        <v>79.1</v>
      </c>
      <c r="D763" s="0" t="n">
        <v>85.1</v>
      </c>
      <c r="E763" s="0" t="n">
        <v>6.82</v>
      </c>
      <c r="F763" s="0" t="n">
        <v>1.03</v>
      </c>
      <c r="G763" s="0" t="n">
        <v>31.89</v>
      </c>
      <c r="H763" s="0" t="n">
        <v>1.03</v>
      </c>
      <c r="I763" s="0" t="n">
        <v>2808007</v>
      </c>
      <c r="J763" s="0" t="s">
        <v>361</v>
      </c>
      <c r="K763" s="19" t="n">
        <v>43675.5145833333</v>
      </c>
      <c r="L763" s="0" t="s">
        <v>30</v>
      </c>
      <c r="M763" s="0" t="n">
        <v>0.087</v>
      </c>
    </row>
    <row r="764" customFormat="false" ht="10.5" hidden="false" customHeight="false" outlineLevel="0" collapsed="false">
      <c r="A764" s="15" t="n">
        <v>400</v>
      </c>
      <c r="B764" s="0" t="n">
        <v>74.9</v>
      </c>
      <c r="C764" s="0" t="n">
        <v>78.9</v>
      </c>
      <c r="D764" s="0" t="n">
        <v>84.9</v>
      </c>
      <c r="E764" s="0" t="n">
        <v>6</v>
      </c>
      <c r="F764" s="0" t="n">
        <v>1.11</v>
      </c>
      <c r="G764" s="0" t="n">
        <v>31.81</v>
      </c>
      <c r="H764" s="0" t="n">
        <v>0.76</v>
      </c>
      <c r="I764" s="0" t="n">
        <v>2808008</v>
      </c>
      <c r="J764" s="0" t="s">
        <v>361</v>
      </c>
      <c r="K764" s="19" t="n">
        <v>43675.5145833333</v>
      </c>
      <c r="L764" s="0" t="s">
        <v>30</v>
      </c>
      <c r="M764" s="0" t="n">
        <v>0.155</v>
      </c>
    </row>
    <row r="765" customFormat="false" ht="10.5" hidden="false" customHeight="false" outlineLevel="0" collapsed="false">
      <c r="A765" s="15" t="n">
        <v>400</v>
      </c>
      <c r="B765" s="0" t="n">
        <v>75</v>
      </c>
      <c r="C765" s="0" t="n">
        <v>79</v>
      </c>
      <c r="D765" s="0" t="n">
        <v>85.2</v>
      </c>
      <c r="E765" s="0" t="n">
        <v>5.64</v>
      </c>
      <c r="F765" s="0" t="n">
        <v>1.02</v>
      </c>
      <c r="G765" s="0" t="n">
        <v>31.71</v>
      </c>
      <c r="H765" s="0" t="n">
        <v>0.84</v>
      </c>
      <c r="I765" s="0" t="n">
        <v>2808009</v>
      </c>
      <c r="J765" s="0" t="s">
        <v>361</v>
      </c>
      <c r="K765" s="19" t="n">
        <v>43675.5145833333</v>
      </c>
      <c r="L765" s="0" t="s">
        <v>30</v>
      </c>
      <c r="M765" s="0" t="n">
        <v>0.09</v>
      </c>
    </row>
    <row r="766" customFormat="false" ht="10.5" hidden="false" customHeight="false" outlineLevel="0" collapsed="false">
      <c r="A766" s="15" t="n">
        <v>400</v>
      </c>
      <c r="B766" s="0" t="n">
        <v>73.7</v>
      </c>
      <c r="C766" s="0" t="n">
        <v>77.7</v>
      </c>
      <c r="D766" s="0" t="n">
        <v>83.6</v>
      </c>
      <c r="E766" s="0" t="n">
        <v>5.31</v>
      </c>
      <c r="F766" s="0" t="n">
        <v>1.02</v>
      </c>
      <c r="G766" s="0" t="n">
        <v>31.63</v>
      </c>
      <c r="H766" s="0" t="n">
        <v>1.62</v>
      </c>
      <c r="I766" s="0" t="n">
        <v>2808262</v>
      </c>
      <c r="J766" s="0" t="s">
        <v>362</v>
      </c>
      <c r="K766" s="19" t="n">
        <v>43675.6284722222</v>
      </c>
      <c r="L766" s="0" t="s">
        <v>30</v>
      </c>
      <c r="M766" s="0" t="n">
        <v>0.09</v>
      </c>
    </row>
    <row r="767" customFormat="false" ht="10.5" hidden="false" customHeight="false" outlineLevel="0" collapsed="false">
      <c r="A767" s="15" t="n">
        <v>88</v>
      </c>
      <c r="B767" s="0" t="n">
        <v>75</v>
      </c>
      <c r="C767" s="0" t="n">
        <v>79</v>
      </c>
      <c r="D767" s="0" t="n">
        <v>85</v>
      </c>
      <c r="E767" s="0" t="n">
        <v>5.52</v>
      </c>
      <c r="F767" s="0" t="n">
        <v>0.98</v>
      </c>
      <c r="G767" s="0" t="n">
        <v>31.66</v>
      </c>
      <c r="H767" s="0" t="n">
        <v>1.49</v>
      </c>
      <c r="I767" s="0" t="n">
        <v>2808263</v>
      </c>
      <c r="J767" s="0" t="s">
        <v>362</v>
      </c>
      <c r="K767" s="19" t="n">
        <v>43675.6284722222</v>
      </c>
      <c r="L767" s="0" t="s">
        <v>30</v>
      </c>
      <c r="M767" s="0" t="n">
        <v>0.081</v>
      </c>
    </row>
    <row r="768" customFormat="false" ht="10.5" hidden="false" customHeight="false" outlineLevel="0" collapsed="false">
      <c r="A768" s="15" t="n">
        <v>300</v>
      </c>
      <c r="B768" s="0" t="n">
        <v>70.7</v>
      </c>
      <c r="C768" s="0" t="n">
        <v>74.5</v>
      </c>
      <c r="D768" s="0" t="n">
        <v>80.1</v>
      </c>
      <c r="E768" s="0" t="n">
        <v>7.75</v>
      </c>
      <c r="F768" s="0" t="n">
        <v>1.38</v>
      </c>
      <c r="G768" s="0" t="n">
        <v>32.11</v>
      </c>
      <c r="H768" s="0" t="n">
        <v>0.73</v>
      </c>
      <c r="I768" s="0" t="n">
        <v>2817144</v>
      </c>
      <c r="J768" s="0" t="s">
        <v>363</v>
      </c>
      <c r="K768" s="19" t="n">
        <v>43680.0083333333</v>
      </c>
      <c r="L768" s="0" t="s">
        <v>66</v>
      </c>
      <c r="M768" s="0" t="n">
        <v>0.111</v>
      </c>
    </row>
    <row r="769" customFormat="false" ht="10.5" hidden="false" customHeight="false" outlineLevel="0" collapsed="false">
      <c r="A769" s="15" t="n">
        <v>300</v>
      </c>
      <c r="B769" s="0" t="n">
        <v>70.8</v>
      </c>
      <c r="C769" s="0" t="n">
        <v>74.6</v>
      </c>
      <c r="D769" s="0" t="n">
        <v>80.2</v>
      </c>
      <c r="E769" s="0" t="n">
        <v>8.64</v>
      </c>
      <c r="F769" s="0" t="n">
        <v>1.53</v>
      </c>
      <c r="G769" s="0" t="n">
        <v>32.18</v>
      </c>
      <c r="H769" s="0" t="n">
        <v>1.07</v>
      </c>
      <c r="I769" s="0" t="n">
        <v>2817145</v>
      </c>
      <c r="J769" s="0" t="s">
        <v>363</v>
      </c>
      <c r="K769" s="19" t="n">
        <v>43680.0083333333</v>
      </c>
      <c r="L769" s="0" t="s">
        <v>66</v>
      </c>
      <c r="M769" s="0" t="n">
        <v>0.188</v>
      </c>
    </row>
    <row r="770" customFormat="false" ht="10.5" hidden="false" customHeight="false" outlineLevel="0" collapsed="false">
      <c r="A770" s="15" t="n">
        <v>300</v>
      </c>
      <c r="B770" s="0" t="n">
        <v>68.9</v>
      </c>
      <c r="C770" s="0" t="n">
        <v>72.7</v>
      </c>
      <c r="D770" s="0" t="n">
        <v>78.1</v>
      </c>
      <c r="E770" s="0" t="n">
        <v>8.66</v>
      </c>
      <c r="F770" s="0" t="n">
        <v>1.44</v>
      </c>
      <c r="G770" s="0" t="n">
        <v>32.19</v>
      </c>
      <c r="H770" s="0" t="n">
        <v>1.22</v>
      </c>
      <c r="I770" s="0" t="n">
        <v>2817146</v>
      </c>
      <c r="J770" s="0" t="s">
        <v>363</v>
      </c>
      <c r="K770" s="19" t="n">
        <v>43680.0083333333</v>
      </c>
      <c r="L770" s="0" t="s">
        <v>66</v>
      </c>
      <c r="M770" s="0" t="n">
        <v>0.143</v>
      </c>
    </row>
    <row r="771" customFormat="false" ht="10.5" hidden="false" customHeight="false" outlineLevel="0" collapsed="false">
      <c r="A771" s="15" t="n">
        <v>300</v>
      </c>
      <c r="B771" s="0" t="n">
        <v>70.6</v>
      </c>
      <c r="C771" s="0" t="n">
        <v>74.4</v>
      </c>
      <c r="D771" s="0" t="n">
        <v>80</v>
      </c>
      <c r="E771" s="0" t="n">
        <v>9.28</v>
      </c>
      <c r="F771" s="0" t="n">
        <v>1.53</v>
      </c>
      <c r="G771" s="0" t="n">
        <v>32.13</v>
      </c>
      <c r="H771" s="0" t="n">
        <v>1.42</v>
      </c>
      <c r="I771" s="0" t="n">
        <v>2809758</v>
      </c>
      <c r="J771" s="0" t="s">
        <v>364</v>
      </c>
      <c r="K771" s="19" t="n">
        <v>43676.2645833333</v>
      </c>
      <c r="L771" s="0" t="s">
        <v>66</v>
      </c>
      <c r="M771" s="0" t="n">
        <v>0.16</v>
      </c>
    </row>
    <row r="772" customFormat="false" ht="10.5" hidden="false" customHeight="false" outlineLevel="0" collapsed="false">
      <c r="A772" s="15" t="n">
        <v>300</v>
      </c>
      <c r="B772" s="0" t="n">
        <v>69.4</v>
      </c>
      <c r="C772" s="0" t="n">
        <v>73.2</v>
      </c>
      <c r="D772" s="0" t="n">
        <v>78.7</v>
      </c>
      <c r="E772" s="0" t="n">
        <v>9.23</v>
      </c>
      <c r="F772" s="0" t="n">
        <v>1.49</v>
      </c>
      <c r="G772" s="0" t="n">
        <v>32.1</v>
      </c>
      <c r="H772" s="0" t="n">
        <v>1.36</v>
      </c>
      <c r="I772" s="0" t="n">
        <v>2809759</v>
      </c>
      <c r="J772" s="0" t="s">
        <v>364</v>
      </c>
      <c r="K772" s="19" t="n">
        <v>43676.2645833333</v>
      </c>
      <c r="L772" s="0" t="s">
        <v>66</v>
      </c>
      <c r="M772" s="0" t="n">
        <v>0.122</v>
      </c>
    </row>
    <row r="773" customFormat="false" ht="10.5" hidden="false" customHeight="false" outlineLevel="0" collapsed="false">
      <c r="A773" s="15" t="n">
        <v>300</v>
      </c>
      <c r="B773" s="0" t="n">
        <v>67.9</v>
      </c>
      <c r="C773" s="0" t="n">
        <v>71.6</v>
      </c>
      <c r="D773" s="0" t="n">
        <v>77</v>
      </c>
      <c r="E773" s="0" t="n">
        <v>9.31</v>
      </c>
      <c r="F773" s="0" t="n">
        <v>1.47</v>
      </c>
      <c r="G773" s="0" t="n">
        <v>31.98</v>
      </c>
      <c r="H773" s="0" t="n">
        <v>1.71</v>
      </c>
      <c r="I773" s="0" t="n">
        <v>2809760</v>
      </c>
      <c r="J773" s="0" t="s">
        <v>364</v>
      </c>
      <c r="K773" s="19" t="n">
        <v>43676.2645833333</v>
      </c>
      <c r="L773" s="0" t="s">
        <v>66</v>
      </c>
      <c r="M773" s="0" t="n">
        <v>0.117</v>
      </c>
    </row>
    <row r="774" customFormat="false" ht="10.5" hidden="false" customHeight="false" outlineLevel="0" collapsed="false">
      <c r="A774" s="15" t="n">
        <v>300</v>
      </c>
      <c r="B774" s="0" t="n">
        <v>67.8</v>
      </c>
      <c r="C774" s="0" t="n">
        <v>71.5</v>
      </c>
      <c r="D774" s="0" t="n">
        <v>76.9</v>
      </c>
      <c r="E774" s="0" t="n">
        <v>10.81</v>
      </c>
      <c r="F774" s="0" t="n">
        <v>1.69</v>
      </c>
      <c r="G774" s="0" t="n">
        <v>32.23</v>
      </c>
      <c r="H774" s="0" t="n">
        <v>1.5</v>
      </c>
      <c r="I774" s="0" t="n">
        <v>2810152</v>
      </c>
      <c r="J774" s="0" t="s">
        <v>365</v>
      </c>
      <c r="K774" s="19" t="n">
        <v>43676.4902777778</v>
      </c>
      <c r="L774" s="0" t="s">
        <v>66</v>
      </c>
      <c r="M774" s="0" t="n">
        <v>0.127</v>
      </c>
    </row>
    <row r="775" customFormat="false" ht="10.5" hidden="false" customHeight="false" outlineLevel="0" collapsed="false">
      <c r="A775" s="15" t="n">
        <v>300</v>
      </c>
      <c r="B775" s="0" t="n">
        <v>68.6</v>
      </c>
      <c r="C775" s="0" t="n">
        <v>72.4</v>
      </c>
      <c r="D775" s="0" t="n">
        <v>77.4</v>
      </c>
      <c r="E775" s="0" t="n">
        <v>10.17</v>
      </c>
      <c r="F775" s="0" t="n">
        <v>1.72</v>
      </c>
      <c r="G775" s="0" t="n">
        <v>32.23</v>
      </c>
      <c r="H775" s="0" t="n">
        <v>1.01</v>
      </c>
      <c r="I775" s="0" t="n">
        <v>2810153</v>
      </c>
      <c r="J775" s="0" t="s">
        <v>365</v>
      </c>
      <c r="K775" s="19" t="n">
        <v>43676.4902777778</v>
      </c>
      <c r="L775" s="0" t="s">
        <v>66</v>
      </c>
      <c r="M775" s="0" t="n">
        <v>0.11</v>
      </c>
    </row>
    <row r="776" customFormat="false" ht="10.5" hidden="false" customHeight="false" outlineLevel="0" collapsed="false">
      <c r="A776" s="15" t="n">
        <v>300</v>
      </c>
      <c r="B776" s="0" t="n">
        <v>69.1</v>
      </c>
      <c r="C776" s="0" t="n">
        <v>72.8</v>
      </c>
      <c r="D776" s="0" t="n">
        <v>77.9</v>
      </c>
      <c r="E776" s="0" t="n">
        <v>11.7</v>
      </c>
      <c r="F776" s="0" t="n">
        <v>1.74</v>
      </c>
      <c r="G776" s="0" t="n">
        <v>32.53</v>
      </c>
      <c r="H776" s="0" t="n">
        <v>1.64</v>
      </c>
      <c r="I776" s="0" t="n">
        <v>2810154</v>
      </c>
      <c r="J776" s="0" t="s">
        <v>365</v>
      </c>
      <c r="K776" s="19" t="n">
        <v>43676.4902777778</v>
      </c>
      <c r="L776" s="0" t="s">
        <v>66</v>
      </c>
      <c r="M776" s="0" t="n">
        <v>0.152</v>
      </c>
    </row>
    <row r="777" customFormat="false" ht="10.5" hidden="false" customHeight="false" outlineLevel="0" collapsed="false">
      <c r="A777" s="15" t="n">
        <v>300</v>
      </c>
      <c r="B777" s="0" t="n">
        <v>68.1</v>
      </c>
      <c r="C777" s="0" t="n">
        <v>71.8</v>
      </c>
      <c r="D777" s="0" t="n">
        <v>76.9</v>
      </c>
      <c r="E777" s="0" t="n">
        <v>11.02</v>
      </c>
      <c r="F777" s="0" t="n">
        <v>1.68</v>
      </c>
      <c r="G777" s="0" t="n">
        <v>32.39</v>
      </c>
      <c r="H777" s="0" t="n">
        <v>1.66</v>
      </c>
      <c r="I777" s="0" t="n">
        <v>2810514</v>
      </c>
      <c r="J777" s="0" t="s">
        <v>366</v>
      </c>
      <c r="K777" s="19" t="n">
        <v>43676.6951388889</v>
      </c>
      <c r="L777" s="0" t="s">
        <v>66</v>
      </c>
      <c r="M777" s="0" t="n">
        <v>0.094</v>
      </c>
    </row>
    <row r="778" customFormat="false" ht="10.5" hidden="false" customHeight="false" outlineLevel="0" collapsed="false">
      <c r="A778" s="15" t="n">
        <v>300</v>
      </c>
      <c r="B778" s="0" t="n">
        <v>68.3</v>
      </c>
      <c r="C778" s="0" t="n">
        <v>72</v>
      </c>
      <c r="D778" s="0" t="n">
        <v>77</v>
      </c>
      <c r="E778" s="0" t="n">
        <v>8.47</v>
      </c>
      <c r="F778" s="0" t="n">
        <v>1.39</v>
      </c>
      <c r="G778" s="0" t="n">
        <v>32.19</v>
      </c>
      <c r="H778" s="0" t="n">
        <v>1.61</v>
      </c>
      <c r="I778" s="0" t="n">
        <v>2810516</v>
      </c>
      <c r="J778" s="0" t="s">
        <v>366</v>
      </c>
      <c r="K778" s="19" t="n">
        <v>43676.6951388889</v>
      </c>
      <c r="L778" s="0" t="s">
        <v>66</v>
      </c>
      <c r="M778" s="0" t="n">
        <v>0.141</v>
      </c>
    </row>
    <row r="779" customFormat="false" ht="10.5" hidden="false" customHeight="false" outlineLevel="0" collapsed="false">
      <c r="A779" s="15" t="n">
        <v>300</v>
      </c>
      <c r="B779" s="0" t="n">
        <v>68.3</v>
      </c>
      <c r="C779" s="0" t="n">
        <v>72</v>
      </c>
      <c r="D779" s="0" t="n">
        <v>77</v>
      </c>
      <c r="E779" s="0" t="n">
        <v>11.01</v>
      </c>
      <c r="F779" s="0" t="n">
        <v>1.76</v>
      </c>
      <c r="G779" s="0" t="n">
        <v>32.4</v>
      </c>
      <c r="H779" s="0" t="n">
        <v>1.07</v>
      </c>
      <c r="I779" s="0" t="n">
        <v>2810597</v>
      </c>
      <c r="J779" s="0" t="s">
        <v>367</v>
      </c>
      <c r="K779" s="19" t="n">
        <v>43676.05625</v>
      </c>
      <c r="L779" s="0" t="s">
        <v>66</v>
      </c>
      <c r="M779" s="0" t="n">
        <v>0.17</v>
      </c>
    </row>
    <row r="780" customFormat="false" ht="10.5" hidden="false" customHeight="false" outlineLevel="0" collapsed="false">
      <c r="A780" s="15" t="n">
        <v>400</v>
      </c>
      <c r="B780" s="0" t="n">
        <v>79.9</v>
      </c>
      <c r="C780" s="0" t="n">
        <v>84.1</v>
      </c>
      <c r="D780" s="0" t="n">
        <v>90.7</v>
      </c>
      <c r="E780" s="0" t="n">
        <v>4.52</v>
      </c>
      <c r="F780" s="0" t="n">
        <v>0.8</v>
      </c>
      <c r="G780" s="0" t="n">
        <v>31.9</v>
      </c>
      <c r="H780" s="0" t="n">
        <v>0.46</v>
      </c>
      <c r="I780" s="0" t="n">
        <v>2810764</v>
      </c>
      <c r="J780" s="0" t="s">
        <v>368</v>
      </c>
      <c r="K780" s="19" t="n">
        <v>43676.8180555556</v>
      </c>
      <c r="L780" s="0" t="s">
        <v>104</v>
      </c>
      <c r="M780" s="0" t="n">
        <v>0.044</v>
      </c>
    </row>
    <row r="781" customFormat="false" ht="10.5" hidden="false" customHeight="false" outlineLevel="0" collapsed="false">
      <c r="A781" s="15" t="n">
        <v>136</v>
      </c>
      <c r="B781" s="0" t="n">
        <v>80.7</v>
      </c>
      <c r="C781" s="0" t="n">
        <v>85</v>
      </c>
      <c r="D781" s="0" t="n">
        <v>91.4</v>
      </c>
      <c r="E781" s="0" t="n">
        <v>4.28</v>
      </c>
      <c r="F781" s="0" t="n">
        <v>0.74</v>
      </c>
      <c r="G781" s="0" t="n">
        <v>31.85</v>
      </c>
      <c r="H781" s="0" t="n">
        <v>0.53</v>
      </c>
      <c r="I781" s="0" t="n">
        <v>2810765</v>
      </c>
      <c r="J781" s="0" t="s">
        <v>368</v>
      </c>
      <c r="K781" s="19" t="n">
        <v>43676.8180555556</v>
      </c>
      <c r="L781" s="0" t="s">
        <v>104</v>
      </c>
      <c r="M781" s="0" t="n">
        <v>0.038</v>
      </c>
    </row>
    <row r="782" customFormat="false" ht="10.5" hidden="false" customHeight="false" outlineLevel="0" collapsed="false">
      <c r="A782" s="15" t="n">
        <v>400</v>
      </c>
      <c r="B782" s="0" t="n">
        <v>79.5</v>
      </c>
      <c r="C782" s="0" t="n">
        <v>83.9</v>
      </c>
      <c r="D782" s="0" t="n">
        <v>90.3</v>
      </c>
      <c r="E782" s="0" t="n">
        <v>5.77</v>
      </c>
      <c r="F782" s="0" t="n">
        <v>0.8</v>
      </c>
      <c r="G782" s="0" t="n">
        <v>31.8</v>
      </c>
      <c r="H782" s="0" t="n">
        <v>1.87</v>
      </c>
      <c r="I782" s="0" t="n">
        <v>2811032</v>
      </c>
      <c r="J782" s="0" t="s">
        <v>369</v>
      </c>
      <c r="K782" s="19" t="n">
        <v>43677.0611111111</v>
      </c>
      <c r="L782" s="0" t="s">
        <v>104</v>
      </c>
      <c r="M782" s="0" t="n">
        <v>0.029</v>
      </c>
    </row>
    <row r="783" customFormat="false" ht="10.5" hidden="false" customHeight="false" outlineLevel="0" collapsed="false">
      <c r="A783" s="15" t="n">
        <v>400</v>
      </c>
      <c r="B783" s="0" t="n">
        <v>79.9</v>
      </c>
      <c r="C783" s="0" t="n">
        <v>84.1</v>
      </c>
      <c r="D783" s="0" t="n">
        <v>90.7</v>
      </c>
      <c r="E783" s="0" t="n">
        <v>5.55</v>
      </c>
      <c r="F783" s="0" t="n">
        <v>0.78</v>
      </c>
      <c r="G783" s="0" t="n">
        <v>31.77</v>
      </c>
      <c r="H783" s="0" t="n">
        <v>1.12</v>
      </c>
      <c r="I783" s="0" t="n">
        <v>2811033</v>
      </c>
      <c r="J783" s="0" t="s">
        <v>369</v>
      </c>
      <c r="K783" s="19" t="n">
        <v>43677.0611111111</v>
      </c>
      <c r="L783" s="0" t="s">
        <v>104</v>
      </c>
      <c r="M783" s="0" t="n">
        <v>0.04</v>
      </c>
    </row>
    <row r="784" customFormat="false" ht="10.5" hidden="false" customHeight="false" outlineLevel="0" collapsed="false">
      <c r="A784" s="15" t="n">
        <v>210</v>
      </c>
      <c r="B784" s="0" t="n">
        <v>80.7</v>
      </c>
      <c r="C784" s="0" t="n">
        <v>85</v>
      </c>
      <c r="D784" s="0" t="n">
        <v>91.4</v>
      </c>
      <c r="E784" s="0" t="n">
        <v>5.52</v>
      </c>
      <c r="F784" s="0" t="n">
        <v>0.78</v>
      </c>
      <c r="G784" s="0" t="n">
        <v>31.72</v>
      </c>
      <c r="H784" s="0" t="n">
        <v>2.09</v>
      </c>
      <c r="I784" s="0" t="n">
        <v>2811034</v>
      </c>
      <c r="J784" s="0" t="s">
        <v>369</v>
      </c>
      <c r="K784" s="19" t="n">
        <v>43677.0611111111</v>
      </c>
      <c r="L784" s="0" t="s">
        <v>104</v>
      </c>
      <c r="M784" s="0" t="n">
        <v>0.02</v>
      </c>
    </row>
    <row r="785" customFormat="false" ht="10.5" hidden="false" customHeight="false" outlineLevel="0" collapsed="false">
      <c r="A785" s="15" t="n">
        <v>300</v>
      </c>
      <c r="B785" s="0" t="n">
        <v>81</v>
      </c>
      <c r="C785" s="0" t="n">
        <v>85.5</v>
      </c>
      <c r="D785" s="0" t="n">
        <v>91.1</v>
      </c>
      <c r="E785" s="0" t="n">
        <v>11.81</v>
      </c>
      <c r="F785" s="0" t="n">
        <v>1.23</v>
      </c>
      <c r="G785" s="0" t="n">
        <v>32.55</v>
      </c>
      <c r="H785" s="0" t="n">
        <v>0.73</v>
      </c>
      <c r="I785" s="0" t="n">
        <v>2811208</v>
      </c>
      <c r="J785" s="0" t="s">
        <v>370</v>
      </c>
      <c r="K785" s="19" t="n">
        <v>43677.2805555556</v>
      </c>
      <c r="L785" s="0" t="s">
        <v>56</v>
      </c>
      <c r="M785" s="0" t="n">
        <v>0.019</v>
      </c>
    </row>
    <row r="786" customFormat="false" ht="10.5" hidden="false" customHeight="false" outlineLevel="0" collapsed="false">
      <c r="A786" s="15" t="n">
        <v>300</v>
      </c>
      <c r="B786" s="0" t="n">
        <v>79.4</v>
      </c>
      <c r="C786" s="0" t="n">
        <v>83.8</v>
      </c>
      <c r="D786" s="0" t="n">
        <v>89.5</v>
      </c>
      <c r="E786" s="0" t="n">
        <v>11.98</v>
      </c>
      <c r="F786" s="0" t="n">
        <v>1.24</v>
      </c>
      <c r="G786" s="0" t="n">
        <v>32.39</v>
      </c>
      <c r="H786" s="0" t="n">
        <v>0.78</v>
      </c>
      <c r="I786" s="0" t="n">
        <v>2811209</v>
      </c>
      <c r="J786" s="0" t="s">
        <v>370</v>
      </c>
      <c r="K786" s="19" t="n">
        <v>43677.2805555556</v>
      </c>
      <c r="L786" s="0" t="s">
        <v>56</v>
      </c>
      <c r="M786" s="0" t="n">
        <v>0.025</v>
      </c>
    </row>
    <row r="787" customFormat="false" ht="10.5" hidden="false" customHeight="false" outlineLevel="0" collapsed="false">
      <c r="A787" s="15" t="n">
        <v>300</v>
      </c>
      <c r="B787" s="0" t="n">
        <v>79.6</v>
      </c>
      <c r="C787" s="0" t="n">
        <v>84</v>
      </c>
      <c r="D787" s="0" t="n">
        <v>89.8</v>
      </c>
      <c r="E787" s="0" t="n">
        <v>11.53</v>
      </c>
      <c r="F787" s="0" t="n">
        <v>1.22</v>
      </c>
      <c r="G787" s="0" t="n">
        <v>32.33</v>
      </c>
      <c r="H787" s="0" t="n">
        <v>0.59</v>
      </c>
      <c r="I787" s="0" t="n">
        <v>2811210</v>
      </c>
      <c r="J787" s="0" t="s">
        <v>370</v>
      </c>
      <c r="K787" s="19" t="n">
        <v>43677.2805555556</v>
      </c>
      <c r="L787" s="0" t="s">
        <v>56</v>
      </c>
      <c r="M787" s="0" t="n">
        <v>0.015</v>
      </c>
    </row>
    <row r="788" customFormat="false" ht="10.5" hidden="false" customHeight="false" outlineLevel="0" collapsed="false">
      <c r="A788" s="15" t="n">
        <v>300</v>
      </c>
      <c r="B788" s="0" t="n">
        <v>69.8</v>
      </c>
      <c r="C788" s="0" t="n">
        <v>73.6</v>
      </c>
      <c r="D788" s="0" t="n">
        <v>79.3</v>
      </c>
      <c r="E788" s="0" t="n">
        <v>8.96</v>
      </c>
      <c r="F788" s="0" t="n">
        <v>1.45</v>
      </c>
      <c r="G788" s="0" t="n">
        <v>32.25</v>
      </c>
      <c r="H788" s="0" t="n">
        <v>0.95</v>
      </c>
      <c r="I788" s="0" t="n">
        <v>2811283</v>
      </c>
      <c r="J788" s="0" t="s">
        <v>371</v>
      </c>
      <c r="K788" s="19" t="n">
        <v>43675.8472222222</v>
      </c>
      <c r="L788" s="0" t="s">
        <v>66</v>
      </c>
      <c r="M788" s="0" t="n">
        <v>0.133</v>
      </c>
    </row>
    <row r="789" customFormat="false" ht="10.5" hidden="false" customHeight="false" outlineLevel="0" collapsed="false">
      <c r="A789" s="15" t="n">
        <v>300</v>
      </c>
      <c r="B789" s="0" t="n">
        <v>70.3</v>
      </c>
      <c r="C789" s="0" t="n">
        <v>74.1</v>
      </c>
      <c r="D789" s="0" t="n">
        <v>79.7</v>
      </c>
      <c r="E789" s="0" t="n">
        <v>8.8</v>
      </c>
      <c r="F789" s="0" t="n">
        <v>1.51</v>
      </c>
      <c r="G789" s="0" t="n">
        <v>32.18</v>
      </c>
      <c r="H789" s="0" t="n">
        <v>1.83</v>
      </c>
      <c r="I789" s="0" t="n">
        <v>2811290</v>
      </c>
      <c r="J789" s="0" t="s">
        <v>371</v>
      </c>
      <c r="K789" s="19" t="n">
        <v>43675.8472222222</v>
      </c>
      <c r="L789" s="0" t="s">
        <v>66</v>
      </c>
      <c r="M789" s="0" t="n">
        <v>0.12</v>
      </c>
    </row>
    <row r="790" customFormat="false" ht="10.5" hidden="false" customHeight="false" outlineLevel="0" collapsed="false">
      <c r="A790" s="15" t="n">
        <v>300</v>
      </c>
      <c r="B790" s="0" t="n">
        <v>69.8</v>
      </c>
      <c r="C790" s="0" t="n">
        <v>73.6</v>
      </c>
      <c r="D790" s="0" t="n">
        <v>79.1</v>
      </c>
      <c r="E790" s="0" t="n">
        <v>8.28</v>
      </c>
      <c r="F790" s="0" t="n">
        <v>1.38</v>
      </c>
      <c r="G790" s="0" t="n">
        <v>32.11</v>
      </c>
      <c r="H790" s="0" t="n">
        <v>1.5</v>
      </c>
      <c r="I790" s="0" t="n">
        <v>2811291</v>
      </c>
      <c r="J790" s="0" t="s">
        <v>371</v>
      </c>
      <c r="K790" s="19" t="n">
        <v>43675.8472222222</v>
      </c>
      <c r="L790" s="0" t="s">
        <v>66</v>
      </c>
      <c r="M790" s="0" t="n">
        <v>0.174</v>
      </c>
    </row>
    <row r="791" customFormat="false" ht="10.5" hidden="false" customHeight="false" outlineLevel="0" collapsed="false">
      <c r="A791" s="15" t="n">
        <v>300</v>
      </c>
      <c r="B791" s="0" t="n">
        <v>68.8</v>
      </c>
      <c r="C791" s="0" t="n">
        <v>72.6</v>
      </c>
      <c r="D791" s="0" t="n">
        <v>77.4</v>
      </c>
      <c r="E791" s="0" t="n">
        <v>10.58</v>
      </c>
      <c r="F791" s="0" t="n">
        <v>1.99</v>
      </c>
      <c r="G791" s="0" t="n">
        <v>32.19</v>
      </c>
      <c r="H791" s="0" t="n">
        <v>0.82</v>
      </c>
      <c r="I791" s="0" t="n">
        <v>2811292</v>
      </c>
      <c r="J791" s="0" t="s">
        <v>367</v>
      </c>
      <c r="K791" s="19" t="n">
        <v>43676.05625</v>
      </c>
      <c r="L791" s="0" t="s">
        <v>66</v>
      </c>
      <c r="M791" s="0" t="n">
        <v>0.111</v>
      </c>
    </row>
    <row r="792" customFormat="false" ht="10.5" hidden="false" customHeight="false" outlineLevel="0" collapsed="false">
      <c r="A792" s="15" t="n">
        <v>300</v>
      </c>
      <c r="B792" s="0" t="n">
        <v>67.4</v>
      </c>
      <c r="C792" s="0" t="n">
        <v>71.2</v>
      </c>
      <c r="D792" s="0" t="n">
        <v>76.2</v>
      </c>
      <c r="E792" s="0" t="n">
        <v>11.08</v>
      </c>
      <c r="F792" s="0" t="n">
        <v>1.96</v>
      </c>
      <c r="G792" s="0" t="n">
        <v>32.28</v>
      </c>
      <c r="H792" s="0" t="n">
        <v>1.01</v>
      </c>
      <c r="I792" s="0" t="n">
        <v>2811293</v>
      </c>
      <c r="J792" s="0" t="s">
        <v>367</v>
      </c>
      <c r="K792" s="19" t="n">
        <v>43676.05625</v>
      </c>
      <c r="L792" s="0" t="s">
        <v>66</v>
      </c>
      <c r="M792" s="0" t="n">
        <v>0.101</v>
      </c>
    </row>
    <row r="793" customFormat="false" ht="10.5" hidden="false" customHeight="false" outlineLevel="0" collapsed="false">
      <c r="A793" s="15" t="n">
        <v>159</v>
      </c>
      <c r="B793" s="0" t="n">
        <v>66.2</v>
      </c>
      <c r="C793" s="0" t="n">
        <v>69.9</v>
      </c>
      <c r="D793" s="0" t="n">
        <v>74.8</v>
      </c>
      <c r="E793" s="0" t="n">
        <v>10.87</v>
      </c>
      <c r="F793" s="0" t="n">
        <v>1.84</v>
      </c>
      <c r="G793" s="0" t="n">
        <v>32.2</v>
      </c>
      <c r="H793" s="0" t="n">
        <v>1.18</v>
      </c>
      <c r="I793" s="0" t="n">
        <v>2811294</v>
      </c>
      <c r="J793" s="0" t="s">
        <v>366</v>
      </c>
      <c r="K793" s="19" t="n">
        <v>43676.6951388889</v>
      </c>
      <c r="L793" s="0" t="s">
        <v>66</v>
      </c>
      <c r="M793" s="0" t="n">
        <v>0.144</v>
      </c>
    </row>
    <row r="794" customFormat="false" ht="10.5" hidden="false" customHeight="false" outlineLevel="0" collapsed="false">
      <c r="A794" s="15" t="n">
        <v>300</v>
      </c>
      <c r="B794" s="0" t="n">
        <v>80.1</v>
      </c>
      <c r="C794" s="0" t="n">
        <v>84.6</v>
      </c>
      <c r="D794" s="0" t="n">
        <v>89.9</v>
      </c>
      <c r="E794" s="0" t="n">
        <v>12.98</v>
      </c>
      <c r="F794" s="0" t="n">
        <v>1.27</v>
      </c>
      <c r="G794" s="0" t="n">
        <v>32.76</v>
      </c>
      <c r="H794" s="0" t="n">
        <v>0.5</v>
      </c>
      <c r="I794" s="0" t="n">
        <v>2812575</v>
      </c>
      <c r="J794" s="0" t="s">
        <v>372</v>
      </c>
      <c r="K794" s="19" t="n">
        <v>43677.9138888889</v>
      </c>
      <c r="L794" s="0" t="s">
        <v>56</v>
      </c>
      <c r="M794" s="0" t="n">
        <v>0.041</v>
      </c>
    </row>
    <row r="795" customFormat="false" ht="10.5" hidden="false" customHeight="false" outlineLevel="0" collapsed="false">
      <c r="A795" s="15" t="n">
        <v>300</v>
      </c>
      <c r="B795" s="0" t="n">
        <v>80.8</v>
      </c>
      <c r="C795" s="0" t="n">
        <v>85.3</v>
      </c>
      <c r="D795" s="0" t="n">
        <v>90.6</v>
      </c>
      <c r="E795" s="0" t="n">
        <v>12.55</v>
      </c>
      <c r="F795" s="0" t="n">
        <v>1.18</v>
      </c>
      <c r="G795" s="0" t="n">
        <v>32.69</v>
      </c>
      <c r="H795" s="0" t="n">
        <v>0.54</v>
      </c>
      <c r="I795" s="0" t="n">
        <v>2812576</v>
      </c>
      <c r="J795" s="0" t="s">
        <v>372</v>
      </c>
      <c r="K795" s="19" t="n">
        <v>43677.9138888889</v>
      </c>
      <c r="L795" s="0" t="s">
        <v>56</v>
      </c>
      <c r="M795" s="0" t="n">
        <v>0.018</v>
      </c>
    </row>
    <row r="796" customFormat="false" ht="10.5" hidden="false" customHeight="false" outlineLevel="0" collapsed="false">
      <c r="A796" s="15" t="n">
        <v>163</v>
      </c>
      <c r="B796" s="0" t="n">
        <v>80.2</v>
      </c>
      <c r="C796" s="0" t="n">
        <v>84.6</v>
      </c>
      <c r="D796" s="0" t="n">
        <v>90.1</v>
      </c>
      <c r="E796" s="0" t="n">
        <v>11.85</v>
      </c>
      <c r="F796" s="0" t="n">
        <v>1.16</v>
      </c>
      <c r="G796" s="0" t="n">
        <v>32.62</v>
      </c>
      <c r="H796" s="0" t="n">
        <v>0.77</v>
      </c>
      <c r="I796" s="0" t="n">
        <v>2812577</v>
      </c>
      <c r="J796" s="0" t="s">
        <v>372</v>
      </c>
      <c r="K796" s="19" t="n">
        <v>43677.9138888889</v>
      </c>
      <c r="L796" s="0" t="s">
        <v>56</v>
      </c>
      <c r="M796" s="0" t="n">
        <v>0.029</v>
      </c>
    </row>
    <row r="797" customFormat="false" ht="10.5" hidden="false" customHeight="false" outlineLevel="0" collapsed="false">
      <c r="A797" s="15" t="n">
        <v>0</v>
      </c>
      <c r="B797" s="0" t="n">
        <v>82</v>
      </c>
      <c r="C797" s="0" t="n">
        <v>86.4</v>
      </c>
      <c r="D797" s="0" t="n">
        <v>93.3</v>
      </c>
      <c r="E797" s="0" t="n">
        <v>2.92</v>
      </c>
      <c r="F797" s="0" t="n">
        <v>0.7</v>
      </c>
      <c r="G797" s="0" t="n">
        <v>31.64</v>
      </c>
      <c r="H797" s="0" t="n">
        <v>0.4</v>
      </c>
      <c r="I797" s="0" t="n">
        <v>2812653</v>
      </c>
      <c r="J797" s="0" t="s">
        <v>373</v>
      </c>
      <c r="K797" s="19" t="n">
        <v>43677.9993055556</v>
      </c>
      <c r="L797" s="0" t="s">
        <v>54</v>
      </c>
      <c r="M797" s="0" t="n">
        <v>0.026</v>
      </c>
    </row>
    <row r="798" customFormat="false" ht="10.5" hidden="false" customHeight="false" outlineLevel="0" collapsed="false">
      <c r="A798" s="15" t="n">
        <v>308</v>
      </c>
      <c r="B798" s="0" t="n">
        <v>81</v>
      </c>
      <c r="C798" s="0" t="n">
        <v>85.4</v>
      </c>
      <c r="D798" s="0" t="n">
        <v>92.1</v>
      </c>
      <c r="E798" s="0" t="n">
        <v>2.9</v>
      </c>
      <c r="F798" s="0" t="n">
        <v>0.73</v>
      </c>
      <c r="G798" s="0" t="n">
        <v>31.45</v>
      </c>
      <c r="H798" s="0" t="n">
        <v>0.68</v>
      </c>
      <c r="I798" s="0" t="n">
        <v>2812826</v>
      </c>
      <c r="J798" s="0" t="s">
        <v>374</v>
      </c>
      <c r="K798" s="19" t="n">
        <v>43678.0715277778</v>
      </c>
      <c r="L798" s="0" t="s">
        <v>54</v>
      </c>
      <c r="M798" s="0" t="n">
        <v>0.03</v>
      </c>
    </row>
    <row r="799" customFormat="false" ht="10.5" hidden="false" customHeight="false" outlineLevel="0" collapsed="false">
      <c r="A799" s="15" t="n">
        <v>283</v>
      </c>
      <c r="B799" s="0" t="n">
        <v>76.7</v>
      </c>
      <c r="C799" s="0" t="n">
        <v>80.8</v>
      </c>
      <c r="D799" s="0" t="n">
        <v>87.4</v>
      </c>
      <c r="E799" s="0" t="n">
        <v>2.9</v>
      </c>
      <c r="F799" s="0" t="n">
        <v>0.82</v>
      </c>
      <c r="G799" s="0" t="n">
        <v>31.6</v>
      </c>
      <c r="H799" s="0" t="n">
        <v>0.58</v>
      </c>
      <c r="I799" s="0" t="n">
        <v>2812831</v>
      </c>
      <c r="J799" s="0" t="s">
        <v>375</v>
      </c>
      <c r="K799" s="19" t="n">
        <v>43678.1444444444</v>
      </c>
      <c r="L799" s="0" t="s">
        <v>58</v>
      </c>
      <c r="M799" s="0" t="n">
        <v>0.046</v>
      </c>
    </row>
    <row r="800" customFormat="false" ht="10.5" hidden="false" customHeight="false" outlineLevel="0" collapsed="false">
      <c r="A800" s="15" t="n">
        <v>400</v>
      </c>
      <c r="B800" s="0" t="n">
        <v>76</v>
      </c>
      <c r="C800" s="0" t="n">
        <v>80.1</v>
      </c>
      <c r="D800" s="0" t="n">
        <v>86.5</v>
      </c>
      <c r="E800" s="0" t="n">
        <v>3.51</v>
      </c>
      <c r="F800" s="0" t="n">
        <v>0.84</v>
      </c>
      <c r="G800" s="0" t="n">
        <v>31.32</v>
      </c>
      <c r="H800" s="0" t="n">
        <v>0.49</v>
      </c>
      <c r="I800" s="0" t="n">
        <v>2813653</v>
      </c>
      <c r="J800" s="0" t="s">
        <v>376</v>
      </c>
      <c r="K800" s="19" t="n">
        <v>43678.4395833333</v>
      </c>
      <c r="L800" s="0" t="s">
        <v>30</v>
      </c>
      <c r="M800" s="0" t="n">
        <v>0.037</v>
      </c>
    </row>
    <row r="801" customFormat="false" ht="10.5" hidden="false" customHeight="false" outlineLevel="0" collapsed="false">
      <c r="A801" s="15" t="n">
        <v>400</v>
      </c>
      <c r="B801" s="0" t="n">
        <v>75.3</v>
      </c>
      <c r="C801" s="0" t="n">
        <v>79.3</v>
      </c>
      <c r="D801" s="0" t="n">
        <v>85.8</v>
      </c>
      <c r="E801" s="0" t="n">
        <v>3.38</v>
      </c>
      <c r="F801" s="0" t="n">
        <v>0.88</v>
      </c>
      <c r="G801" s="0" t="n">
        <v>31.48</v>
      </c>
      <c r="H801" s="0" t="n">
        <v>1.45</v>
      </c>
      <c r="I801" s="0" t="n">
        <v>2813654</v>
      </c>
      <c r="J801" s="0" t="s">
        <v>376</v>
      </c>
      <c r="K801" s="19" t="n">
        <v>43678.4395833333</v>
      </c>
      <c r="L801" s="0" t="s">
        <v>30</v>
      </c>
      <c r="M801" s="0" t="n">
        <v>0.074</v>
      </c>
    </row>
    <row r="802" customFormat="false" ht="10.5" hidden="false" customHeight="false" outlineLevel="0" collapsed="false">
      <c r="A802" s="15" t="n">
        <v>400</v>
      </c>
      <c r="B802" s="0" t="n">
        <v>73.7</v>
      </c>
      <c r="C802" s="0" t="n">
        <v>77.7</v>
      </c>
      <c r="D802" s="0" t="n">
        <v>84.2</v>
      </c>
      <c r="E802" s="0" t="n">
        <v>3.26</v>
      </c>
      <c r="F802" s="0" t="n">
        <v>1.03</v>
      </c>
      <c r="G802" s="0" t="n">
        <v>31.58</v>
      </c>
      <c r="H802" s="0" t="n">
        <v>1.41</v>
      </c>
      <c r="I802" s="0" t="n">
        <v>2813655</v>
      </c>
      <c r="J802" s="0" t="s">
        <v>376</v>
      </c>
      <c r="K802" s="19" t="n">
        <v>43678.4395833333</v>
      </c>
      <c r="L802" s="0" t="s">
        <v>30</v>
      </c>
      <c r="M802" s="0" t="n">
        <v>0.237</v>
      </c>
    </row>
    <row r="803" customFormat="false" ht="10.5" hidden="false" customHeight="false" outlineLevel="0" collapsed="false">
      <c r="A803" s="15" t="n">
        <v>340</v>
      </c>
      <c r="B803" s="0" t="n">
        <v>82</v>
      </c>
      <c r="C803" s="0" t="n">
        <v>86.4</v>
      </c>
      <c r="D803" s="0" t="n">
        <v>93.3</v>
      </c>
      <c r="E803" s="0" t="n">
        <v>2.92</v>
      </c>
      <c r="F803" s="0" t="n">
        <v>0.7</v>
      </c>
      <c r="G803" s="0" t="n">
        <v>31.64</v>
      </c>
      <c r="H803" s="0" t="n">
        <v>0.4</v>
      </c>
      <c r="I803" s="0" t="n">
        <v>2813779</v>
      </c>
      <c r="J803" s="0" t="s">
        <v>373</v>
      </c>
      <c r="K803" s="19" t="n">
        <v>43677.9993055556</v>
      </c>
      <c r="L803" s="0" t="s">
        <v>54</v>
      </c>
      <c r="M803" s="0" t="n">
        <v>0.026</v>
      </c>
    </row>
    <row r="804" customFormat="false" ht="10.5" hidden="false" customHeight="false" outlineLevel="0" collapsed="false">
      <c r="A804" s="15" t="n">
        <v>300</v>
      </c>
      <c r="B804" s="0" t="n">
        <v>68.8</v>
      </c>
      <c r="C804" s="0" t="n">
        <v>72.5</v>
      </c>
      <c r="D804" s="0" t="n">
        <v>77.7</v>
      </c>
      <c r="E804" s="0" t="n">
        <v>7.61</v>
      </c>
      <c r="F804" s="0" t="n">
        <v>1.37</v>
      </c>
      <c r="G804" s="0" t="n">
        <v>32.14</v>
      </c>
      <c r="H804" s="0" t="n">
        <v>0.74</v>
      </c>
      <c r="I804" s="0" t="n">
        <v>2817719</v>
      </c>
      <c r="J804" s="0" t="s">
        <v>377</v>
      </c>
      <c r="K804" s="19" t="n">
        <v>43682.2069444444</v>
      </c>
      <c r="L804" s="0" t="s">
        <v>66</v>
      </c>
      <c r="M804" s="0" t="n">
        <v>0.099</v>
      </c>
    </row>
    <row r="805" customFormat="false" ht="10.5" hidden="false" customHeight="false" outlineLevel="0" collapsed="false">
      <c r="A805" s="15" t="n">
        <v>300</v>
      </c>
      <c r="B805" s="0" t="n">
        <v>69.5</v>
      </c>
      <c r="C805" s="0" t="n">
        <v>73.2</v>
      </c>
      <c r="D805" s="0" t="n">
        <v>78.7</v>
      </c>
      <c r="E805" s="0" t="n">
        <v>8.31</v>
      </c>
      <c r="F805" s="0" t="n">
        <v>1.41</v>
      </c>
      <c r="G805" s="0" t="n">
        <v>32.16</v>
      </c>
      <c r="H805" s="0" t="n">
        <v>1.22</v>
      </c>
      <c r="I805" s="0" t="n">
        <v>2817720</v>
      </c>
      <c r="J805" s="0" t="s">
        <v>377</v>
      </c>
      <c r="K805" s="19" t="n">
        <v>43682.2069444444</v>
      </c>
      <c r="L805" s="0" t="s">
        <v>66</v>
      </c>
      <c r="M805" s="0" t="n">
        <v>0.134</v>
      </c>
    </row>
    <row r="806" customFormat="false" ht="10.5" hidden="false" customHeight="false" outlineLevel="0" collapsed="false">
      <c r="A806" s="15" t="n">
        <v>99</v>
      </c>
      <c r="B806" s="0" t="n">
        <v>69.9</v>
      </c>
      <c r="C806" s="0" t="n">
        <v>73.7</v>
      </c>
      <c r="D806" s="0" t="n">
        <v>79.2</v>
      </c>
      <c r="E806" s="0" t="n">
        <v>8.13</v>
      </c>
      <c r="F806" s="0" t="n">
        <v>1.42</v>
      </c>
      <c r="G806" s="0" t="n">
        <v>32.14</v>
      </c>
      <c r="H806" s="0" t="n">
        <v>1.56</v>
      </c>
      <c r="I806" s="0" t="n">
        <v>2817721</v>
      </c>
      <c r="J806" s="0" t="s">
        <v>377</v>
      </c>
      <c r="K806" s="19" t="n">
        <v>43682.2069444444</v>
      </c>
      <c r="L806" s="0" t="s">
        <v>66</v>
      </c>
      <c r="M806" s="0" t="n">
        <v>0.124</v>
      </c>
    </row>
    <row r="807" customFormat="false" ht="10.5" hidden="false" customHeight="false" outlineLevel="0" collapsed="false">
      <c r="A807" s="15" t="n">
        <v>400</v>
      </c>
      <c r="B807" s="0" t="n">
        <v>77.5</v>
      </c>
      <c r="C807" s="0" t="n">
        <v>81.6</v>
      </c>
      <c r="D807" s="0" t="n">
        <v>88.3</v>
      </c>
      <c r="E807" s="0" t="n">
        <v>2.75</v>
      </c>
      <c r="F807" s="0" t="n">
        <v>0.78</v>
      </c>
      <c r="G807" s="0" t="n">
        <v>31.63</v>
      </c>
      <c r="H807" s="0" t="n">
        <v>1.09</v>
      </c>
      <c r="I807" s="0" t="n">
        <v>2814569</v>
      </c>
      <c r="J807" s="0" t="s">
        <v>378</v>
      </c>
      <c r="K807" s="19" t="n">
        <v>43678.7805555556</v>
      </c>
      <c r="L807" s="0" t="s">
        <v>30</v>
      </c>
      <c r="M807" s="0" t="n">
        <v>0.055</v>
      </c>
    </row>
    <row r="808" customFormat="false" ht="10.5" hidden="false" customHeight="false" outlineLevel="0" collapsed="false">
      <c r="A808" s="15" t="n">
        <v>400</v>
      </c>
      <c r="B808" s="0" t="n">
        <v>76.8</v>
      </c>
      <c r="C808" s="0" t="n">
        <v>80.9</v>
      </c>
      <c r="D808" s="0" t="n">
        <v>87.7</v>
      </c>
      <c r="E808" s="0" t="n">
        <v>2.11</v>
      </c>
      <c r="F808" s="0" t="n">
        <v>0.75</v>
      </c>
      <c r="G808" s="0" t="n">
        <v>31.6</v>
      </c>
      <c r="H808" s="0" t="n">
        <v>0.69</v>
      </c>
      <c r="I808" s="0" t="n">
        <v>2814570</v>
      </c>
      <c r="J808" s="0" t="s">
        <v>378</v>
      </c>
      <c r="K808" s="19" t="n">
        <v>43678.7805555556</v>
      </c>
      <c r="L808" s="0" t="s">
        <v>30</v>
      </c>
      <c r="M808" s="0" t="n">
        <v>0.033</v>
      </c>
    </row>
    <row r="809" customFormat="false" ht="10.5" hidden="false" customHeight="false" outlineLevel="0" collapsed="false">
      <c r="A809" s="15" t="n">
        <v>76</v>
      </c>
      <c r="B809" s="0" t="n">
        <v>76.6</v>
      </c>
      <c r="C809" s="0" t="n">
        <v>80.7</v>
      </c>
      <c r="D809" s="0" t="n">
        <v>87.4</v>
      </c>
      <c r="E809" s="0" t="n">
        <v>2.62</v>
      </c>
      <c r="F809" s="0" t="n">
        <v>0.82</v>
      </c>
      <c r="G809" s="0" t="n">
        <v>31.72</v>
      </c>
      <c r="H809" s="0" t="n">
        <v>0.68</v>
      </c>
      <c r="I809" s="0" t="n">
        <v>2814571</v>
      </c>
      <c r="J809" s="0" t="s">
        <v>378</v>
      </c>
      <c r="K809" s="19" t="n">
        <v>43678.7805555556</v>
      </c>
      <c r="L809" s="0" t="s">
        <v>30</v>
      </c>
      <c r="M809" s="0" t="n">
        <v>0.071</v>
      </c>
    </row>
    <row r="810" customFormat="false" ht="10.5" hidden="false" customHeight="false" outlineLevel="0" collapsed="false">
      <c r="A810" s="15" t="n">
        <v>300</v>
      </c>
      <c r="B810" s="0" t="n">
        <v>69.8</v>
      </c>
      <c r="C810" s="0" t="n">
        <v>73.6</v>
      </c>
      <c r="D810" s="0" t="n">
        <v>79</v>
      </c>
      <c r="E810" s="0" t="n">
        <v>8.54</v>
      </c>
      <c r="F810" s="0" t="n">
        <v>1.5</v>
      </c>
      <c r="G810" s="0" t="n">
        <v>32.12</v>
      </c>
      <c r="H810" s="0" t="n">
        <v>1.59</v>
      </c>
      <c r="I810" s="0" t="n">
        <v>2814917</v>
      </c>
      <c r="J810" s="0" t="s">
        <v>379</v>
      </c>
      <c r="K810" s="19" t="n">
        <v>43678.9888888889</v>
      </c>
      <c r="L810" s="0" t="s">
        <v>66</v>
      </c>
      <c r="M810" s="0" t="n">
        <v>0.092</v>
      </c>
    </row>
    <row r="811" customFormat="false" ht="10.5" hidden="false" customHeight="false" outlineLevel="0" collapsed="false">
      <c r="A811" s="15" t="n">
        <v>300</v>
      </c>
      <c r="B811" s="0" t="n">
        <v>69</v>
      </c>
      <c r="C811" s="0" t="n">
        <v>72.8</v>
      </c>
      <c r="D811" s="0" t="n">
        <v>78.2</v>
      </c>
      <c r="E811" s="0" t="n">
        <v>8.04</v>
      </c>
      <c r="F811" s="0" t="n">
        <v>1.45</v>
      </c>
      <c r="G811" s="0" t="n">
        <v>32.01</v>
      </c>
      <c r="H811" s="0" t="n">
        <v>1.25</v>
      </c>
      <c r="I811" s="0" t="n">
        <v>2814918</v>
      </c>
      <c r="J811" s="0" t="s">
        <v>379</v>
      </c>
      <c r="K811" s="19" t="n">
        <v>43678.9888888889</v>
      </c>
      <c r="L811" s="0" t="s">
        <v>66</v>
      </c>
      <c r="M811" s="0" t="n">
        <v>0.129</v>
      </c>
    </row>
    <row r="812" customFormat="false" ht="10.5" hidden="false" customHeight="false" outlineLevel="0" collapsed="false">
      <c r="A812" s="15" t="n">
        <v>300</v>
      </c>
      <c r="B812" s="0" t="n">
        <v>68.9</v>
      </c>
      <c r="C812" s="0" t="n">
        <v>72.6</v>
      </c>
      <c r="D812" s="0" t="n">
        <v>78.4</v>
      </c>
      <c r="E812" s="0" t="n">
        <v>8.28</v>
      </c>
      <c r="F812" s="0" t="n">
        <v>1.59</v>
      </c>
      <c r="G812" s="0" t="n">
        <v>31.8</v>
      </c>
      <c r="H812" s="0" t="n">
        <v>1.24</v>
      </c>
      <c r="I812" s="0" t="n">
        <v>2814919</v>
      </c>
      <c r="J812" s="0" t="s">
        <v>379</v>
      </c>
      <c r="K812" s="19" t="n">
        <v>43678.9888888889</v>
      </c>
      <c r="L812" s="0" t="s">
        <v>66</v>
      </c>
      <c r="M812" s="0" t="n">
        <v>0.128</v>
      </c>
    </row>
    <row r="813" customFormat="false" ht="10.5" hidden="false" customHeight="false" outlineLevel="0" collapsed="false">
      <c r="A813" s="15" t="n">
        <v>300</v>
      </c>
      <c r="B813" s="0" t="n">
        <v>68</v>
      </c>
      <c r="C813" s="0" t="n">
        <v>71.7</v>
      </c>
      <c r="D813" s="0" t="n">
        <v>77</v>
      </c>
      <c r="E813" s="0" t="n">
        <v>8.98</v>
      </c>
      <c r="F813" s="0" t="n">
        <v>1.6</v>
      </c>
      <c r="G813" s="0" t="n">
        <v>32.04</v>
      </c>
      <c r="H813" s="0" t="n">
        <v>1.26</v>
      </c>
      <c r="I813" s="0" t="n">
        <v>2815393</v>
      </c>
      <c r="J813" s="0" t="s">
        <v>380</v>
      </c>
      <c r="K813" s="19" t="n">
        <v>43679.2131944444</v>
      </c>
      <c r="L813" s="0" t="s">
        <v>66</v>
      </c>
      <c r="M813" s="0" t="n">
        <v>0.107</v>
      </c>
    </row>
    <row r="814" customFormat="false" ht="10.5" hidden="false" customHeight="false" outlineLevel="0" collapsed="false">
      <c r="A814" s="15" t="n">
        <v>300</v>
      </c>
      <c r="B814" s="0" t="n">
        <v>68.8</v>
      </c>
      <c r="C814" s="0" t="n">
        <v>72.6</v>
      </c>
      <c r="D814" s="0" t="n">
        <v>78</v>
      </c>
      <c r="E814" s="0" t="n">
        <v>8.33</v>
      </c>
      <c r="F814" s="0" t="n">
        <v>1.53</v>
      </c>
      <c r="G814" s="0" t="n">
        <v>31.9</v>
      </c>
      <c r="H814" s="0" t="n">
        <v>1.27</v>
      </c>
      <c r="I814" s="0" t="n">
        <v>2815394</v>
      </c>
      <c r="J814" s="0" t="s">
        <v>380</v>
      </c>
      <c r="K814" s="19" t="n">
        <v>43679.2131944444</v>
      </c>
      <c r="L814" s="0" t="s">
        <v>66</v>
      </c>
      <c r="M814" s="0" t="n">
        <v>0.113</v>
      </c>
    </row>
    <row r="815" customFormat="false" ht="10.5" hidden="false" customHeight="false" outlineLevel="0" collapsed="false">
      <c r="A815" s="15" t="n">
        <v>322</v>
      </c>
      <c r="B815" s="0" t="n">
        <v>70</v>
      </c>
      <c r="C815" s="0" t="n">
        <v>73.8</v>
      </c>
      <c r="D815" s="0" t="n">
        <v>79.4</v>
      </c>
      <c r="E815" s="0" t="n">
        <v>7.79</v>
      </c>
      <c r="F815" s="0" t="n">
        <v>1.52</v>
      </c>
      <c r="G815" s="0" t="n">
        <v>31.7</v>
      </c>
      <c r="H815" s="0" t="n">
        <v>1.33</v>
      </c>
      <c r="I815" s="0" t="n">
        <v>2815395</v>
      </c>
      <c r="J815" s="0" t="s">
        <v>380</v>
      </c>
      <c r="K815" s="19" t="n">
        <v>43679.2131944444</v>
      </c>
      <c r="L815" s="0" t="s">
        <v>66</v>
      </c>
      <c r="M815" s="0" t="n">
        <v>0.134</v>
      </c>
    </row>
    <row r="816" customFormat="false" ht="10.5" hidden="false" customHeight="false" outlineLevel="0" collapsed="false">
      <c r="A816" s="15" t="n">
        <v>400</v>
      </c>
      <c r="B816" s="0" t="n">
        <v>70.5</v>
      </c>
      <c r="C816" s="0" t="n">
        <v>74.4</v>
      </c>
      <c r="D816" s="0" t="n">
        <v>80.1</v>
      </c>
      <c r="E816" s="0" t="n">
        <v>8.03</v>
      </c>
      <c r="F816" s="0" t="n">
        <v>1.47</v>
      </c>
      <c r="G816" s="0" t="n">
        <v>31.8</v>
      </c>
      <c r="H816" s="0" t="n">
        <v>1.24</v>
      </c>
      <c r="I816" s="0" t="n">
        <v>2816057</v>
      </c>
      <c r="J816" s="0" t="s">
        <v>381</v>
      </c>
      <c r="K816" s="19" t="n">
        <v>43679.5055555556</v>
      </c>
      <c r="L816" s="0" t="s">
        <v>66</v>
      </c>
      <c r="M816" s="0" t="n">
        <v>0.153</v>
      </c>
    </row>
    <row r="817" customFormat="false" ht="10.5" hidden="false" customHeight="false" outlineLevel="0" collapsed="false">
      <c r="A817" s="15" t="n">
        <v>400</v>
      </c>
      <c r="B817" s="0" t="n">
        <v>71.5</v>
      </c>
      <c r="C817" s="0" t="n">
        <v>75.4</v>
      </c>
      <c r="D817" s="0" t="n">
        <v>81.1</v>
      </c>
      <c r="E817" s="0" t="n">
        <v>8.63</v>
      </c>
      <c r="F817" s="0" t="n">
        <v>1.34</v>
      </c>
      <c r="G817" s="0" t="n">
        <v>32.15</v>
      </c>
      <c r="H817" s="0" t="n">
        <v>1.11</v>
      </c>
      <c r="I817" s="0" t="n">
        <v>2816058</v>
      </c>
      <c r="J817" s="0" t="s">
        <v>381</v>
      </c>
      <c r="K817" s="19" t="n">
        <v>43679.5055555556</v>
      </c>
      <c r="L817" s="0" t="s">
        <v>66</v>
      </c>
      <c r="M817" s="0" t="n">
        <v>0.144</v>
      </c>
    </row>
    <row r="818" customFormat="false" ht="10.5" hidden="false" customHeight="false" outlineLevel="0" collapsed="false">
      <c r="A818" s="15" t="n">
        <v>400</v>
      </c>
      <c r="B818" s="0" t="n">
        <v>72.4</v>
      </c>
      <c r="C818" s="0" t="n">
        <v>76.3</v>
      </c>
      <c r="D818" s="0" t="n">
        <v>81.9</v>
      </c>
      <c r="E818" s="0" t="n">
        <v>8.83</v>
      </c>
      <c r="F818" s="0" t="n">
        <v>1.42</v>
      </c>
      <c r="G818" s="0" t="n">
        <v>31.99</v>
      </c>
      <c r="H818" s="0" t="n">
        <v>1.1</v>
      </c>
      <c r="I818" s="0" t="n">
        <v>2816059</v>
      </c>
      <c r="J818" s="0" t="s">
        <v>381</v>
      </c>
      <c r="K818" s="19" t="n">
        <v>43679.5055555556</v>
      </c>
      <c r="L818" s="0" t="s">
        <v>66</v>
      </c>
      <c r="M818" s="0" t="n">
        <v>0.155</v>
      </c>
    </row>
    <row r="819" customFormat="false" ht="10.5" hidden="false" customHeight="false" outlineLevel="0" collapsed="false">
      <c r="A819" s="15" t="n">
        <v>400</v>
      </c>
      <c r="B819" s="0" t="n">
        <v>71</v>
      </c>
      <c r="C819" s="0" t="n">
        <v>75</v>
      </c>
      <c r="D819" s="0" t="n">
        <v>80.3</v>
      </c>
      <c r="E819" s="0" t="n">
        <v>9.91</v>
      </c>
      <c r="F819" s="0" t="n">
        <v>1.45</v>
      </c>
      <c r="G819" s="0" t="n">
        <v>32.01</v>
      </c>
      <c r="H819" s="0" t="n">
        <v>1.01</v>
      </c>
      <c r="I819" s="0" t="n">
        <v>2816896</v>
      </c>
      <c r="J819" s="0" t="s">
        <v>382</v>
      </c>
      <c r="K819" s="19" t="n">
        <v>43679.8</v>
      </c>
      <c r="L819" s="0" t="s">
        <v>66</v>
      </c>
      <c r="M819" s="0" t="n">
        <v>0.182</v>
      </c>
    </row>
    <row r="820" customFormat="false" ht="10.5" hidden="false" customHeight="false" outlineLevel="0" collapsed="false">
      <c r="A820" s="15" t="n">
        <v>400</v>
      </c>
      <c r="B820" s="0" t="n">
        <v>72.4</v>
      </c>
      <c r="C820" s="0" t="n">
        <v>76.4</v>
      </c>
      <c r="D820" s="0" t="n">
        <v>81.7</v>
      </c>
      <c r="E820" s="0" t="n">
        <v>8.94</v>
      </c>
      <c r="F820" s="0" t="n">
        <v>1.36</v>
      </c>
      <c r="G820" s="0" t="n">
        <v>32.23</v>
      </c>
      <c r="H820" s="0" t="n">
        <v>1.08</v>
      </c>
      <c r="I820" s="0" t="n">
        <v>2816897</v>
      </c>
      <c r="J820" s="0" t="s">
        <v>382</v>
      </c>
      <c r="K820" s="19" t="n">
        <v>43679.8</v>
      </c>
      <c r="L820" s="0" t="s">
        <v>66</v>
      </c>
      <c r="M820" s="0" t="n">
        <v>0.145</v>
      </c>
    </row>
    <row r="821" customFormat="false" ht="10.5" hidden="false" customHeight="false" outlineLevel="0" collapsed="false">
      <c r="A821" s="15" t="n">
        <v>306</v>
      </c>
      <c r="B821" s="0" t="n">
        <v>74.3</v>
      </c>
      <c r="C821" s="0" t="n">
        <v>78.4</v>
      </c>
      <c r="D821" s="0" t="n">
        <v>84</v>
      </c>
      <c r="E821" s="0" t="n">
        <v>9.32</v>
      </c>
      <c r="F821" s="0" t="n">
        <v>1.33</v>
      </c>
      <c r="G821" s="0" t="n">
        <v>32.35</v>
      </c>
      <c r="H821" s="0" t="n">
        <v>0.87</v>
      </c>
      <c r="I821" s="0" t="n">
        <v>2816898</v>
      </c>
      <c r="J821" s="0" t="s">
        <v>382</v>
      </c>
      <c r="K821" s="19" t="n">
        <v>43679.8</v>
      </c>
      <c r="L821" s="0" t="s">
        <v>66</v>
      </c>
      <c r="M821" s="0" t="n">
        <v>0.11</v>
      </c>
    </row>
    <row r="822" customFormat="false" ht="10.5" hidden="false" customHeight="false" outlineLevel="0" collapsed="false">
      <c r="A822" s="15" t="n">
        <v>400</v>
      </c>
      <c r="B822" s="0" t="n">
        <v>79.2</v>
      </c>
      <c r="C822" s="0" t="n">
        <v>83.6</v>
      </c>
      <c r="D822" s="0" t="n">
        <v>90</v>
      </c>
      <c r="E822" s="0" t="n">
        <v>5.46</v>
      </c>
      <c r="F822" s="0" t="n">
        <v>0.87</v>
      </c>
      <c r="G822" s="0" t="n">
        <v>31.83</v>
      </c>
      <c r="H822" s="0" t="n">
        <v>0.93</v>
      </c>
      <c r="I822" s="0" t="n">
        <v>2843976</v>
      </c>
      <c r="J822" s="0" t="s">
        <v>383</v>
      </c>
      <c r="K822" s="19" t="n">
        <v>43699.8145833333</v>
      </c>
      <c r="L822" s="0" t="s">
        <v>104</v>
      </c>
      <c r="M822" s="0" t="n">
        <v>0.049</v>
      </c>
    </row>
    <row r="823" customFormat="false" ht="10.5" hidden="false" customHeight="false" outlineLevel="0" collapsed="false">
      <c r="A823" s="15" t="n">
        <v>400</v>
      </c>
      <c r="B823" s="0" t="n">
        <v>79.5</v>
      </c>
      <c r="C823" s="0" t="n">
        <v>83.7</v>
      </c>
      <c r="D823" s="0" t="n">
        <v>90.3</v>
      </c>
      <c r="E823" s="0" t="n">
        <v>5.31</v>
      </c>
      <c r="F823" s="0" t="n">
        <v>0.84</v>
      </c>
      <c r="G823" s="0" t="n">
        <v>31.84</v>
      </c>
      <c r="H823" s="0" t="n">
        <v>0.61</v>
      </c>
      <c r="I823" s="0" t="n">
        <v>2843977</v>
      </c>
      <c r="J823" s="0" t="s">
        <v>383</v>
      </c>
      <c r="K823" s="19" t="n">
        <v>43699.8145833333</v>
      </c>
      <c r="L823" s="0" t="s">
        <v>104</v>
      </c>
      <c r="M823" s="0" t="n">
        <v>0.069</v>
      </c>
    </row>
    <row r="824" customFormat="false" ht="10.5" hidden="false" customHeight="false" outlineLevel="0" collapsed="false">
      <c r="A824" s="15" t="n">
        <v>220</v>
      </c>
      <c r="B824" s="0" t="n">
        <v>79.8</v>
      </c>
      <c r="C824" s="0" t="n">
        <v>84.1</v>
      </c>
      <c r="D824" s="0" t="n">
        <v>90.6</v>
      </c>
      <c r="E824" s="0" t="n">
        <v>5.35</v>
      </c>
      <c r="F824" s="0" t="n">
        <v>0.84</v>
      </c>
      <c r="G824" s="0" t="n">
        <v>31.91</v>
      </c>
      <c r="H824" s="0" t="n">
        <v>0.59</v>
      </c>
      <c r="I824" s="0" t="n">
        <v>2843978</v>
      </c>
      <c r="J824" s="0" t="s">
        <v>383</v>
      </c>
      <c r="K824" s="19" t="n">
        <v>43699.8145833333</v>
      </c>
      <c r="L824" s="0" t="s">
        <v>104</v>
      </c>
      <c r="M824" s="0" t="n">
        <v>0.046</v>
      </c>
    </row>
    <row r="825" customFormat="false" ht="10.5" hidden="false" customHeight="false" outlineLevel="0" collapsed="false">
      <c r="A825" s="15" t="n">
        <v>400</v>
      </c>
      <c r="B825" s="0" t="n">
        <v>74.3</v>
      </c>
      <c r="C825" s="0" t="n">
        <v>78.3</v>
      </c>
      <c r="D825" s="0" t="n">
        <v>84.5</v>
      </c>
      <c r="E825" s="0" t="n">
        <v>5.33</v>
      </c>
      <c r="F825" s="0" t="n">
        <v>1.08</v>
      </c>
      <c r="G825" s="0" t="n">
        <v>31.65</v>
      </c>
      <c r="H825" s="0" t="n">
        <v>2.04</v>
      </c>
      <c r="I825" s="0" t="n">
        <v>2818754</v>
      </c>
      <c r="J825" s="0" t="s">
        <v>384</v>
      </c>
      <c r="K825" s="19" t="n">
        <v>43682.6645833333</v>
      </c>
      <c r="L825" s="0" t="s">
        <v>30</v>
      </c>
      <c r="M825" s="0" t="n">
        <v>0.17</v>
      </c>
    </row>
    <row r="826" customFormat="false" ht="10.5" hidden="false" customHeight="false" outlineLevel="0" collapsed="false">
      <c r="A826" s="15" t="n">
        <v>400</v>
      </c>
      <c r="B826" s="0" t="n">
        <v>74</v>
      </c>
      <c r="C826" s="0" t="n">
        <v>78</v>
      </c>
      <c r="D826" s="0" t="n">
        <v>83.9</v>
      </c>
      <c r="E826" s="0" t="n">
        <v>5.94</v>
      </c>
      <c r="F826" s="0" t="n">
        <v>1.07</v>
      </c>
      <c r="G826" s="0" t="n">
        <v>31.86</v>
      </c>
      <c r="H826" s="0" t="n">
        <v>1.85</v>
      </c>
      <c r="I826" s="0" t="n">
        <v>2818755</v>
      </c>
      <c r="J826" s="0" t="s">
        <v>384</v>
      </c>
      <c r="K826" s="19" t="n">
        <v>43682.6645833333</v>
      </c>
      <c r="L826" s="0" t="s">
        <v>30</v>
      </c>
      <c r="M826" s="0" t="n">
        <v>0.085</v>
      </c>
    </row>
    <row r="827" customFormat="false" ht="10.5" hidden="false" customHeight="false" outlineLevel="0" collapsed="false">
      <c r="A827" s="15" t="n">
        <v>400</v>
      </c>
      <c r="B827" s="0" t="n">
        <v>75.5</v>
      </c>
      <c r="C827" s="0" t="n">
        <v>79.6</v>
      </c>
      <c r="D827" s="0" t="n">
        <v>85.6</v>
      </c>
      <c r="E827" s="0" t="n">
        <v>5.91</v>
      </c>
      <c r="F827" s="0" t="n">
        <v>1.03</v>
      </c>
      <c r="G827" s="0" t="n">
        <v>31.86</v>
      </c>
      <c r="H827" s="0" t="n">
        <v>1.4</v>
      </c>
      <c r="I827" s="0" t="n">
        <v>2818756</v>
      </c>
      <c r="J827" s="0" t="s">
        <v>384</v>
      </c>
      <c r="K827" s="19" t="n">
        <v>43682.6645833333</v>
      </c>
      <c r="L827" s="0" t="s">
        <v>30</v>
      </c>
      <c r="M827" s="0" t="n">
        <v>0.075</v>
      </c>
    </row>
    <row r="828" customFormat="false" ht="10.5" hidden="false" customHeight="false" outlineLevel="0" collapsed="false">
      <c r="A828" s="15" t="n">
        <v>400</v>
      </c>
      <c r="B828" s="0" t="n">
        <v>75.8</v>
      </c>
      <c r="C828" s="0" t="n">
        <v>79.8</v>
      </c>
      <c r="D828" s="0" t="n">
        <v>85.6</v>
      </c>
      <c r="E828" s="0" t="n">
        <v>5.74</v>
      </c>
      <c r="F828" s="0" t="n">
        <v>1.07</v>
      </c>
      <c r="G828" s="0" t="n">
        <v>31.98</v>
      </c>
      <c r="H828" s="0" t="n">
        <v>0.74</v>
      </c>
      <c r="I828" s="0" t="n">
        <v>2819655</v>
      </c>
      <c r="J828" s="0" t="s">
        <v>385</v>
      </c>
      <c r="K828" s="19" t="n">
        <v>43683.0798611111</v>
      </c>
      <c r="L828" s="0" t="s">
        <v>30</v>
      </c>
      <c r="M828" s="0" t="n">
        <v>0.086</v>
      </c>
    </row>
    <row r="829" customFormat="false" ht="10.5" hidden="false" customHeight="false" outlineLevel="0" collapsed="false">
      <c r="A829" s="15" t="n">
        <v>400</v>
      </c>
      <c r="B829" s="0" t="n">
        <v>74.4</v>
      </c>
      <c r="C829" s="0" t="n">
        <v>78.5</v>
      </c>
      <c r="D829" s="0" t="n">
        <v>84.4</v>
      </c>
      <c r="E829" s="0" t="n">
        <v>5.93</v>
      </c>
      <c r="F829" s="0" t="n">
        <v>1.11</v>
      </c>
      <c r="G829" s="0" t="n">
        <v>31.98</v>
      </c>
      <c r="H829" s="0" t="n">
        <v>0.75</v>
      </c>
      <c r="I829" s="0" t="n">
        <v>2819656</v>
      </c>
      <c r="J829" s="0" t="s">
        <v>385</v>
      </c>
      <c r="K829" s="19" t="n">
        <v>43683.0798611111</v>
      </c>
      <c r="L829" s="0" t="s">
        <v>30</v>
      </c>
      <c r="M829" s="0" t="n">
        <v>0.141</v>
      </c>
    </row>
    <row r="830" customFormat="false" ht="10.5" hidden="false" customHeight="false" outlineLevel="0" collapsed="false">
      <c r="A830" s="15" t="n">
        <v>400</v>
      </c>
      <c r="B830" s="0" t="n">
        <v>75.5</v>
      </c>
      <c r="C830" s="0" t="n">
        <v>79.5</v>
      </c>
      <c r="D830" s="0" t="n">
        <v>85.5</v>
      </c>
      <c r="E830" s="0" t="n">
        <v>5.81</v>
      </c>
      <c r="F830" s="0" t="n">
        <v>1.1</v>
      </c>
      <c r="G830" s="0" t="n">
        <v>31.94</v>
      </c>
      <c r="H830" s="0" t="n">
        <v>0.72</v>
      </c>
      <c r="I830" s="0" t="n">
        <v>2819657</v>
      </c>
      <c r="J830" s="0" t="s">
        <v>385</v>
      </c>
      <c r="K830" s="19" t="n">
        <v>43683.0798611111</v>
      </c>
      <c r="L830" s="0" t="s">
        <v>30</v>
      </c>
      <c r="M830" s="0" t="n">
        <v>0.127</v>
      </c>
    </row>
    <row r="831" customFormat="false" ht="10.5" hidden="false" customHeight="false" outlineLevel="0" collapsed="false">
      <c r="A831" s="15" t="n">
        <v>183</v>
      </c>
      <c r="B831" s="0" t="n">
        <v>72.3</v>
      </c>
      <c r="C831" s="0" t="n">
        <v>76.3</v>
      </c>
      <c r="D831" s="0" t="n">
        <v>81.8</v>
      </c>
      <c r="E831" s="0" t="n">
        <v>8.94</v>
      </c>
      <c r="F831" s="0" t="n">
        <v>1.38</v>
      </c>
      <c r="G831" s="0" t="n">
        <v>32.27</v>
      </c>
      <c r="H831" s="0" t="n">
        <v>0.46</v>
      </c>
      <c r="I831" s="0" t="n">
        <v>2819658</v>
      </c>
      <c r="J831" s="0" t="s">
        <v>385</v>
      </c>
      <c r="K831" s="19" t="n">
        <v>43683.0798611111</v>
      </c>
      <c r="L831" s="0" t="s">
        <v>30</v>
      </c>
      <c r="M831" s="0" t="n">
        <v>0.114</v>
      </c>
    </row>
    <row r="832" customFormat="false" ht="10.5" hidden="false" customHeight="false" outlineLevel="0" collapsed="false">
      <c r="A832" s="15" t="n">
        <v>300</v>
      </c>
      <c r="B832" s="0" t="n">
        <v>77.2</v>
      </c>
      <c r="C832" s="0" t="n">
        <v>81.5</v>
      </c>
      <c r="D832" s="0" t="n">
        <v>87</v>
      </c>
      <c r="E832" s="0" t="n">
        <v>10.69</v>
      </c>
      <c r="F832" s="0" t="n">
        <v>1.24</v>
      </c>
      <c r="G832" s="0" t="n">
        <v>32.52</v>
      </c>
      <c r="H832" s="0" t="n">
        <v>0.97</v>
      </c>
      <c r="I832" s="0" t="n">
        <v>2819991</v>
      </c>
      <c r="J832" s="0" t="s">
        <v>386</v>
      </c>
      <c r="K832" s="19" t="n">
        <v>43683.2277777778</v>
      </c>
      <c r="L832" s="0" t="s">
        <v>77</v>
      </c>
      <c r="M832" s="0" t="n">
        <v>0.055</v>
      </c>
    </row>
    <row r="833" customFormat="false" ht="10.5" hidden="false" customHeight="false" outlineLevel="0" collapsed="false">
      <c r="A833" s="15" t="n">
        <v>149</v>
      </c>
      <c r="B833" s="0" t="n">
        <v>77.4</v>
      </c>
      <c r="C833" s="0" t="n">
        <v>81.7</v>
      </c>
      <c r="D833" s="0" t="n">
        <v>87.3</v>
      </c>
      <c r="E833" s="0" t="n">
        <v>9.12</v>
      </c>
      <c r="F833" s="0" t="n">
        <v>1.24</v>
      </c>
      <c r="G833" s="0" t="n">
        <v>32.39</v>
      </c>
      <c r="H833" s="0" t="n">
        <v>0.78</v>
      </c>
      <c r="I833" s="0" t="n">
        <v>2819992</v>
      </c>
      <c r="J833" s="0" t="s">
        <v>386</v>
      </c>
      <c r="K833" s="19" t="n">
        <v>43683.2277777778</v>
      </c>
      <c r="L833" s="0" t="s">
        <v>77</v>
      </c>
      <c r="M833" s="0" t="n">
        <v>0.062</v>
      </c>
    </row>
    <row r="834" customFormat="false" ht="10.5" hidden="false" customHeight="false" outlineLevel="0" collapsed="false">
      <c r="A834" s="15" t="n">
        <v>400</v>
      </c>
      <c r="B834" s="0" t="n">
        <v>72.7</v>
      </c>
      <c r="C834" s="0" t="n">
        <v>76.7</v>
      </c>
      <c r="D834" s="0" t="n">
        <v>82.8</v>
      </c>
      <c r="E834" s="0" t="n">
        <v>8.71</v>
      </c>
      <c r="F834" s="0" t="n">
        <v>1.36</v>
      </c>
      <c r="G834" s="0" t="n">
        <v>32.07</v>
      </c>
      <c r="H834" s="0" t="n">
        <v>0.57</v>
      </c>
      <c r="I834" s="0" t="n">
        <v>2820482</v>
      </c>
      <c r="J834" s="0" t="s">
        <v>387</v>
      </c>
      <c r="K834" s="19" t="n">
        <v>43683.4138888889</v>
      </c>
      <c r="L834" s="0" t="s">
        <v>30</v>
      </c>
      <c r="M834" s="0" t="n">
        <v>0.112</v>
      </c>
    </row>
    <row r="835" customFormat="false" ht="10.5" hidden="false" customHeight="false" outlineLevel="0" collapsed="false">
      <c r="A835" s="15" t="n">
        <v>400</v>
      </c>
      <c r="B835" s="0" t="n">
        <v>75.4</v>
      </c>
      <c r="C835" s="0" t="n">
        <v>79.5</v>
      </c>
      <c r="D835" s="0" t="n">
        <v>85.7</v>
      </c>
      <c r="E835" s="0" t="n">
        <v>6.95</v>
      </c>
      <c r="F835" s="0" t="n">
        <v>1.13</v>
      </c>
      <c r="G835" s="0" t="n">
        <v>31.97</v>
      </c>
      <c r="H835" s="0" t="n">
        <v>0.88</v>
      </c>
      <c r="I835" s="0" t="n">
        <v>2820483</v>
      </c>
      <c r="J835" s="0" t="s">
        <v>387</v>
      </c>
      <c r="K835" s="19" t="n">
        <v>43683.4138888889</v>
      </c>
      <c r="L835" s="0" t="s">
        <v>30</v>
      </c>
      <c r="M835" s="0" t="n">
        <v>0.074</v>
      </c>
    </row>
    <row r="836" customFormat="false" ht="10.5" hidden="false" customHeight="false" outlineLevel="0" collapsed="false">
      <c r="A836" s="15" t="n">
        <v>251</v>
      </c>
      <c r="B836" s="0" t="n">
        <v>72.7</v>
      </c>
      <c r="C836" s="0" t="n">
        <v>76.7</v>
      </c>
      <c r="D836" s="0" t="n">
        <v>82.8</v>
      </c>
      <c r="E836" s="0" t="n">
        <v>8.71</v>
      </c>
      <c r="F836" s="0" t="n">
        <v>1.36</v>
      </c>
      <c r="G836" s="0" t="n">
        <v>32.07</v>
      </c>
      <c r="H836" s="0" t="n">
        <v>0.57</v>
      </c>
      <c r="I836" s="0" t="n">
        <v>2820599</v>
      </c>
      <c r="J836" s="0" t="s">
        <v>388</v>
      </c>
      <c r="K836" s="19" t="n">
        <v>43683.4729166667</v>
      </c>
      <c r="L836" s="0" t="s">
        <v>30</v>
      </c>
      <c r="M836" s="0" t="n">
        <v>0.112</v>
      </c>
    </row>
    <row r="837" customFormat="false" ht="10.5" hidden="false" customHeight="false" outlineLevel="0" collapsed="false">
      <c r="A837" s="15" t="n">
        <v>400</v>
      </c>
      <c r="B837" s="0" t="n">
        <v>76.8</v>
      </c>
      <c r="C837" s="0" t="n">
        <v>81.1</v>
      </c>
      <c r="D837" s="0" t="n">
        <v>86.7</v>
      </c>
      <c r="E837" s="0" t="n">
        <v>9.04</v>
      </c>
      <c r="F837" s="0" t="n">
        <v>1.13</v>
      </c>
      <c r="G837" s="0" t="n">
        <v>32.32</v>
      </c>
      <c r="H837" s="0" t="n">
        <v>0.69</v>
      </c>
      <c r="I837" s="0" t="n">
        <v>2821836</v>
      </c>
      <c r="J837" s="0" t="s">
        <v>389</v>
      </c>
      <c r="K837" s="19" t="n">
        <v>43683.9513888889</v>
      </c>
      <c r="L837" s="0" t="s">
        <v>30</v>
      </c>
      <c r="M837" s="0" t="n">
        <v>0.082</v>
      </c>
    </row>
    <row r="838" customFormat="false" ht="10.5" hidden="false" customHeight="false" outlineLevel="0" collapsed="false">
      <c r="A838" s="15" t="n">
        <v>400</v>
      </c>
      <c r="B838" s="0" t="n">
        <v>75.8</v>
      </c>
      <c r="C838" s="0" t="n">
        <v>79.9</v>
      </c>
      <c r="D838" s="0" t="n">
        <v>85.6</v>
      </c>
      <c r="E838" s="0" t="n">
        <v>9.51</v>
      </c>
      <c r="F838" s="0" t="n">
        <v>1.27</v>
      </c>
      <c r="G838" s="0" t="n">
        <v>32.35</v>
      </c>
      <c r="H838" s="0" t="n">
        <v>0.92</v>
      </c>
      <c r="I838" s="0" t="n">
        <v>2821837</v>
      </c>
      <c r="J838" s="0" t="s">
        <v>389</v>
      </c>
      <c r="K838" s="19" t="n">
        <v>43683.9513888889</v>
      </c>
      <c r="L838" s="0" t="s">
        <v>30</v>
      </c>
      <c r="M838" s="0" t="n">
        <v>0.056</v>
      </c>
    </row>
    <row r="839" customFormat="false" ht="10.5" hidden="false" customHeight="false" outlineLevel="0" collapsed="false">
      <c r="A839" s="15" t="n">
        <v>400</v>
      </c>
      <c r="B839" s="0" t="n">
        <v>75.6</v>
      </c>
      <c r="C839" s="0" t="n">
        <v>79.7</v>
      </c>
      <c r="D839" s="0" t="n">
        <v>85.1</v>
      </c>
      <c r="E839" s="0" t="n">
        <v>7.56</v>
      </c>
      <c r="F839" s="0" t="n">
        <v>1.06</v>
      </c>
      <c r="G839" s="0" t="n">
        <v>32.02</v>
      </c>
      <c r="H839" s="0" t="n">
        <v>0.86</v>
      </c>
      <c r="I839" s="0" t="n">
        <v>2821838</v>
      </c>
      <c r="J839" s="0" t="s">
        <v>389</v>
      </c>
      <c r="K839" s="19" t="n">
        <v>43683.9513888889</v>
      </c>
      <c r="L839" s="0" t="s">
        <v>30</v>
      </c>
      <c r="M839" s="0" t="n">
        <v>0.04</v>
      </c>
    </row>
    <row r="840" customFormat="false" ht="10.5" hidden="false" customHeight="false" outlineLevel="0" collapsed="false">
      <c r="A840" s="15" t="n">
        <v>339</v>
      </c>
      <c r="B840" s="0" t="n">
        <v>77.4</v>
      </c>
      <c r="C840" s="0" t="n">
        <v>81.7</v>
      </c>
      <c r="D840" s="0" t="n">
        <v>87.8</v>
      </c>
      <c r="E840" s="0" t="n">
        <v>7.4</v>
      </c>
      <c r="F840" s="0" t="n">
        <v>1.06</v>
      </c>
      <c r="G840" s="0" t="n">
        <v>32.08</v>
      </c>
      <c r="H840" s="0" t="n">
        <v>0.64</v>
      </c>
      <c r="I840" s="0" t="n">
        <v>2821839</v>
      </c>
      <c r="J840" s="0" t="s">
        <v>389</v>
      </c>
      <c r="K840" s="19" t="n">
        <v>43683.9513888889</v>
      </c>
      <c r="L840" s="0" t="s">
        <v>30</v>
      </c>
      <c r="M840" s="0" t="n">
        <v>0.045</v>
      </c>
    </row>
    <row r="841" customFormat="false" ht="10.5" hidden="false" customHeight="false" outlineLevel="0" collapsed="false">
      <c r="A841" s="15" t="n">
        <v>300</v>
      </c>
      <c r="B841" s="0" t="n">
        <v>76.6</v>
      </c>
      <c r="C841" s="0" t="n">
        <v>80.8</v>
      </c>
      <c r="D841" s="0" t="n">
        <v>86.7</v>
      </c>
      <c r="E841" s="0" t="n">
        <v>9.97</v>
      </c>
      <c r="F841" s="0" t="n">
        <v>1.29</v>
      </c>
      <c r="G841" s="0" t="n">
        <v>32.44</v>
      </c>
      <c r="H841" s="0" t="n">
        <v>0.9</v>
      </c>
      <c r="I841" s="0" t="n">
        <v>2822301</v>
      </c>
      <c r="J841" s="0" t="s">
        <v>390</v>
      </c>
      <c r="K841" s="19" t="n">
        <v>43684.1666666667</v>
      </c>
      <c r="L841" s="0" t="s">
        <v>77</v>
      </c>
      <c r="M841" s="0" t="n">
        <v>0.08</v>
      </c>
    </row>
    <row r="842" customFormat="false" ht="10.5" hidden="false" customHeight="false" outlineLevel="0" collapsed="false">
      <c r="A842" s="15" t="n">
        <v>300</v>
      </c>
      <c r="B842" s="0" t="n">
        <v>77.8</v>
      </c>
      <c r="C842" s="0" t="n">
        <v>82.1</v>
      </c>
      <c r="D842" s="0" t="n">
        <v>88</v>
      </c>
      <c r="E842" s="0" t="n">
        <v>9.26</v>
      </c>
      <c r="F842" s="0" t="n">
        <v>1.2</v>
      </c>
      <c r="G842" s="0" t="n">
        <v>32.37</v>
      </c>
      <c r="H842" s="0" t="n">
        <v>1.09</v>
      </c>
      <c r="I842" s="0" t="n">
        <v>2822302</v>
      </c>
      <c r="J842" s="0" t="s">
        <v>390</v>
      </c>
      <c r="K842" s="19" t="n">
        <v>43684.1666666667</v>
      </c>
      <c r="L842" s="0" t="s">
        <v>77</v>
      </c>
      <c r="M842" s="0" t="n">
        <v>0.067</v>
      </c>
    </row>
    <row r="843" customFormat="false" ht="10.5" hidden="false" customHeight="false" outlineLevel="0" collapsed="false">
      <c r="A843" s="15" t="n">
        <v>300</v>
      </c>
      <c r="B843" s="0" t="n">
        <v>77.2</v>
      </c>
      <c r="C843" s="0" t="n">
        <v>81.4</v>
      </c>
      <c r="D843" s="0" t="n">
        <v>87.1</v>
      </c>
      <c r="E843" s="0" t="n">
        <v>10.14</v>
      </c>
      <c r="F843" s="0" t="n">
        <v>1.31</v>
      </c>
      <c r="G843" s="0" t="n">
        <v>32.38</v>
      </c>
      <c r="H843" s="0" t="n">
        <v>1.2</v>
      </c>
      <c r="I843" s="0" t="n">
        <v>2822303</v>
      </c>
      <c r="J843" s="0" t="s">
        <v>390</v>
      </c>
      <c r="K843" s="19" t="n">
        <v>43684.1666666667</v>
      </c>
      <c r="L843" s="0" t="s">
        <v>77</v>
      </c>
      <c r="M843" s="0" t="n">
        <v>0.069</v>
      </c>
    </row>
    <row r="844" customFormat="false" ht="10.5" hidden="false" customHeight="false" outlineLevel="0" collapsed="false">
      <c r="A844" s="15" t="n">
        <v>300</v>
      </c>
      <c r="B844" s="0" t="n">
        <v>77.3</v>
      </c>
      <c r="C844" s="0" t="n">
        <v>81.6</v>
      </c>
      <c r="D844" s="0" t="n">
        <v>87.3</v>
      </c>
      <c r="E844" s="0" t="n">
        <v>11.23</v>
      </c>
      <c r="F844" s="0" t="n">
        <v>1.34</v>
      </c>
      <c r="G844" s="0" t="n">
        <v>32.54</v>
      </c>
      <c r="H844" s="0" t="n">
        <v>0.96</v>
      </c>
      <c r="I844" s="0" t="n">
        <v>2822535</v>
      </c>
      <c r="J844" s="0" t="s">
        <v>391</v>
      </c>
      <c r="K844" s="19" t="n">
        <v>43684.3152777778</v>
      </c>
      <c r="L844" s="0" t="s">
        <v>77</v>
      </c>
      <c r="M844" s="0" t="n">
        <v>0.063</v>
      </c>
    </row>
    <row r="845" customFormat="false" ht="10.5" hidden="false" customHeight="false" outlineLevel="0" collapsed="false">
      <c r="A845" s="15" t="n">
        <v>336</v>
      </c>
      <c r="B845" s="0" t="n">
        <v>76.7</v>
      </c>
      <c r="C845" s="0" t="n">
        <v>80.9</v>
      </c>
      <c r="D845" s="0" t="n">
        <v>86.2</v>
      </c>
      <c r="E845" s="0" t="n">
        <v>11.28</v>
      </c>
      <c r="F845" s="0" t="n">
        <v>1.35</v>
      </c>
      <c r="G845" s="0" t="n">
        <v>32.52</v>
      </c>
      <c r="H845" s="0" t="n">
        <v>0.81</v>
      </c>
      <c r="I845" s="0" t="n">
        <v>2822536</v>
      </c>
      <c r="J845" s="0" t="s">
        <v>391</v>
      </c>
      <c r="K845" s="19" t="n">
        <v>43684.3152777778</v>
      </c>
      <c r="L845" s="0" t="s">
        <v>77</v>
      </c>
      <c r="M845" s="0" t="n">
        <v>0.051</v>
      </c>
    </row>
    <row r="846" customFormat="false" ht="10.5" hidden="false" customHeight="false" outlineLevel="0" collapsed="false">
      <c r="A846" s="15" t="n">
        <v>400</v>
      </c>
      <c r="B846" s="0" t="n">
        <v>80.6</v>
      </c>
      <c r="C846" s="0" t="n">
        <v>84.9</v>
      </c>
      <c r="D846" s="0" t="n">
        <v>91.9</v>
      </c>
      <c r="E846" s="0" t="n">
        <v>2.27</v>
      </c>
      <c r="F846" s="0" t="n">
        <v>0.74</v>
      </c>
      <c r="G846" s="0" t="n">
        <v>31.44</v>
      </c>
      <c r="H846" s="0" t="n">
        <v>0.67</v>
      </c>
      <c r="I846" s="0" t="n">
        <v>2823477</v>
      </c>
      <c r="J846" s="0" t="s">
        <v>392</v>
      </c>
      <c r="K846" s="19" t="n">
        <v>43684.6555555556</v>
      </c>
      <c r="L846" s="0" t="s">
        <v>54</v>
      </c>
      <c r="M846" s="0" t="n">
        <v>0.058</v>
      </c>
    </row>
    <row r="847" customFormat="false" ht="10.5" hidden="false" customHeight="false" outlineLevel="0" collapsed="false">
      <c r="A847" s="15" t="n">
        <v>400</v>
      </c>
      <c r="B847" s="0" t="n">
        <v>82.2</v>
      </c>
      <c r="C847" s="0" t="n">
        <v>86.6</v>
      </c>
      <c r="D847" s="0" t="n">
        <v>93.8</v>
      </c>
      <c r="E847" s="0" t="n">
        <v>2.17</v>
      </c>
      <c r="F847" s="0" t="n">
        <v>0.64</v>
      </c>
      <c r="G847" s="0" t="n">
        <v>31.4</v>
      </c>
      <c r="H847" s="0" t="n">
        <v>0.5</v>
      </c>
      <c r="I847" s="0" t="n">
        <v>2823478</v>
      </c>
      <c r="J847" s="0" t="s">
        <v>392</v>
      </c>
      <c r="K847" s="19" t="n">
        <v>43684.6555555556</v>
      </c>
      <c r="L847" s="0" t="s">
        <v>54</v>
      </c>
      <c r="M847" s="0" t="n">
        <v>0.027</v>
      </c>
    </row>
    <row r="848" customFormat="false" ht="10.5" hidden="false" customHeight="false" outlineLevel="0" collapsed="false">
      <c r="A848" s="15" t="n">
        <v>400</v>
      </c>
      <c r="B848" s="0" t="n">
        <v>81.4</v>
      </c>
      <c r="C848" s="0" t="n">
        <v>85.8</v>
      </c>
      <c r="D848" s="0" t="n">
        <v>93</v>
      </c>
      <c r="E848" s="0" t="n">
        <v>1.82</v>
      </c>
      <c r="F848" s="0" t="n">
        <v>0.62</v>
      </c>
      <c r="G848" s="0" t="n">
        <v>31.43</v>
      </c>
      <c r="H848" s="0" t="n">
        <v>0.77</v>
      </c>
      <c r="I848" s="0" t="n">
        <v>2823479</v>
      </c>
      <c r="J848" s="0" t="s">
        <v>392</v>
      </c>
      <c r="K848" s="19" t="n">
        <v>43684.6555555556</v>
      </c>
      <c r="L848" s="0" t="s">
        <v>54</v>
      </c>
      <c r="M848" s="0" t="n">
        <v>0.014</v>
      </c>
    </row>
    <row r="849" customFormat="false" ht="10.5" hidden="false" customHeight="false" outlineLevel="0" collapsed="false">
      <c r="A849" s="15" t="n">
        <v>400</v>
      </c>
      <c r="B849" s="0" t="n">
        <v>81.7</v>
      </c>
      <c r="C849" s="0" t="n">
        <v>86.1</v>
      </c>
      <c r="D849" s="0" t="n">
        <v>93.1</v>
      </c>
      <c r="E849" s="0" t="n">
        <v>2.01</v>
      </c>
      <c r="F849" s="0" t="n">
        <v>0.65</v>
      </c>
      <c r="G849" s="0" t="n">
        <v>31.43</v>
      </c>
      <c r="H849" s="0" t="n">
        <v>0.35</v>
      </c>
      <c r="I849" s="0" t="n">
        <v>2823866</v>
      </c>
      <c r="J849" s="0" t="s">
        <v>393</v>
      </c>
      <c r="K849" s="19" t="n">
        <v>43684.8</v>
      </c>
      <c r="L849" s="0" t="s">
        <v>54</v>
      </c>
      <c r="M849" s="0" t="n">
        <v>0.031</v>
      </c>
    </row>
    <row r="850" customFormat="false" ht="10.5" hidden="false" customHeight="false" outlineLevel="0" collapsed="false">
      <c r="A850" s="15" t="n">
        <v>223</v>
      </c>
      <c r="B850" s="0" t="n">
        <v>81.4</v>
      </c>
      <c r="C850" s="0" t="n">
        <v>85.8</v>
      </c>
      <c r="D850" s="0" t="n">
        <v>92.6</v>
      </c>
      <c r="E850" s="0" t="n">
        <v>2.33</v>
      </c>
      <c r="F850" s="0" t="n">
        <v>0.66</v>
      </c>
      <c r="G850" s="0" t="n">
        <v>31.59</v>
      </c>
      <c r="H850" s="0" t="n">
        <v>0.61</v>
      </c>
      <c r="I850" s="0" t="n">
        <v>2823867</v>
      </c>
      <c r="J850" s="0" t="s">
        <v>393</v>
      </c>
      <c r="K850" s="19" t="n">
        <v>43684.8</v>
      </c>
      <c r="L850" s="0" t="s">
        <v>54</v>
      </c>
      <c r="M850" s="0" t="n">
        <v>0.023</v>
      </c>
    </row>
    <row r="851" customFormat="false" ht="10.5" hidden="false" customHeight="false" outlineLevel="0" collapsed="false">
      <c r="A851" s="15" t="n">
        <v>300</v>
      </c>
      <c r="B851" s="0" t="n">
        <v>74.3</v>
      </c>
      <c r="C851" s="0" t="n">
        <v>78.3</v>
      </c>
      <c r="D851" s="0" t="n">
        <v>84.5</v>
      </c>
      <c r="E851" s="0" t="n">
        <v>3.13</v>
      </c>
      <c r="F851" s="0" t="n">
        <v>0.83</v>
      </c>
      <c r="G851" s="0" t="n">
        <v>31.57</v>
      </c>
      <c r="H851" s="0" t="n">
        <v>1.7</v>
      </c>
      <c r="I851" s="0" t="n">
        <v>2824270</v>
      </c>
      <c r="J851" s="0" t="s">
        <v>394</v>
      </c>
      <c r="K851" s="19" t="n">
        <v>43685.0243055556</v>
      </c>
      <c r="L851" s="0" t="s">
        <v>58</v>
      </c>
      <c r="M851" s="0" t="n">
        <v>0.057</v>
      </c>
    </row>
    <row r="852" customFormat="false" ht="10.5" hidden="false" customHeight="false" outlineLevel="0" collapsed="false">
      <c r="A852" s="15" t="n">
        <v>300</v>
      </c>
      <c r="B852" s="0" t="n">
        <v>75.6</v>
      </c>
      <c r="C852" s="0" t="n">
        <v>79.7</v>
      </c>
      <c r="D852" s="0" t="n">
        <v>86.6</v>
      </c>
      <c r="E852" s="0" t="n">
        <v>2.28</v>
      </c>
      <c r="F852" s="0" t="n">
        <v>0.79</v>
      </c>
      <c r="G852" s="0" t="n">
        <v>31.41</v>
      </c>
      <c r="H852" s="0" t="n">
        <v>1.26</v>
      </c>
      <c r="I852" s="0" t="n">
        <v>2824271</v>
      </c>
      <c r="J852" s="0" t="s">
        <v>394</v>
      </c>
      <c r="K852" s="19" t="n">
        <v>43685.0243055556</v>
      </c>
      <c r="L852" s="0" t="s">
        <v>58</v>
      </c>
      <c r="M852" s="0" t="n">
        <v>0.069</v>
      </c>
    </row>
    <row r="853" customFormat="false" ht="10.5" hidden="false" customHeight="false" outlineLevel="0" collapsed="false">
      <c r="A853" s="15" t="n">
        <v>300</v>
      </c>
      <c r="B853" s="0" t="n">
        <v>75</v>
      </c>
      <c r="C853" s="0" t="n">
        <v>79</v>
      </c>
      <c r="D853" s="0" t="n">
        <v>85.8</v>
      </c>
      <c r="E853" s="0" t="n">
        <v>2.54</v>
      </c>
      <c r="F853" s="0" t="n">
        <v>0.82</v>
      </c>
      <c r="G853" s="0" t="n">
        <v>31.56</v>
      </c>
      <c r="H853" s="0" t="n">
        <v>1.31</v>
      </c>
      <c r="I853" s="0" t="n">
        <v>2824272</v>
      </c>
      <c r="J853" s="0" t="s">
        <v>394</v>
      </c>
      <c r="K853" s="19" t="n">
        <v>43685.0243055556</v>
      </c>
      <c r="L853" s="0" t="s">
        <v>58</v>
      </c>
      <c r="M853" s="0" t="n">
        <v>0.095</v>
      </c>
    </row>
    <row r="854" customFormat="false" ht="10.5" hidden="false" customHeight="false" outlineLevel="0" collapsed="false">
      <c r="A854" s="15" t="n">
        <v>401</v>
      </c>
      <c r="B854" s="0" t="n">
        <v>75.3</v>
      </c>
      <c r="C854" s="0" t="n">
        <v>79.3</v>
      </c>
      <c r="D854" s="0" t="n">
        <v>86.1</v>
      </c>
      <c r="E854" s="0" t="n">
        <v>2.95</v>
      </c>
      <c r="F854" s="0" t="n">
        <v>0.86</v>
      </c>
      <c r="G854" s="0" t="n">
        <v>31.62</v>
      </c>
      <c r="H854" s="0" t="n">
        <v>0.87</v>
      </c>
      <c r="I854" s="0" t="n">
        <v>2824315</v>
      </c>
      <c r="J854" s="0" t="s">
        <v>395</v>
      </c>
      <c r="K854" s="19" t="n">
        <v>43685.1145833333</v>
      </c>
      <c r="L854" s="0" t="s">
        <v>58</v>
      </c>
      <c r="M854" s="0" t="n">
        <v>0.069</v>
      </c>
    </row>
    <row r="855" customFormat="false" ht="10.5" hidden="false" customHeight="false" outlineLevel="0" collapsed="false">
      <c r="A855" s="15" t="n">
        <v>400</v>
      </c>
      <c r="B855" s="0" t="n">
        <v>74.6</v>
      </c>
      <c r="C855" s="0" t="n">
        <v>78.7</v>
      </c>
      <c r="D855" s="0" t="n">
        <v>85.3</v>
      </c>
      <c r="E855" s="0" t="n">
        <v>3.08</v>
      </c>
      <c r="F855" s="0" t="n">
        <v>0.88</v>
      </c>
      <c r="G855" s="0" t="n">
        <v>31.44</v>
      </c>
      <c r="H855" s="0" t="n">
        <v>1.21</v>
      </c>
      <c r="I855" s="0" t="n">
        <v>2825791</v>
      </c>
      <c r="J855" s="0" t="s">
        <v>396</v>
      </c>
      <c r="K855" s="19" t="n">
        <v>43685.6847222222</v>
      </c>
      <c r="L855" s="0" t="s">
        <v>30</v>
      </c>
      <c r="M855" s="0" t="n">
        <v>0.061</v>
      </c>
    </row>
    <row r="856" customFormat="false" ht="10.5" hidden="false" customHeight="false" outlineLevel="0" collapsed="false">
      <c r="A856" s="15" t="n">
        <v>400</v>
      </c>
      <c r="B856" s="0" t="n">
        <v>75.4</v>
      </c>
      <c r="C856" s="0" t="n">
        <v>79.4</v>
      </c>
      <c r="D856" s="0" t="n">
        <v>86</v>
      </c>
      <c r="E856" s="0" t="n">
        <v>2.87</v>
      </c>
      <c r="F856" s="0" t="n">
        <v>0.88</v>
      </c>
      <c r="G856" s="0" t="n">
        <v>31.23</v>
      </c>
      <c r="H856" s="0" t="n">
        <v>1.01</v>
      </c>
      <c r="I856" s="0" t="n">
        <v>2825792</v>
      </c>
      <c r="J856" s="0" t="s">
        <v>396</v>
      </c>
      <c r="K856" s="19" t="n">
        <v>43685.6847222222</v>
      </c>
      <c r="L856" s="0" t="s">
        <v>30</v>
      </c>
      <c r="M856" s="0" t="n">
        <v>0.063</v>
      </c>
    </row>
    <row r="857" customFormat="false" ht="10.5" hidden="false" customHeight="false" outlineLevel="0" collapsed="false">
      <c r="A857" s="15" t="n">
        <v>415</v>
      </c>
      <c r="B857" s="0" t="n">
        <v>73.6</v>
      </c>
      <c r="C857" s="0" t="n">
        <v>77.5</v>
      </c>
      <c r="D857" s="0" t="n">
        <v>83.4</v>
      </c>
      <c r="E857" s="0" t="n">
        <v>3.45</v>
      </c>
      <c r="F857" s="0" t="n">
        <v>0.91</v>
      </c>
      <c r="G857" s="0" t="n">
        <v>31.47</v>
      </c>
      <c r="H857" s="0" t="n">
        <v>0.71</v>
      </c>
      <c r="I857" s="0" t="n">
        <v>2825793</v>
      </c>
      <c r="J857" s="0" t="s">
        <v>396</v>
      </c>
      <c r="K857" s="19" t="n">
        <v>43685.6847222222</v>
      </c>
      <c r="L857" s="0" t="s">
        <v>30</v>
      </c>
      <c r="M857" s="0" t="n">
        <v>0.062</v>
      </c>
    </row>
    <row r="858" customFormat="false" ht="10.5" hidden="false" customHeight="false" outlineLevel="0" collapsed="false">
      <c r="A858" s="15" t="n">
        <v>450</v>
      </c>
      <c r="B858" s="0" t="n">
        <v>73.7</v>
      </c>
      <c r="C858" s="0" t="n">
        <v>77.6</v>
      </c>
      <c r="D858" s="0" t="n">
        <v>84</v>
      </c>
      <c r="E858" s="0" t="n">
        <v>3.09</v>
      </c>
      <c r="F858" s="0" t="n">
        <v>0.86</v>
      </c>
      <c r="G858" s="0" t="n">
        <v>31.43</v>
      </c>
      <c r="H858" s="0" t="n">
        <v>0.74</v>
      </c>
      <c r="I858" s="0" t="n">
        <v>2826040</v>
      </c>
      <c r="J858" s="0" t="s">
        <v>397</v>
      </c>
      <c r="K858" s="19" t="n">
        <v>43685.7895833333</v>
      </c>
      <c r="L858" s="0" t="s">
        <v>30</v>
      </c>
      <c r="M858" s="0" t="n">
        <v>0.134</v>
      </c>
    </row>
    <row r="859" customFormat="false" ht="10.5" hidden="false" customHeight="false" outlineLevel="0" collapsed="false">
      <c r="A859" s="15" t="n">
        <v>300</v>
      </c>
      <c r="B859" s="0" t="n">
        <v>71.9</v>
      </c>
      <c r="C859" s="0" t="n">
        <v>75.8</v>
      </c>
      <c r="D859" s="0" t="n">
        <v>81.7</v>
      </c>
      <c r="E859" s="0" t="n">
        <v>7.81</v>
      </c>
      <c r="F859" s="0" t="n">
        <v>1.26</v>
      </c>
      <c r="G859" s="0" t="n">
        <v>32.04</v>
      </c>
      <c r="H859" s="0" t="n">
        <v>1.4</v>
      </c>
      <c r="I859" s="0" t="n">
        <v>2826348</v>
      </c>
      <c r="J859" s="0" t="s">
        <v>398</v>
      </c>
      <c r="K859" s="19" t="n">
        <v>43685.9972222222</v>
      </c>
      <c r="L859" s="0" t="s">
        <v>66</v>
      </c>
      <c r="M859" s="0" t="n">
        <v>0.079</v>
      </c>
    </row>
    <row r="860" customFormat="false" ht="10.5" hidden="false" customHeight="false" outlineLevel="0" collapsed="false">
      <c r="A860" s="15" t="n">
        <v>300</v>
      </c>
      <c r="B860" s="0" t="n">
        <v>70.1</v>
      </c>
      <c r="C860" s="0" t="n">
        <v>74</v>
      </c>
      <c r="D860" s="0" t="n">
        <v>79.5</v>
      </c>
      <c r="E860" s="0" t="n">
        <v>7.46</v>
      </c>
      <c r="F860" s="0" t="n">
        <v>1.36</v>
      </c>
      <c r="G860" s="0" t="n">
        <v>32.02</v>
      </c>
      <c r="H860" s="0" t="n">
        <v>1.08</v>
      </c>
      <c r="I860" s="0" t="n">
        <v>2826349</v>
      </c>
      <c r="J860" s="0" t="s">
        <v>398</v>
      </c>
      <c r="K860" s="19" t="n">
        <v>43685.9972222222</v>
      </c>
      <c r="L860" s="0" t="s">
        <v>66</v>
      </c>
      <c r="M860" s="0" t="n">
        <v>0.15</v>
      </c>
    </row>
    <row r="861" customFormat="false" ht="10.5" hidden="false" customHeight="false" outlineLevel="0" collapsed="false">
      <c r="A861" s="15" t="n">
        <v>300</v>
      </c>
      <c r="B861" s="0" t="n">
        <v>69.9</v>
      </c>
      <c r="C861" s="0" t="n">
        <v>73.7</v>
      </c>
      <c r="D861" s="0" t="n">
        <v>79.2</v>
      </c>
      <c r="E861" s="0" t="n">
        <v>7.41</v>
      </c>
      <c r="F861" s="0" t="n">
        <v>1.34</v>
      </c>
      <c r="G861" s="0" t="n">
        <v>32.03</v>
      </c>
      <c r="H861" s="0" t="n">
        <v>1.99</v>
      </c>
      <c r="I861" s="0" t="n">
        <v>2826350</v>
      </c>
      <c r="J861" s="0" t="s">
        <v>398</v>
      </c>
      <c r="K861" s="19" t="n">
        <v>43685.9972222222</v>
      </c>
      <c r="L861" s="0" t="s">
        <v>66</v>
      </c>
      <c r="M861" s="0" t="n">
        <v>0.221</v>
      </c>
    </row>
    <row r="862" customFormat="false" ht="10.5" hidden="false" customHeight="false" outlineLevel="0" collapsed="false">
      <c r="A862" s="15" t="n">
        <v>300</v>
      </c>
      <c r="B862" s="0" t="n">
        <v>70.5</v>
      </c>
      <c r="C862" s="0" t="n">
        <v>74.4</v>
      </c>
      <c r="D862" s="0" t="n">
        <v>79.9</v>
      </c>
      <c r="E862" s="0" t="n">
        <v>8.13</v>
      </c>
      <c r="F862" s="0" t="n">
        <v>1.38</v>
      </c>
      <c r="G862" s="0" t="n">
        <v>32.17</v>
      </c>
      <c r="H862" s="0" t="n">
        <v>1.51</v>
      </c>
      <c r="I862" s="0" t="n">
        <v>2826526</v>
      </c>
      <c r="J862" s="0" t="s">
        <v>399</v>
      </c>
      <c r="K862" s="19" t="n">
        <v>43686.1347222222</v>
      </c>
      <c r="L862" s="0" t="s">
        <v>66</v>
      </c>
      <c r="M862" s="0" t="n">
        <v>0.177</v>
      </c>
    </row>
    <row r="863" customFormat="false" ht="10.5" hidden="false" customHeight="false" outlineLevel="0" collapsed="false">
      <c r="A863" s="15" t="n">
        <v>282</v>
      </c>
      <c r="B863" s="0" t="n">
        <v>69.5</v>
      </c>
      <c r="C863" s="0" t="n">
        <v>73.3</v>
      </c>
      <c r="D863" s="0" t="n">
        <v>78.7</v>
      </c>
      <c r="E863" s="0" t="n">
        <v>9.27</v>
      </c>
      <c r="F863" s="0" t="n">
        <v>1.43</v>
      </c>
      <c r="G863" s="0" t="n">
        <v>32.33</v>
      </c>
      <c r="H863" s="0" t="n">
        <v>0.99</v>
      </c>
      <c r="I863" s="0" t="n">
        <v>2826527</v>
      </c>
      <c r="J863" s="0" t="s">
        <v>399</v>
      </c>
      <c r="K863" s="19" t="n">
        <v>43686.1347222222</v>
      </c>
      <c r="L863" s="0" t="s">
        <v>66</v>
      </c>
      <c r="M863" s="0" t="n">
        <v>0.097</v>
      </c>
    </row>
    <row r="864" customFormat="false" ht="10.5" hidden="false" customHeight="false" outlineLevel="0" collapsed="false">
      <c r="A864" s="15" t="n">
        <v>400</v>
      </c>
      <c r="B864" s="0" t="n">
        <v>78.7</v>
      </c>
      <c r="C864" s="0" t="n">
        <v>83</v>
      </c>
      <c r="D864" s="0" t="n">
        <v>89.2</v>
      </c>
      <c r="E864" s="0" t="n">
        <v>5.55</v>
      </c>
      <c r="F864" s="0" t="n">
        <v>0.87</v>
      </c>
      <c r="G864" s="0" t="n">
        <v>31.99</v>
      </c>
      <c r="H864" s="0" t="n">
        <v>0.61</v>
      </c>
      <c r="I864" s="0" t="n">
        <v>2827478</v>
      </c>
      <c r="J864" s="0" t="s">
        <v>400</v>
      </c>
      <c r="K864" s="19" t="n">
        <v>43686.4368055556</v>
      </c>
      <c r="L864" s="0" t="s">
        <v>104</v>
      </c>
      <c r="M864" s="0" t="n">
        <v>0.058</v>
      </c>
    </row>
    <row r="865" customFormat="false" ht="10.5" hidden="false" customHeight="false" outlineLevel="0" collapsed="false">
      <c r="A865" s="15" t="n">
        <v>400</v>
      </c>
      <c r="B865" s="0" t="n">
        <v>78</v>
      </c>
      <c r="C865" s="0" t="n">
        <v>82.2</v>
      </c>
      <c r="D865" s="0" t="n">
        <v>88.8</v>
      </c>
      <c r="E865" s="0" t="n">
        <v>5.48</v>
      </c>
      <c r="F865" s="0" t="n">
        <v>0.91</v>
      </c>
      <c r="G865" s="0" t="n">
        <v>31.9</v>
      </c>
      <c r="H865" s="0" t="n">
        <v>0.85</v>
      </c>
      <c r="I865" s="0" t="n">
        <v>2827479</v>
      </c>
      <c r="J865" s="0" t="s">
        <v>400</v>
      </c>
      <c r="K865" s="19" t="n">
        <v>43686.4368055556</v>
      </c>
      <c r="L865" s="0" t="s">
        <v>104</v>
      </c>
      <c r="M865" s="0" t="n">
        <v>0.056</v>
      </c>
    </row>
    <row r="866" customFormat="false" ht="10.5" hidden="false" customHeight="false" outlineLevel="0" collapsed="false">
      <c r="A866" s="15" t="n">
        <v>400</v>
      </c>
      <c r="B866" s="0" t="n">
        <v>79</v>
      </c>
      <c r="C866" s="0" t="n">
        <v>83.2</v>
      </c>
      <c r="D866" s="0" t="n">
        <v>90</v>
      </c>
      <c r="E866" s="0" t="n">
        <v>4.98</v>
      </c>
      <c r="F866" s="0" t="n">
        <v>0.93</v>
      </c>
      <c r="G866" s="0" t="n">
        <v>31.83</v>
      </c>
      <c r="H866" s="0" t="n">
        <v>0.59</v>
      </c>
      <c r="I866" s="0" t="n">
        <v>2827480</v>
      </c>
      <c r="J866" s="0" t="s">
        <v>400</v>
      </c>
      <c r="K866" s="19" t="n">
        <v>43686.4368055556</v>
      </c>
      <c r="L866" s="0" t="s">
        <v>104</v>
      </c>
      <c r="M866" s="0" t="n">
        <v>0.07</v>
      </c>
    </row>
    <row r="867" customFormat="false" ht="10.5" hidden="false" customHeight="false" outlineLevel="0" collapsed="false">
      <c r="A867" s="15" t="n">
        <v>400</v>
      </c>
      <c r="B867" s="0" t="n">
        <v>79.8</v>
      </c>
      <c r="C867" s="0" t="n">
        <v>84.1</v>
      </c>
      <c r="D867" s="0" t="n">
        <v>90.6</v>
      </c>
      <c r="E867" s="0" t="n">
        <v>4.01</v>
      </c>
      <c r="F867" s="0" t="n">
        <v>0.85</v>
      </c>
      <c r="G867" s="0" t="n">
        <v>31.63</v>
      </c>
      <c r="H867" s="0" t="n">
        <v>0.52</v>
      </c>
      <c r="I867" s="0" t="n">
        <v>2828205</v>
      </c>
      <c r="J867" s="0" t="s">
        <v>401</v>
      </c>
      <c r="K867" s="19" t="n">
        <v>43686.7979166667</v>
      </c>
      <c r="L867" s="0" t="s">
        <v>104</v>
      </c>
      <c r="M867" s="0" t="n">
        <v>0.075</v>
      </c>
    </row>
    <row r="868" customFormat="false" ht="10.5" hidden="false" customHeight="false" outlineLevel="0" collapsed="false">
      <c r="A868" s="15" t="n">
        <v>400</v>
      </c>
      <c r="B868" s="0" t="n">
        <v>78.6</v>
      </c>
      <c r="C868" s="0" t="n">
        <v>82.8</v>
      </c>
      <c r="D868" s="0" t="n">
        <v>89.1</v>
      </c>
      <c r="E868" s="0" t="n">
        <v>4.39</v>
      </c>
      <c r="F868" s="0" t="n">
        <v>0.89</v>
      </c>
      <c r="G868" s="0" t="n">
        <v>31.61</v>
      </c>
      <c r="H868" s="0" t="n">
        <v>0.42</v>
      </c>
      <c r="I868" s="0" t="n">
        <v>2828206</v>
      </c>
      <c r="J868" s="0" t="s">
        <v>401</v>
      </c>
      <c r="K868" s="19" t="n">
        <v>43686.7979166667</v>
      </c>
      <c r="L868" s="0" t="s">
        <v>104</v>
      </c>
      <c r="M868" s="0" t="n">
        <v>0.064</v>
      </c>
    </row>
    <row r="869" customFormat="false" ht="10.5" hidden="false" customHeight="false" outlineLevel="0" collapsed="false">
      <c r="A869" s="15" t="n">
        <v>530</v>
      </c>
      <c r="B869" s="0" t="n">
        <v>77.1</v>
      </c>
      <c r="C869" s="0" t="n">
        <v>81.2</v>
      </c>
      <c r="D869" s="0" t="n">
        <v>87.5</v>
      </c>
      <c r="E869" s="0" t="n">
        <v>5.08</v>
      </c>
      <c r="F869" s="0" t="n">
        <v>0.92</v>
      </c>
      <c r="G869" s="0" t="n">
        <v>31.79</v>
      </c>
      <c r="H869" s="0" t="n">
        <v>0.49</v>
      </c>
      <c r="I869" s="0" t="n">
        <v>2828207</v>
      </c>
      <c r="J869" s="0" t="s">
        <v>401</v>
      </c>
      <c r="K869" s="19" t="n">
        <v>43686.7979166667</v>
      </c>
      <c r="L869" s="0" t="s">
        <v>104</v>
      </c>
      <c r="M869" s="0" t="n">
        <v>0.077</v>
      </c>
    </row>
    <row r="870" customFormat="false" ht="10.5" hidden="false" customHeight="false" outlineLevel="0" collapsed="false">
      <c r="A870" s="15" t="n">
        <v>300</v>
      </c>
      <c r="B870" s="0" t="n">
        <v>70.6</v>
      </c>
      <c r="C870" s="0" t="n">
        <v>74.5</v>
      </c>
      <c r="D870" s="0" t="n">
        <v>80.2</v>
      </c>
      <c r="E870" s="0" t="n">
        <v>7.19</v>
      </c>
      <c r="F870" s="0" t="n">
        <v>1.34</v>
      </c>
      <c r="G870" s="0" t="n">
        <v>32.06</v>
      </c>
      <c r="H870" s="0" t="n">
        <v>1.02</v>
      </c>
      <c r="I870" s="0" t="n">
        <v>2828404</v>
      </c>
      <c r="J870" s="0" t="s">
        <v>402</v>
      </c>
      <c r="K870" s="19" t="n">
        <v>43687.1048611111</v>
      </c>
      <c r="L870" s="0" t="s">
        <v>66</v>
      </c>
      <c r="M870" s="0" t="n">
        <v>0.204</v>
      </c>
    </row>
    <row r="871" customFormat="false" ht="10.5" hidden="false" customHeight="false" outlineLevel="0" collapsed="false">
      <c r="A871" s="15" t="n">
        <v>300</v>
      </c>
      <c r="B871" s="0" t="n">
        <v>70.5</v>
      </c>
      <c r="C871" s="0" t="n">
        <v>74.3</v>
      </c>
      <c r="D871" s="0" t="n">
        <v>80.1</v>
      </c>
      <c r="E871" s="0" t="n">
        <v>7.63</v>
      </c>
      <c r="F871" s="0" t="n">
        <v>1.36</v>
      </c>
      <c r="G871" s="0" t="n">
        <v>32.11</v>
      </c>
      <c r="H871" s="0" t="n">
        <v>0.8</v>
      </c>
      <c r="I871" s="0" t="n">
        <v>2828405</v>
      </c>
      <c r="J871" s="0" t="s">
        <v>402</v>
      </c>
      <c r="K871" s="19" t="n">
        <v>43687.1048611111</v>
      </c>
      <c r="L871" s="0" t="s">
        <v>66</v>
      </c>
      <c r="M871" s="0" t="n">
        <v>0.153</v>
      </c>
    </row>
    <row r="872" customFormat="false" ht="10.5" hidden="false" customHeight="false" outlineLevel="0" collapsed="false">
      <c r="A872" s="15" t="n">
        <v>300</v>
      </c>
      <c r="B872" s="0" t="n">
        <v>70.6</v>
      </c>
      <c r="C872" s="0" t="n">
        <v>74.5</v>
      </c>
      <c r="D872" s="0" t="n">
        <v>80.2</v>
      </c>
      <c r="E872" s="0" t="n">
        <v>7.87</v>
      </c>
      <c r="F872" s="0" t="n">
        <v>1.41</v>
      </c>
      <c r="G872" s="0" t="n">
        <v>32.12</v>
      </c>
      <c r="H872" s="0" t="n">
        <v>1.13</v>
      </c>
      <c r="I872" s="0" t="n">
        <v>2828406</v>
      </c>
      <c r="J872" s="0" t="s">
        <v>402</v>
      </c>
      <c r="K872" s="19" t="n">
        <v>43687.1048611111</v>
      </c>
      <c r="L872" s="0" t="s">
        <v>66</v>
      </c>
      <c r="M872" s="0" t="n">
        <v>0.146</v>
      </c>
    </row>
    <row r="873" customFormat="false" ht="10.5" hidden="false" customHeight="false" outlineLevel="0" collapsed="false">
      <c r="A873" s="15" t="n">
        <v>300</v>
      </c>
      <c r="B873" s="0" t="n">
        <v>69.9</v>
      </c>
      <c r="C873" s="0" t="n">
        <v>73.7</v>
      </c>
      <c r="D873" s="0" t="n">
        <v>79</v>
      </c>
      <c r="E873" s="0" t="n">
        <v>8.57</v>
      </c>
      <c r="F873" s="0" t="n">
        <v>1.45</v>
      </c>
      <c r="G873" s="0" t="n">
        <v>32.12</v>
      </c>
      <c r="H873" s="0" t="n">
        <v>1.01</v>
      </c>
      <c r="I873" s="0" t="n">
        <v>2844326</v>
      </c>
      <c r="J873" s="0" t="s">
        <v>403</v>
      </c>
      <c r="K873" s="19" t="n">
        <v>43700.0215277778</v>
      </c>
      <c r="L873" s="0" t="s">
        <v>66</v>
      </c>
      <c r="M873" s="0" t="n">
        <v>0.198</v>
      </c>
    </row>
    <row r="874" customFormat="false" ht="10.5" hidden="false" customHeight="false" outlineLevel="0" collapsed="false">
      <c r="A874" s="15" t="n">
        <v>300</v>
      </c>
      <c r="B874" s="0" t="n">
        <v>69.9</v>
      </c>
      <c r="C874" s="0" t="n">
        <v>73.7</v>
      </c>
      <c r="D874" s="0" t="n">
        <v>79.1</v>
      </c>
      <c r="E874" s="0" t="n">
        <v>8.95</v>
      </c>
      <c r="F874" s="0" t="n">
        <v>1.41</v>
      </c>
      <c r="G874" s="0" t="n">
        <v>32.2</v>
      </c>
      <c r="H874" s="0" t="n">
        <v>1.27</v>
      </c>
      <c r="I874" s="0" t="n">
        <v>2844327</v>
      </c>
      <c r="J874" s="0" t="s">
        <v>403</v>
      </c>
      <c r="K874" s="19" t="n">
        <v>43700.0215277778</v>
      </c>
      <c r="L874" s="0" t="s">
        <v>66</v>
      </c>
      <c r="M874" s="0" t="n">
        <v>0.119</v>
      </c>
    </row>
    <row r="875" customFormat="false" ht="10.5" hidden="false" customHeight="false" outlineLevel="0" collapsed="false">
      <c r="A875" s="15" t="n">
        <v>300</v>
      </c>
      <c r="B875" s="0" t="n">
        <v>69.6</v>
      </c>
      <c r="C875" s="0" t="n">
        <v>73.3</v>
      </c>
      <c r="D875" s="0" t="n">
        <v>78.7</v>
      </c>
      <c r="E875" s="0" t="n">
        <v>9.18</v>
      </c>
      <c r="F875" s="0" t="n">
        <v>1.45</v>
      </c>
      <c r="G875" s="0" t="n">
        <v>32.25</v>
      </c>
      <c r="H875" s="0" t="n">
        <v>1.44</v>
      </c>
      <c r="I875" s="0" t="n">
        <v>2844328</v>
      </c>
      <c r="J875" s="0" t="s">
        <v>403</v>
      </c>
      <c r="K875" s="19" t="n">
        <v>43700.0215277778</v>
      </c>
      <c r="L875" s="0" t="s">
        <v>66</v>
      </c>
      <c r="M875" s="0" t="n">
        <v>0.164</v>
      </c>
    </row>
    <row r="876" customFormat="false" ht="10.5" hidden="false" customHeight="false" outlineLevel="0" collapsed="false">
      <c r="A876" s="15" t="n">
        <v>159</v>
      </c>
      <c r="B876" s="0" t="n">
        <v>70.4</v>
      </c>
      <c r="C876" s="0" t="n">
        <v>74.2</v>
      </c>
      <c r="D876" s="0" t="n">
        <v>80.1</v>
      </c>
      <c r="E876" s="0" t="n">
        <v>7.08</v>
      </c>
      <c r="F876" s="0" t="n">
        <v>1.33</v>
      </c>
      <c r="G876" s="0" t="n">
        <v>32.05</v>
      </c>
      <c r="H876" s="0" t="n">
        <v>1.16</v>
      </c>
      <c r="I876" s="0" t="n">
        <v>2828965</v>
      </c>
      <c r="J876" s="0" t="s">
        <v>404</v>
      </c>
      <c r="K876" s="19" t="n">
        <v>43689.1798611111</v>
      </c>
      <c r="L876" s="0" t="s">
        <v>66</v>
      </c>
      <c r="M876" s="0" t="n">
        <v>0.172</v>
      </c>
    </row>
    <row r="877" customFormat="false" ht="10.5" hidden="false" customHeight="false" outlineLevel="0" collapsed="false">
      <c r="A877" s="15" t="n">
        <v>400</v>
      </c>
      <c r="B877" s="0" t="n">
        <v>77.3</v>
      </c>
      <c r="C877" s="0" t="n">
        <v>81.5</v>
      </c>
      <c r="D877" s="0" t="n">
        <v>88.1</v>
      </c>
      <c r="E877" s="0" t="n">
        <v>3.61</v>
      </c>
      <c r="F877" s="0" t="n">
        <v>0.84</v>
      </c>
      <c r="G877" s="0" t="n">
        <v>31.61</v>
      </c>
      <c r="H877" s="0" t="n">
        <v>0.78</v>
      </c>
      <c r="I877" s="0" t="n">
        <v>2829678</v>
      </c>
      <c r="J877" s="0" t="s">
        <v>405</v>
      </c>
      <c r="K877" s="19" t="n">
        <v>43689.6173611111</v>
      </c>
      <c r="L877" s="0" t="s">
        <v>30</v>
      </c>
      <c r="M877" s="0" t="n">
        <v>0.061</v>
      </c>
    </row>
    <row r="878" customFormat="false" ht="10.5" hidden="false" customHeight="false" outlineLevel="0" collapsed="false">
      <c r="A878" s="15" t="n">
        <v>400</v>
      </c>
      <c r="B878" s="0" t="n">
        <v>74.7</v>
      </c>
      <c r="C878" s="0" t="n">
        <v>78.8</v>
      </c>
      <c r="D878" s="0" t="n">
        <v>85.5</v>
      </c>
      <c r="E878" s="0" t="n">
        <v>3.17</v>
      </c>
      <c r="F878" s="0" t="n">
        <v>0.9</v>
      </c>
      <c r="G878" s="0" t="n">
        <v>31.52</v>
      </c>
      <c r="H878" s="0" t="n">
        <v>0.9</v>
      </c>
      <c r="I878" s="0" t="n">
        <v>2829679</v>
      </c>
      <c r="J878" s="0" t="s">
        <v>405</v>
      </c>
      <c r="K878" s="19" t="n">
        <v>43689.6173611111</v>
      </c>
      <c r="L878" s="0" t="s">
        <v>30</v>
      </c>
      <c r="M878" s="0" t="n">
        <v>0.065</v>
      </c>
    </row>
    <row r="879" customFormat="false" ht="10.5" hidden="false" customHeight="false" outlineLevel="0" collapsed="false">
      <c r="A879" s="15" t="n">
        <v>400</v>
      </c>
      <c r="B879" s="0" t="n">
        <v>74.1</v>
      </c>
      <c r="C879" s="0" t="n">
        <v>78.2</v>
      </c>
      <c r="D879" s="0" t="n">
        <v>84.8</v>
      </c>
      <c r="E879" s="0" t="n">
        <v>3.43</v>
      </c>
      <c r="F879" s="0" t="n">
        <v>0.91</v>
      </c>
      <c r="G879" s="0" t="n">
        <v>31.51</v>
      </c>
      <c r="H879" s="0" t="n">
        <v>1.39</v>
      </c>
      <c r="I879" s="0" t="n">
        <v>2829680</v>
      </c>
      <c r="J879" s="0" t="s">
        <v>405</v>
      </c>
      <c r="K879" s="19" t="n">
        <v>43689.6173611111</v>
      </c>
      <c r="L879" s="0" t="s">
        <v>30</v>
      </c>
      <c r="M879" s="0" t="n">
        <v>0.08</v>
      </c>
    </row>
    <row r="880" customFormat="false" ht="10.5" hidden="false" customHeight="false" outlineLevel="0" collapsed="false">
      <c r="A880" s="15" t="n">
        <v>400</v>
      </c>
      <c r="B880" s="0" t="n">
        <v>73.7</v>
      </c>
      <c r="C880" s="0" t="n">
        <v>77.8</v>
      </c>
      <c r="D880" s="0" t="n">
        <v>84.1</v>
      </c>
      <c r="E880" s="0" t="n">
        <v>2.34</v>
      </c>
      <c r="F880" s="0" t="n">
        <v>0.93</v>
      </c>
      <c r="G880" s="0" t="n">
        <v>31.36</v>
      </c>
      <c r="H880" s="0" t="n">
        <v>2.09</v>
      </c>
      <c r="I880" s="0" t="n">
        <v>2830051</v>
      </c>
      <c r="J880" s="0" t="s">
        <v>406</v>
      </c>
      <c r="K880" s="19" t="n">
        <v>43689.78125</v>
      </c>
      <c r="L880" s="0" t="s">
        <v>30</v>
      </c>
      <c r="M880" s="0" t="n">
        <v>0.204</v>
      </c>
    </row>
    <row r="881" customFormat="false" ht="10.5" hidden="false" customHeight="false" outlineLevel="0" collapsed="false">
      <c r="A881" s="15" t="n">
        <v>295</v>
      </c>
      <c r="B881" s="0" t="n">
        <v>75.5</v>
      </c>
      <c r="C881" s="0" t="n">
        <v>79.6</v>
      </c>
      <c r="D881" s="0" t="n">
        <v>86.1</v>
      </c>
      <c r="E881" s="0" t="n">
        <v>2.17</v>
      </c>
      <c r="F881" s="0" t="n">
        <v>0.85</v>
      </c>
      <c r="G881" s="0" t="n">
        <v>31.49</v>
      </c>
      <c r="H881" s="0" t="n">
        <v>1.66</v>
      </c>
      <c r="I881" s="0" t="n">
        <v>2830052</v>
      </c>
      <c r="J881" s="0" t="s">
        <v>406</v>
      </c>
      <c r="K881" s="19" t="n">
        <v>43689.78125</v>
      </c>
      <c r="L881" s="0" t="s">
        <v>30</v>
      </c>
      <c r="M881" s="0" t="n">
        <v>0.108</v>
      </c>
    </row>
    <row r="882" customFormat="false" ht="10.5" hidden="false" customHeight="false" outlineLevel="0" collapsed="false">
      <c r="A882" s="15" t="n">
        <v>398</v>
      </c>
      <c r="B882" s="0" t="n">
        <v>70.2</v>
      </c>
      <c r="C882" s="0" t="n">
        <v>74.1</v>
      </c>
      <c r="D882" s="0" t="n">
        <v>80.3</v>
      </c>
      <c r="E882" s="0" t="n">
        <v>3.68</v>
      </c>
      <c r="F882" s="0" t="n">
        <v>1</v>
      </c>
      <c r="G882" s="0" t="n">
        <v>31.41</v>
      </c>
      <c r="H882" s="0" t="n">
        <v>1.47</v>
      </c>
      <c r="I882" s="0" t="n">
        <v>2830799</v>
      </c>
      <c r="J882" s="0" t="s">
        <v>407</v>
      </c>
      <c r="K882" s="19" t="n">
        <v>43690.2166666667</v>
      </c>
      <c r="L882" s="0" t="s">
        <v>88</v>
      </c>
      <c r="M882" s="0" t="n">
        <v>0.071</v>
      </c>
    </row>
    <row r="883" customFormat="false" ht="10.5" hidden="false" customHeight="false" outlineLevel="0" collapsed="false">
      <c r="A883" s="15" t="n">
        <v>400</v>
      </c>
      <c r="B883" s="0" t="n">
        <v>73.9</v>
      </c>
      <c r="C883" s="0" t="n">
        <v>77.9</v>
      </c>
      <c r="D883" s="0" t="n">
        <v>83.5</v>
      </c>
      <c r="E883" s="0" t="n">
        <v>7.87</v>
      </c>
      <c r="F883" s="0" t="n">
        <v>1.26</v>
      </c>
      <c r="G883" s="0" t="n">
        <v>31.83</v>
      </c>
      <c r="H883" s="0" t="n">
        <v>1.33</v>
      </c>
      <c r="I883" s="0" t="n">
        <v>2831371</v>
      </c>
      <c r="J883" s="0" t="s">
        <v>408</v>
      </c>
      <c r="K883" s="19" t="n">
        <v>43690.5256944444</v>
      </c>
      <c r="L883" s="0" t="s">
        <v>66</v>
      </c>
      <c r="M883" s="0" t="n">
        <v>0.07</v>
      </c>
    </row>
    <row r="884" customFormat="false" ht="10.5" hidden="false" customHeight="false" outlineLevel="0" collapsed="false">
      <c r="A884" s="15" t="n">
        <v>400</v>
      </c>
      <c r="B884" s="0" t="n">
        <v>73.8</v>
      </c>
      <c r="C884" s="0" t="n">
        <v>77.8</v>
      </c>
      <c r="D884" s="0" t="n">
        <v>83.5</v>
      </c>
      <c r="E884" s="0" t="n">
        <v>7.92</v>
      </c>
      <c r="F884" s="0" t="n">
        <v>1.26</v>
      </c>
      <c r="G884" s="0" t="n">
        <v>31.87</v>
      </c>
      <c r="H884" s="0" t="n">
        <v>1.25</v>
      </c>
      <c r="I884" s="0" t="n">
        <v>2831372</v>
      </c>
      <c r="J884" s="0" t="s">
        <v>408</v>
      </c>
      <c r="K884" s="19" t="n">
        <v>43690.5256944444</v>
      </c>
      <c r="L884" s="0" t="s">
        <v>66</v>
      </c>
      <c r="M884" s="0" t="n">
        <v>0.07</v>
      </c>
    </row>
    <row r="885" customFormat="false" ht="10.5" hidden="false" customHeight="false" outlineLevel="0" collapsed="false">
      <c r="A885" s="15" t="n">
        <v>400</v>
      </c>
      <c r="B885" s="0" t="n">
        <v>73.6</v>
      </c>
      <c r="C885" s="0" t="n">
        <v>77.6</v>
      </c>
      <c r="D885" s="0" t="n">
        <v>83.1</v>
      </c>
      <c r="E885" s="0" t="n">
        <v>8.96</v>
      </c>
      <c r="F885" s="0" t="n">
        <v>1.35</v>
      </c>
      <c r="G885" s="0" t="n">
        <v>32.13</v>
      </c>
      <c r="H885" s="0" t="n">
        <v>1.45</v>
      </c>
      <c r="I885" s="0" t="n">
        <v>2831373</v>
      </c>
      <c r="J885" s="0" t="s">
        <v>408</v>
      </c>
      <c r="K885" s="19" t="n">
        <v>43690.5256944444</v>
      </c>
      <c r="L885" s="0" t="s">
        <v>66</v>
      </c>
      <c r="M885" s="0" t="n">
        <v>0.129</v>
      </c>
    </row>
    <row r="886" customFormat="false" ht="10.5" hidden="false" customHeight="false" outlineLevel="0" collapsed="false">
      <c r="A886" s="15" t="n">
        <v>400</v>
      </c>
      <c r="B886" s="0" t="n">
        <v>72.1</v>
      </c>
      <c r="C886" s="0" t="n">
        <v>75.9</v>
      </c>
      <c r="D886" s="0" t="n">
        <v>81.5</v>
      </c>
      <c r="E886" s="0" t="n">
        <v>9.31</v>
      </c>
      <c r="F886" s="0" t="n">
        <v>1.36</v>
      </c>
      <c r="G886" s="0" t="n">
        <v>32.22</v>
      </c>
      <c r="H886" s="0" t="n">
        <v>1.51</v>
      </c>
      <c r="I886" s="0" t="n">
        <v>2832177</v>
      </c>
      <c r="J886" s="0" t="s">
        <v>409</v>
      </c>
      <c r="K886" s="19" t="n">
        <v>43690.7819444444</v>
      </c>
      <c r="L886" s="0" t="s">
        <v>66</v>
      </c>
      <c r="M886" s="0" t="n">
        <v>0.15</v>
      </c>
    </row>
    <row r="887" customFormat="false" ht="10.5" hidden="false" customHeight="false" outlineLevel="0" collapsed="false">
      <c r="A887" s="15" t="n">
        <v>400</v>
      </c>
      <c r="B887" s="0" t="n">
        <v>74.2</v>
      </c>
      <c r="C887" s="0" t="n">
        <v>78.3</v>
      </c>
      <c r="D887" s="0" t="n">
        <v>83.9</v>
      </c>
      <c r="E887" s="0" t="n">
        <v>9.73</v>
      </c>
      <c r="F887" s="0" t="n">
        <v>1.35</v>
      </c>
      <c r="G887" s="0" t="n">
        <v>32.24</v>
      </c>
      <c r="H887" s="0" t="n">
        <v>0.76</v>
      </c>
      <c r="I887" s="0" t="n">
        <v>2832179</v>
      </c>
      <c r="J887" s="0" t="s">
        <v>409</v>
      </c>
      <c r="K887" s="19" t="n">
        <v>43690.7819444444</v>
      </c>
      <c r="L887" s="0" t="s">
        <v>66</v>
      </c>
      <c r="M887" s="0" t="n">
        <v>0.118</v>
      </c>
    </row>
    <row r="888" customFormat="false" ht="10.5" hidden="false" customHeight="false" outlineLevel="0" collapsed="false">
      <c r="A888" s="15" t="n">
        <v>150</v>
      </c>
      <c r="B888" s="0" t="n">
        <v>72.5</v>
      </c>
      <c r="C888" s="0" t="n">
        <v>76.5</v>
      </c>
      <c r="D888" s="0" t="n">
        <v>82</v>
      </c>
      <c r="E888" s="0" t="n">
        <v>8.95</v>
      </c>
      <c r="F888" s="0" t="n">
        <v>1.36</v>
      </c>
      <c r="G888" s="0" t="n">
        <v>32.24</v>
      </c>
      <c r="H888" s="0" t="n">
        <v>1.02</v>
      </c>
      <c r="I888" s="0" t="n">
        <v>2832180</v>
      </c>
      <c r="J888" s="0" t="s">
        <v>409</v>
      </c>
      <c r="K888" s="19" t="n">
        <v>43690.7819444444</v>
      </c>
      <c r="L888" s="0" t="s">
        <v>66</v>
      </c>
      <c r="M888" s="0" t="n">
        <v>0.114</v>
      </c>
    </row>
    <row r="889" customFormat="false" ht="10.5" hidden="false" customHeight="false" outlineLevel="0" collapsed="false">
      <c r="A889" s="15" t="n">
        <v>427</v>
      </c>
      <c r="B889" s="0" t="n">
        <v>70.4</v>
      </c>
      <c r="C889" s="0" t="n">
        <v>74.3</v>
      </c>
      <c r="D889" s="0" t="n">
        <v>79.8</v>
      </c>
      <c r="E889" s="0" t="n">
        <v>8.62</v>
      </c>
      <c r="F889" s="0" t="n">
        <v>1.4</v>
      </c>
      <c r="G889" s="0" t="n">
        <v>32.19</v>
      </c>
      <c r="H889" s="0" t="n">
        <v>1</v>
      </c>
      <c r="I889" s="0" t="n">
        <v>2832923</v>
      </c>
      <c r="J889" s="0" t="s">
        <v>410</v>
      </c>
      <c r="K889" s="19" t="n">
        <v>43691.1875</v>
      </c>
      <c r="L889" s="0" t="s">
        <v>66</v>
      </c>
      <c r="M889" s="0" t="n">
        <v>0.114</v>
      </c>
    </row>
    <row r="890" customFormat="false" ht="10.5" hidden="false" customHeight="false" outlineLevel="0" collapsed="false">
      <c r="A890" s="15" t="n">
        <v>400</v>
      </c>
      <c r="B890" s="0" t="n">
        <v>80.8</v>
      </c>
      <c r="C890" s="0" t="n">
        <v>85.1</v>
      </c>
      <c r="D890" s="0" t="n">
        <v>92.1</v>
      </c>
      <c r="E890" s="0" t="n">
        <v>2.41</v>
      </c>
      <c r="F890" s="0" t="n">
        <v>0.71</v>
      </c>
      <c r="G890" s="0" t="n">
        <v>31.57</v>
      </c>
      <c r="H890" s="0" t="n">
        <v>0.4</v>
      </c>
      <c r="I890" s="0" t="n">
        <v>2833469</v>
      </c>
      <c r="J890" s="0" t="s">
        <v>411</v>
      </c>
      <c r="K890" s="19" t="n">
        <v>43691.4722222222</v>
      </c>
      <c r="L890" s="0" t="s">
        <v>54</v>
      </c>
      <c r="M890" s="0" t="n">
        <v>0.035</v>
      </c>
    </row>
    <row r="891" customFormat="false" ht="10.5" hidden="false" customHeight="false" outlineLevel="0" collapsed="false">
      <c r="A891" s="15" t="n">
        <v>400</v>
      </c>
      <c r="B891" s="0" t="n">
        <v>79.3</v>
      </c>
      <c r="C891" s="0" t="n">
        <v>83.5</v>
      </c>
      <c r="D891" s="0" t="n">
        <v>90.3</v>
      </c>
      <c r="E891" s="0" t="n">
        <v>2.82</v>
      </c>
      <c r="F891" s="0" t="n">
        <v>0.74</v>
      </c>
      <c r="G891" s="0" t="n">
        <v>31.64</v>
      </c>
      <c r="H891" s="0" t="n">
        <v>0.53</v>
      </c>
      <c r="I891" s="0" t="n">
        <v>2833470</v>
      </c>
      <c r="J891" s="0" t="s">
        <v>411</v>
      </c>
      <c r="K891" s="19" t="n">
        <v>43691.4722222222</v>
      </c>
      <c r="L891" s="0" t="s">
        <v>54</v>
      </c>
      <c r="M891" s="0" t="n">
        <v>0.039</v>
      </c>
    </row>
    <row r="892" customFormat="false" ht="10.5" hidden="false" customHeight="false" outlineLevel="0" collapsed="false">
      <c r="A892" s="15" t="n">
        <v>400</v>
      </c>
      <c r="B892" s="0" t="n">
        <v>77.4</v>
      </c>
      <c r="C892" s="0" t="n">
        <v>81.6</v>
      </c>
      <c r="D892" s="0" t="n">
        <v>88.3</v>
      </c>
      <c r="E892" s="0" t="n">
        <v>3.63</v>
      </c>
      <c r="F892" s="0" t="n">
        <v>0.82</v>
      </c>
      <c r="G892" s="0" t="n">
        <v>31.57</v>
      </c>
      <c r="H892" s="0" t="n">
        <v>0.24</v>
      </c>
      <c r="I892" s="0" t="n">
        <v>2833471</v>
      </c>
      <c r="J892" s="0" t="s">
        <v>411</v>
      </c>
      <c r="K892" s="19" t="n">
        <v>43691.4722222222</v>
      </c>
      <c r="L892" s="0" t="s">
        <v>54</v>
      </c>
      <c r="M892" s="0" t="n">
        <v>0.04</v>
      </c>
    </row>
    <row r="893" customFormat="false" ht="10.5" hidden="false" customHeight="false" outlineLevel="0" collapsed="false">
      <c r="A893" s="15" t="n">
        <v>400</v>
      </c>
      <c r="B893" s="0" t="n">
        <v>78.5</v>
      </c>
      <c r="C893" s="0" t="n">
        <v>82.7</v>
      </c>
      <c r="D893" s="0" t="n">
        <v>89.6</v>
      </c>
      <c r="E893" s="0" t="n">
        <v>1.66</v>
      </c>
      <c r="F893" s="0" t="n">
        <v>0.68</v>
      </c>
      <c r="G893" s="0" t="n">
        <v>31.36</v>
      </c>
      <c r="H893" s="0" t="n">
        <v>1.35</v>
      </c>
      <c r="I893" s="0" t="n">
        <v>2834193</v>
      </c>
      <c r="J893" s="0" t="s">
        <v>412</v>
      </c>
      <c r="K893" s="19" t="n">
        <v>43691.7715277778</v>
      </c>
      <c r="L893" s="0" t="s">
        <v>54</v>
      </c>
      <c r="M893" s="0" t="n">
        <v>0.048</v>
      </c>
    </row>
    <row r="894" customFormat="false" ht="10.5" hidden="false" customHeight="false" outlineLevel="0" collapsed="false">
      <c r="A894" s="15" t="n">
        <v>400</v>
      </c>
      <c r="B894" s="0" t="n">
        <v>79.7</v>
      </c>
      <c r="C894" s="0" t="n">
        <v>83.9</v>
      </c>
      <c r="D894" s="0" t="n">
        <v>91</v>
      </c>
      <c r="E894" s="0" t="n">
        <v>1.2</v>
      </c>
      <c r="F894" s="0" t="n">
        <v>0.67</v>
      </c>
      <c r="G894" s="0" t="n">
        <v>31.55</v>
      </c>
      <c r="H894" s="0" t="n">
        <v>1.6</v>
      </c>
      <c r="I894" s="0" t="n">
        <v>2834194</v>
      </c>
      <c r="J894" s="0" t="s">
        <v>412</v>
      </c>
      <c r="K894" s="19" t="n">
        <v>43691.7715277778</v>
      </c>
      <c r="L894" s="0" t="s">
        <v>54</v>
      </c>
      <c r="M894" s="0" t="n">
        <v>0.082</v>
      </c>
    </row>
    <row r="895" customFormat="false" ht="10.5" hidden="false" customHeight="false" outlineLevel="0" collapsed="false">
      <c r="A895" s="15" t="n">
        <v>452</v>
      </c>
      <c r="B895" s="0" t="n">
        <v>78.7</v>
      </c>
      <c r="C895" s="0" t="n">
        <v>82.9</v>
      </c>
      <c r="D895" s="0" t="n">
        <v>89.9</v>
      </c>
      <c r="E895" s="0" t="n">
        <v>1.68</v>
      </c>
      <c r="F895" s="0" t="n">
        <v>0.71</v>
      </c>
      <c r="G895" s="0" t="n">
        <v>31.34</v>
      </c>
      <c r="H895" s="0" t="n">
        <v>1.21</v>
      </c>
      <c r="I895" s="0" t="n">
        <v>2834195</v>
      </c>
      <c r="J895" s="0" t="s">
        <v>412</v>
      </c>
      <c r="K895" s="19" t="n">
        <v>43691.7715277778</v>
      </c>
      <c r="L895" s="0" t="s">
        <v>54</v>
      </c>
      <c r="M895" s="0" t="n">
        <v>0.084</v>
      </c>
    </row>
    <row r="896" customFormat="false" ht="10.5" hidden="false" customHeight="false" outlineLevel="0" collapsed="false">
      <c r="A896" s="15" t="n">
        <v>300</v>
      </c>
      <c r="B896" s="0" t="n">
        <v>75.9</v>
      </c>
      <c r="C896" s="0" t="n">
        <v>80</v>
      </c>
      <c r="D896" s="0" t="n">
        <v>85.3</v>
      </c>
      <c r="E896" s="0" t="n">
        <v>9.99</v>
      </c>
      <c r="F896" s="0" t="n">
        <v>1.26</v>
      </c>
      <c r="G896" s="0" t="n">
        <v>32.33</v>
      </c>
      <c r="H896" s="0" t="n">
        <v>2.28</v>
      </c>
      <c r="I896" s="0" t="n">
        <v>2853754</v>
      </c>
      <c r="J896" s="0" t="s">
        <v>413</v>
      </c>
      <c r="K896" s="19" t="n">
        <v>43706.3659722222</v>
      </c>
      <c r="L896" s="0" t="s">
        <v>77</v>
      </c>
      <c r="M896" s="0" t="n">
        <v>0.098</v>
      </c>
    </row>
    <row r="897" customFormat="false" ht="10.5" hidden="false" customHeight="false" outlineLevel="0" collapsed="false">
      <c r="A897" s="15" t="n">
        <v>300</v>
      </c>
      <c r="B897" s="0" t="n">
        <v>76.5</v>
      </c>
      <c r="C897" s="0" t="n">
        <v>80.7</v>
      </c>
      <c r="D897" s="0" t="n">
        <v>86</v>
      </c>
      <c r="E897" s="0" t="n">
        <v>11.31</v>
      </c>
      <c r="F897" s="0" t="n">
        <v>1.28</v>
      </c>
      <c r="G897" s="0" t="n">
        <v>32.4</v>
      </c>
      <c r="H897" s="0" t="n">
        <v>2.82</v>
      </c>
      <c r="I897" s="0" t="n">
        <v>2853755</v>
      </c>
      <c r="J897" s="0" t="s">
        <v>413</v>
      </c>
      <c r="K897" s="19" t="n">
        <v>43706.3659722222</v>
      </c>
      <c r="L897" s="0" t="s">
        <v>77</v>
      </c>
      <c r="M897" s="0" t="n">
        <v>0.066</v>
      </c>
    </row>
    <row r="898" customFormat="false" ht="10.5" hidden="false" customHeight="false" outlineLevel="0" collapsed="false">
      <c r="A898" s="15" t="n">
        <v>66</v>
      </c>
      <c r="B898" s="0" t="n">
        <v>76.4</v>
      </c>
      <c r="C898" s="0" t="n">
        <v>80.6</v>
      </c>
      <c r="D898" s="0" t="n">
        <v>86.1</v>
      </c>
      <c r="E898" s="0" t="n">
        <v>9.68</v>
      </c>
      <c r="F898" s="0" t="n">
        <v>1.2</v>
      </c>
      <c r="G898" s="0" t="n">
        <v>32.07</v>
      </c>
      <c r="H898" s="0" t="n">
        <v>3.28</v>
      </c>
      <c r="I898" s="0" t="n">
        <v>2853756</v>
      </c>
      <c r="J898" s="0" t="s">
        <v>413</v>
      </c>
      <c r="K898" s="19" t="n">
        <v>43706.3659722222</v>
      </c>
      <c r="L898" s="0" t="s">
        <v>77</v>
      </c>
      <c r="M898" s="0" t="n">
        <v>0.051</v>
      </c>
    </row>
    <row r="899" customFormat="false" ht="10.5" hidden="false" customHeight="false" outlineLevel="0" collapsed="false">
      <c r="A899" s="15" t="n">
        <v>300</v>
      </c>
      <c r="B899" s="0" t="n">
        <v>68.9</v>
      </c>
      <c r="C899" s="0" t="n">
        <v>73.7</v>
      </c>
      <c r="D899" s="0" t="n">
        <v>79.4</v>
      </c>
      <c r="E899" s="0" t="n">
        <v>7.16</v>
      </c>
      <c r="F899" s="0" t="n">
        <v>1.36</v>
      </c>
      <c r="G899" s="0" t="n">
        <v>31.78</v>
      </c>
      <c r="H899" s="0" t="n">
        <v>0.86</v>
      </c>
      <c r="I899" s="0" t="n">
        <v>2837604</v>
      </c>
      <c r="J899" s="0" t="s">
        <v>414</v>
      </c>
      <c r="K899" s="19" t="n">
        <v>43696.6277777778</v>
      </c>
      <c r="L899" s="0" t="s">
        <v>66</v>
      </c>
      <c r="M899" s="0" t="n">
        <v>0.123</v>
      </c>
    </row>
    <row r="900" customFormat="false" ht="10.5" hidden="false" customHeight="false" outlineLevel="0" collapsed="false">
      <c r="A900" s="15" t="n">
        <v>300</v>
      </c>
      <c r="B900" s="0" t="n">
        <v>68</v>
      </c>
      <c r="C900" s="0" t="n">
        <v>71.7</v>
      </c>
      <c r="D900" s="0" t="n">
        <v>77.3</v>
      </c>
      <c r="E900" s="0" t="n">
        <v>7.5</v>
      </c>
      <c r="F900" s="0" t="n">
        <v>1.48</v>
      </c>
      <c r="G900" s="0" t="n">
        <v>31.79</v>
      </c>
      <c r="H900" s="0" t="n">
        <v>1.42</v>
      </c>
      <c r="I900" s="0" t="n">
        <v>2837605</v>
      </c>
      <c r="J900" s="0" t="s">
        <v>414</v>
      </c>
      <c r="K900" s="19" t="n">
        <v>43696.6277777778</v>
      </c>
      <c r="L900" s="0" t="s">
        <v>66</v>
      </c>
      <c r="M900" s="0" t="n">
        <v>0.349</v>
      </c>
    </row>
    <row r="901" customFormat="false" ht="10.5" hidden="false" customHeight="false" outlineLevel="0" collapsed="false">
      <c r="A901" s="15" t="n">
        <v>300</v>
      </c>
      <c r="B901" s="0" t="n">
        <v>69.4</v>
      </c>
      <c r="C901" s="0" t="n">
        <v>73.2</v>
      </c>
      <c r="D901" s="0" t="n">
        <v>78.8</v>
      </c>
      <c r="E901" s="0" t="n">
        <v>8.35</v>
      </c>
      <c r="F901" s="0" t="n">
        <v>1.41</v>
      </c>
      <c r="G901" s="0" t="n">
        <v>31.79</v>
      </c>
      <c r="H901" s="0" t="n">
        <v>2.07</v>
      </c>
      <c r="I901" s="0" t="n">
        <v>2837606</v>
      </c>
      <c r="J901" s="0" t="s">
        <v>414</v>
      </c>
      <c r="K901" s="19" t="n">
        <v>43696.6277777778</v>
      </c>
      <c r="L901" s="0" t="s">
        <v>66</v>
      </c>
      <c r="M901" s="0" t="n">
        <v>0.153</v>
      </c>
    </row>
    <row r="902" customFormat="false" ht="10.5" hidden="false" customHeight="false" outlineLevel="0" collapsed="false">
      <c r="A902" s="15" t="n">
        <v>300</v>
      </c>
      <c r="B902" s="0" t="n">
        <v>69.9</v>
      </c>
      <c r="C902" s="0" t="n">
        <v>73.7</v>
      </c>
      <c r="D902" s="0" t="n">
        <v>79.4</v>
      </c>
      <c r="E902" s="0" t="n">
        <v>8.01</v>
      </c>
      <c r="F902" s="0" t="n">
        <v>1.4</v>
      </c>
      <c r="G902" s="0" t="n">
        <v>32.05</v>
      </c>
      <c r="H902" s="0" t="n">
        <v>1.31</v>
      </c>
      <c r="I902" s="0" t="n">
        <v>2837854</v>
      </c>
      <c r="J902" s="0" t="s">
        <v>415</v>
      </c>
      <c r="K902" s="19" t="n">
        <v>43696.7777777778</v>
      </c>
      <c r="L902" s="0" t="s">
        <v>66</v>
      </c>
      <c r="M902" s="0" t="n">
        <v>0.176</v>
      </c>
    </row>
    <row r="903" customFormat="false" ht="10.5" hidden="false" customHeight="false" outlineLevel="0" collapsed="false">
      <c r="A903" s="15" t="n">
        <v>312</v>
      </c>
      <c r="B903" s="0" t="n">
        <v>70.7</v>
      </c>
      <c r="C903" s="0" t="n">
        <v>74.6</v>
      </c>
      <c r="D903" s="0" t="n">
        <v>80.4</v>
      </c>
      <c r="E903" s="0" t="n">
        <v>7.45</v>
      </c>
      <c r="F903" s="0" t="n">
        <v>1.32</v>
      </c>
      <c r="G903" s="0" t="n">
        <v>32.05</v>
      </c>
      <c r="H903" s="0" t="n">
        <v>1.13</v>
      </c>
      <c r="I903" s="0" t="n">
        <v>2837855</v>
      </c>
      <c r="J903" s="0" t="s">
        <v>415</v>
      </c>
      <c r="K903" s="19" t="n">
        <v>43696.7777777778</v>
      </c>
      <c r="L903" s="0" t="s">
        <v>66</v>
      </c>
      <c r="M903" s="0" t="n">
        <v>0.127</v>
      </c>
    </row>
    <row r="904" customFormat="false" ht="10.5" hidden="false" customHeight="false" outlineLevel="0" collapsed="false">
      <c r="A904" s="15" t="n">
        <v>300</v>
      </c>
      <c r="B904" s="0" t="n">
        <v>72.7</v>
      </c>
      <c r="C904" s="0" t="n">
        <v>76.6</v>
      </c>
      <c r="D904" s="0" t="n">
        <v>83.1</v>
      </c>
      <c r="E904" s="0" t="n">
        <v>3.3</v>
      </c>
      <c r="F904" s="0" t="n">
        <v>1.01</v>
      </c>
      <c r="G904" s="0" t="n">
        <v>31.45</v>
      </c>
      <c r="H904" s="0" t="n">
        <v>2.1</v>
      </c>
      <c r="I904" s="0" t="n">
        <v>2837955</v>
      </c>
      <c r="J904" s="0" t="s">
        <v>416</v>
      </c>
      <c r="K904" s="19" t="n">
        <v>43696.9972222222</v>
      </c>
      <c r="L904" s="0" t="s">
        <v>88</v>
      </c>
      <c r="M904" s="0" t="n">
        <v>0.097</v>
      </c>
    </row>
    <row r="905" customFormat="false" ht="10.5" hidden="false" customHeight="false" outlineLevel="0" collapsed="false">
      <c r="A905" s="15" t="n">
        <v>300</v>
      </c>
      <c r="B905" s="0" t="n">
        <v>74.7</v>
      </c>
      <c r="C905" s="0" t="n">
        <v>78.8</v>
      </c>
      <c r="D905" s="0" t="n">
        <v>85.5</v>
      </c>
      <c r="E905" s="0" t="n">
        <v>2.73</v>
      </c>
      <c r="F905" s="0" t="n">
        <v>0.93</v>
      </c>
      <c r="G905" s="0" t="n">
        <v>31.51</v>
      </c>
      <c r="H905" s="0" t="n">
        <v>1.33</v>
      </c>
      <c r="I905" s="0" t="n">
        <v>2837956</v>
      </c>
      <c r="J905" s="0" t="s">
        <v>416</v>
      </c>
      <c r="K905" s="19" t="n">
        <v>43696.9972222222</v>
      </c>
      <c r="L905" s="0" t="s">
        <v>88</v>
      </c>
      <c r="M905" s="0" t="n">
        <v>0.136</v>
      </c>
    </row>
    <row r="906" customFormat="false" ht="10.5" hidden="false" customHeight="false" outlineLevel="0" collapsed="false">
      <c r="A906" s="15" t="n">
        <v>300</v>
      </c>
      <c r="B906" s="0" t="n">
        <v>73.4</v>
      </c>
      <c r="C906" s="0" t="n">
        <v>77.3</v>
      </c>
      <c r="D906" s="0" t="n">
        <v>84</v>
      </c>
      <c r="E906" s="0" t="n">
        <v>2.38</v>
      </c>
      <c r="F906" s="0" t="n">
        <v>0.9</v>
      </c>
      <c r="G906" s="0" t="n">
        <v>31.46</v>
      </c>
      <c r="H906" s="0" t="n">
        <v>0.71</v>
      </c>
      <c r="I906" s="0" t="n">
        <v>2837957</v>
      </c>
      <c r="J906" s="0" t="s">
        <v>416</v>
      </c>
      <c r="K906" s="19" t="n">
        <v>43696.9972222222</v>
      </c>
      <c r="L906" s="0" t="s">
        <v>88</v>
      </c>
      <c r="M906" s="0" t="n">
        <v>0.062</v>
      </c>
    </row>
    <row r="907" customFormat="false" ht="10.5" hidden="false" customHeight="false" outlineLevel="0" collapsed="false">
      <c r="A907" s="15" t="n">
        <v>300</v>
      </c>
      <c r="B907" s="0" t="n">
        <v>72.3</v>
      </c>
      <c r="C907" s="0" t="n">
        <v>76.2</v>
      </c>
      <c r="D907" s="0" t="n">
        <v>82.9</v>
      </c>
      <c r="E907" s="0" t="n">
        <v>2.59</v>
      </c>
      <c r="F907" s="0" t="n">
        <v>0.96</v>
      </c>
      <c r="G907" s="0" t="n">
        <v>31.52</v>
      </c>
      <c r="H907" s="0" t="n">
        <v>0.88</v>
      </c>
      <c r="I907" s="0" t="n">
        <v>2838377</v>
      </c>
      <c r="J907" s="0" t="s">
        <v>417</v>
      </c>
      <c r="K907" s="19" t="n">
        <v>43697.18125</v>
      </c>
      <c r="L907" s="0" t="s">
        <v>88</v>
      </c>
      <c r="M907" s="0" t="n">
        <v>0.065</v>
      </c>
    </row>
    <row r="908" customFormat="false" ht="10.5" hidden="false" customHeight="false" outlineLevel="0" collapsed="false">
      <c r="A908" s="15" t="n">
        <v>399</v>
      </c>
      <c r="B908" s="0" t="n">
        <v>70.1</v>
      </c>
      <c r="C908" s="0" t="n">
        <v>73.8</v>
      </c>
      <c r="D908" s="0" t="n">
        <v>80.3</v>
      </c>
      <c r="E908" s="0" t="n">
        <v>2.54</v>
      </c>
      <c r="F908" s="0" t="n">
        <v>1.01</v>
      </c>
      <c r="G908" s="0" t="n">
        <v>31.49</v>
      </c>
      <c r="H908" s="0" t="n">
        <v>0.98</v>
      </c>
      <c r="I908" s="0" t="n">
        <v>2838378</v>
      </c>
      <c r="J908" s="0" t="s">
        <v>417</v>
      </c>
      <c r="K908" s="19" t="n">
        <v>43697.18125</v>
      </c>
      <c r="L908" s="0" t="s">
        <v>88</v>
      </c>
      <c r="M908" s="0" t="n">
        <v>0.102</v>
      </c>
    </row>
    <row r="909" customFormat="false" ht="10.5" hidden="false" customHeight="false" outlineLevel="0" collapsed="false">
      <c r="A909" s="15" t="n">
        <v>300</v>
      </c>
      <c r="B909" s="0" t="n">
        <v>70.5</v>
      </c>
      <c r="C909" s="0" t="n">
        <v>74.3</v>
      </c>
      <c r="D909" s="0" t="n">
        <v>80.3</v>
      </c>
      <c r="E909" s="0" t="n">
        <v>6.17</v>
      </c>
      <c r="F909" s="0" t="n">
        <v>1.28</v>
      </c>
      <c r="G909" s="0" t="n">
        <v>31.74</v>
      </c>
      <c r="H909" s="0" t="n">
        <v>1.38</v>
      </c>
      <c r="I909" s="0" t="n">
        <v>2838962</v>
      </c>
      <c r="J909" s="0" t="s">
        <v>418</v>
      </c>
      <c r="K909" s="19" t="n">
        <v>43697.4423611111</v>
      </c>
      <c r="L909" s="0" t="s">
        <v>66</v>
      </c>
      <c r="M909" s="0" t="n">
        <v>0.136</v>
      </c>
    </row>
    <row r="910" customFormat="false" ht="10.5" hidden="false" customHeight="false" outlineLevel="0" collapsed="false">
      <c r="A910" s="15" t="n">
        <v>300</v>
      </c>
      <c r="B910" s="0" t="n">
        <v>69.8</v>
      </c>
      <c r="C910" s="0" t="n">
        <v>73.7</v>
      </c>
      <c r="D910" s="0" t="n">
        <v>79.5</v>
      </c>
      <c r="E910" s="0" t="n">
        <v>6.61</v>
      </c>
      <c r="F910" s="0" t="n">
        <v>1.3</v>
      </c>
      <c r="G910" s="0" t="n">
        <v>31.67</v>
      </c>
      <c r="H910" s="0" t="n">
        <v>1.68</v>
      </c>
      <c r="I910" s="0" t="n">
        <v>2838963</v>
      </c>
      <c r="J910" s="0" t="s">
        <v>418</v>
      </c>
      <c r="K910" s="19" t="n">
        <v>43697.4423611111</v>
      </c>
      <c r="L910" s="0" t="s">
        <v>66</v>
      </c>
      <c r="M910" s="0" t="n">
        <v>0.098</v>
      </c>
    </row>
    <row r="911" customFormat="false" ht="10.5" hidden="false" customHeight="false" outlineLevel="0" collapsed="false">
      <c r="A911" s="15" t="n">
        <v>300</v>
      </c>
      <c r="B911" s="0" t="n">
        <v>69.8</v>
      </c>
      <c r="C911" s="0" t="n">
        <v>73.6</v>
      </c>
      <c r="D911" s="0" t="n">
        <v>79.3</v>
      </c>
      <c r="E911" s="0" t="n">
        <v>8.08</v>
      </c>
      <c r="F911" s="0" t="n">
        <v>1.5</v>
      </c>
      <c r="G911" s="0" t="n">
        <v>31.89</v>
      </c>
      <c r="H911" s="0" t="n">
        <v>1.38</v>
      </c>
      <c r="I911" s="0" t="n">
        <v>2838964</v>
      </c>
      <c r="J911" s="0" t="s">
        <v>418</v>
      </c>
      <c r="K911" s="19" t="n">
        <v>43697.4423611111</v>
      </c>
      <c r="L911" s="0" t="s">
        <v>66</v>
      </c>
      <c r="M911" s="0" t="n">
        <v>0.176</v>
      </c>
    </row>
    <row r="912" customFormat="false" ht="10.5" hidden="false" customHeight="false" outlineLevel="0" collapsed="false">
      <c r="A912" s="15" t="n">
        <v>300</v>
      </c>
      <c r="B912" s="0" t="n">
        <v>70</v>
      </c>
      <c r="C912" s="0" t="n">
        <v>73.8</v>
      </c>
      <c r="D912" s="0" t="n">
        <v>79.5</v>
      </c>
      <c r="E912" s="0" t="n">
        <v>7.29</v>
      </c>
      <c r="F912" s="0" t="n">
        <v>1.37</v>
      </c>
      <c r="G912" s="0" t="n">
        <v>31.83</v>
      </c>
      <c r="H912" s="0" t="n">
        <v>1.6</v>
      </c>
      <c r="I912" s="0" t="n">
        <v>2839968</v>
      </c>
      <c r="J912" s="0" t="s">
        <v>419</v>
      </c>
      <c r="K912" s="19" t="n">
        <v>43697.7951388889</v>
      </c>
      <c r="L912" s="0" t="s">
        <v>66</v>
      </c>
      <c r="M912" s="0" t="n">
        <v>0.133</v>
      </c>
    </row>
    <row r="913" customFormat="false" ht="10.5" hidden="false" customHeight="false" outlineLevel="0" collapsed="false">
      <c r="A913" s="15" t="n">
        <v>300</v>
      </c>
      <c r="B913" s="0" t="n">
        <v>69.3</v>
      </c>
      <c r="C913" s="0" t="n">
        <v>73.2</v>
      </c>
      <c r="D913" s="0" t="n">
        <v>78.6</v>
      </c>
      <c r="E913" s="0" t="n">
        <v>7.94</v>
      </c>
      <c r="F913" s="0" t="n">
        <v>1.42</v>
      </c>
      <c r="G913" s="0" t="n">
        <v>31.91</v>
      </c>
      <c r="H913" s="0" t="n">
        <v>1.09</v>
      </c>
      <c r="I913" s="0" t="n">
        <v>2839969</v>
      </c>
      <c r="J913" s="0" t="s">
        <v>419</v>
      </c>
      <c r="K913" s="19" t="n">
        <v>43697.7951388889</v>
      </c>
      <c r="L913" s="0" t="s">
        <v>66</v>
      </c>
      <c r="M913" s="0" t="n">
        <v>0.179</v>
      </c>
    </row>
    <row r="914" customFormat="false" ht="10.5" hidden="false" customHeight="false" outlineLevel="0" collapsed="false">
      <c r="A914" s="15" t="n">
        <v>344</v>
      </c>
      <c r="B914" s="0" t="n">
        <v>68.5</v>
      </c>
      <c r="C914" s="0" t="n">
        <v>72.3</v>
      </c>
      <c r="D914" s="0" t="n">
        <v>77.9</v>
      </c>
      <c r="E914" s="0" t="n">
        <v>7.49</v>
      </c>
      <c r="F914" s="0" t="n">
        <v>1.32</v>
      </c>
      <c r="G914" s="0" t="n">
        <v>31.9</v>
      </c>
      <c r="H914" s="0" t="n">
        <v>1.96</v>
      </c>
      <c r="I914" s="0" t="n">
        <v>2839970</v>
      </c>
      <c r="J914" s="0" t="s">
        <v>419</v>
      </c>
      <c r="K914" s="19" t="n">
        <v>43697.7951388889</v>
      </c>
      <c r="L914" s="0" t="s">
        <v>66</v>
      </c>
      <c r="M914" s="0" t="n">
        <v>0.133</v>
      </c>
    </row>
    <row r="915" customFormat="false" ht="10.5" hidden="false" customHeight="false" outlineLevel="0" collapsed="false">
      <c r="A915" s="15" t="n">
        <v>300</v>
      </c>
      <c r="B915" s="0" t="n">
        <v>74.7</v>
      </c>
      <c r="C915" s="0" t="n">
        <v>78.9</v>
      </c>
      <c r="D915" s="0" t="n">
        <v>84.5</v>
      </c>
      <c r="E915" s="0" t="n">
        <v>8.46</v>
      </c>
      <c r="F915" s="0" t="n">
        <v>1.22</v>
      </c>
      <c r="G915" s="0" t="n">
        <v>32.21</v>
      </c>
      <c r="H915" s="0" t="n">
        <v>0.9</v>
      </c>
      <c r="I915" s="0" t="n">
        <v>2840353</v>
      </c>
      <c r="J915" s="0" t="s">
        <v>420</v>
      </c>
      <c r="K915" s="19" t="n">
        <v>43698.0027777778</v>
      </c>
      <c r="L915" s="0" t="s">
        <v>77</v>
      </c>
      <c r="M915" s="0" t="n">
        <v>0.074</v>
      </c>
    </row>
    <row r="916" customFormat="false" ht="10.5" hidden="false" customHeight="false" outlineLevel="0" collapsed="false">
      <c r="A916" s="15" t="n">
        <v>300</v>
      </c>
      <c r="B916" s="0" t="n">
        <v>75.9</v>
      </c>
      <c r="C916" s="0" t="n">
        <v>80</v>
      </c>
      <c r="D916" s="0" t="n">
        <v>85.9</v>
      </c>
      <c r="E916" s="0" t="n">
        <v>8.47</v>
      </c>
      <c r="F916" s="0" t="n">
        <v>1.17</v>
      </c>
      <c r="G916" s="0" t="n">
        <v>32.15</v>
      </c>
      <c r="H916" s="0" t="n">
        <v>0.75</v>
      </c>
      <c r="I916" s="0" t="n">
        <v>2840354</v>
      </c>
      <c r="J916" s="0" t="s">
        <v>420</v>
      </c>
      <c r="K916" s="19" t="n">
        <v>43698.0027777778</v>
      </c>
      <c r="L916" s="0" t="s">
        <v>77</v>
      </c>
      <c r="M916" s="0" t="n">
        <v>0.064</v>
      </c>
    </row>
    <row r="917" customFormat="false" ht="10.5" hidden="false" customHeight="false" outlineLevel="0" collapsed="false">
      <c r="A917" s="15" t="n">
        <v>300</v>
      </c>
      <c r="B917" s="0" t="n">
        <v>77.5</v>
      </c>
      <c r="C917" s="0" t="n">
        <v>81.7</v>
      </c>
      <c r="D917" s="0" t="n">
        <v>87.5</v>
      </c>
      <c r="E917" s="0" t="n">
        <v>9.44</v>
      </c>
      <c r="F917" s="0" t="n">
        <v>1.19</v>
      </c>
      <c r="G917" s="0" t="n">
        <v>32.33</v>
      </c>
      <c r="H917" s="0" t="n">
        <v>0.78</v>
      </c>
      <c r="I917" s="0" t="n">
        <v>2840355</v>
      </c>
      <c r="J917" s="0" t="s">
        <v>420</v>
      </c>
      <c r="K917" s="19" t="n">
        <v>43698.0027777778</v>
      </c>
      <c r="L917" s="0" t="s">
        <v>77</v>
      </c>
      <c r="M917" s="0" t="n">
        <v>0.075</v>
      </c>
    </row>
    <row r="918" customFormat="false" ht="10.5" hidden="false" customHeight="false" outlineLevel="0" collapsed="false">
      <c r="A918" s="15" t="n">
        <v>300</v>
      </c>
      <c r="B918" s="0" t="n">
        <v>77.1</v>
      </c>
      <c r="C918" s="0" t="n">
        <v>81.3</v>
      </c>
      <c r="D918" s="0" t="n">
        <v>87.2</v>
      </c>
      <c r="E918" s="0" t="n">
        <v>9.64</v>
      </c>
      <c r="F918" s="0" t="n">
        <v>1.23</v>
      </c>
      <c r="G918" s="0" t="n">
        <v>32.33</v>
      </c>
      <c r="H918" s="0" t="n">
        <v>0.92</v>
      </c>
      <c r="I918" s="0" t="n">
        <v>2840641</v>
      </c>
      <c r="J918" s="0" t="s">
        <v>421</v>
      </c>
      <c r="K918" s="19" t="n">
        <v>43698.1777777778</v>
      </c>
      <c r="L918" s="0" t="s">
        <v>77</v>
      </c>
      <c r="M918" s="0" t="n">
        <v>0.073</v>
      </c>
    </row>
    <row r="919" customFormat="false" ht="10.5" hidden="false" customHeight="false" outlineLevel="0" collapsed="false">
      <c r="A919" s="15" t="n">
        <v>411</v>
      </c>
      <c r="B919" s="0" t="n">
        <v>76.2</v>
      </c>
      <c r="C919" s="0" t="n">
        <v>80.4</v>
      </c>
      <c r="D919" s="0" t="n">
        <v>86.1</v>
      </c>
      <c r="E919" s="0" t="n">
        <v>10.98</v>
      </c>
      <c r="F919" s="0" t="n">
        <v>1.28</v>
      </c>
      <c r="G919" s="0" t="n">
        <v>32.45</v>
      </c>
      <c r="H919" s="0" t="n">
        <v>1.12</v>
      </c>
      <c r="I919" s="0" t="n">
        <v>2840642</v>
      </c>
      <c r="J919" s="0" t="s">
        <v>421</v>
      </c>
      <c r="K919" s="19" t="n">
        <v>43698.1777777778</v>
      </c>
      <c r="L919" s="0" t="s">
        <v>77</v>
      </c>
      <c r="M919" s="0" t="n">
        <v>0.05</v>
      </c>
    </row>
    <row r="920" customFormat="false" ht="10.5" hidden="false" customHeight="false" outlineLevel="0" collapsed="false">
      <c r="A920" s="15" t="n">
        <v>400</v>
      </c>
      <c r="B920" s="0" t="n">
        <v>75.2</v>
      </c>
      <c r="C920" s="0" t="n">
        <v>79.3</v>
      </c>
      <c r="D920" s="0" t="n">
        <v>85.4</v>
      </c>
      <c r="E920" s="0" t="n">
        <v>6.89</v>
      </c>
      <c r="F920" s="0" t="n">
        <v>1.11</v>
      </c>
      <c r="G920" s="0" t="n">
        <v>31.82</v>
      </c>
      <c r="H920" s="0" t="n">
        <v>0.85</v>
      </c>
      <c r="I920" s="0" t="n">
        <v>2842093</v>
      </c>
      <c r="J920" s="0" t="s">
        <v>422</v>
      </c>
      <c r="K920" s="19" t="n">
        <v>43698.8548611111</v>
      </c>
      <c r="L920" s="0" t="s">
        <v>30</v>
      </c>
      <c r="M920" s="0" t="n">
        <v>0.115</v>
      </c>
    </row>
    <row r="921" customFormat="false" ht="10.5" hidden="false" customHeight="false" outlineLevel="0" collapsed="false">
      <c r="A921" s="15" t="n">
        <v>400</v>
      </c>
      <c r="B921" s="0" t="n">
        <v>75.3</v>
      </c>
      <c r="C921" s="0" t="n">
        <v>79.4</v>
      </c>
      <c r="D921" s="0" t="n">
        <v>85.2</v>
      </c>
      <c r="E921" s="0" t="n">
        <v>6.8</v>
      </c>
      <c r="F921" s="0" t="n">
        <v>1.11</v>
      </c>
      <c r="G921" s="0" t="n">
        <v>31.98</v>
      </c>
      <c r="H921" s="0" t="n">
        <v>0.8</v>
      </c>
      <c r="I921" s="0" t="n">
        <v>2842094</v>
      </c>
      <c r="J921" s="0" t="s">
        <v>422</v>
      </c>
      <c r="K921" s="19" t="n">
        <v>43698.8548611111</v>
      </c>
      <c r="L921" s="0" t="s">
        <v>30</v>
      </c>
      <c r="M921" s="0" t="n">
        <v>0.137</v>
      </c>
    </row>
    <row r="922" customFormat="false" ht="10.5" hidden="false" customHeight="false" outlineLevel="0" collapsed="false">
      <c r="A922" s="15" t="n">
        <v>400</v>
      </c>
      <c r="B922" s="0" t="n">
        <v>75.3</v>
      </c>
      <c r="C922" s="0" t="n">
        <v>79.4</v>
      </c>
      <c r="D922" s="0" t="n">
        <v>85.4</v>
      </c>
      <c r="E922" s="0" t="n">
        <v>6.2</v>
      </c>
      <c r="F922" s="0" t="n">
        <v>1.05</v>
      </c>
      <c r="G922" s="0" t="n">
        <v>31.89</v>
      </c>
      <c r="H922" s="0" t="n">
        <v>1.06</v>
      </c>
      <c r="I922" s="0" t="n">
        <v>2842095</v>
      </c>
      <c r="J922" s="0" t="s">
        <v>422</v>
      </c>
      <c r="K922" s="19" t="n">
        <v>43698.8548611111</v>
      </c>
      <c r="L922" s="0" t="s">
        <v>30</v>
      </c>
      <c r="M922" s="0" t="n">
        <v>0.101</v>
      </c>
    </row>
    <row r="923" customFormat="false" ht="10.5" hidden="false" customHeight="false" outlineLevel="0" collapsed="false">
      <c r="A923" s="15" t="n">
        <v>127</v>
      </c>
      <c r="B923" s="0" t="n">
        <v>75.6</v>
      </c>
      <c r="C923" s="0" t="n">
        <v>79.7</v>
      </c>
      <c r="D923" s="0" t="n">
        <v>85.6</v>
      </c>
      <c r="E923" s="0" t="n">
        <v>6.27</v>
      </c>
      <c r="F923" s="0" t="n">
        <v>1.08</v>
      </c>
      <c r="G923" s="0" t="n">
        <v>31.87</v>
      </c>
      <c r="H923" s="0" t="n">
        <v>0.78</v>
      </c>
      <c r="I923" s="0" t="n">
        <v>2842096</v>
      </c>
      <c r="J923" s="0" t="s">
        <v>422</v>
      </c>
      <c r="K923" s="19" t="n">
        <v>43698.8548611111</v>
      </c>
      <c r="L923" s="0" t="s">
        <v>30</v>
      </c>
      <c r="M923" s="0" t="n">
        <v>0.102</v>
      </c>
    </row>
    <row r="924" customFormat="false" ht="10.5" hidden="false" customHeight="false" outlineLevel="0" collapsed="false">
      <c r="A924" s="15" t="n">
        <v>300</v>
      </c>
      <c r="B924" s="0" t="n">
        <v>71.3</v>
      </c>
      <c r="C924" s="0" t="n">
        <v>75.1</v>
      </c>
      <c r="D924" s="0" t="n">
        <v>80.7</v>
      </c>
      <c r="E924" s="0" t="n">
        <v>7.44</v>
      </c>
      <c r="F924" s="0" t="n">
        <v>1.34</v>
      </c>
      <c r="G924" s="0" t="n">
        <v>32</v>
      </c>
      <c r="H924" s="0" t="n">
        <v>0.92</v>
      </c>
      <c r="I924" s="0" t="n">
        <v>2842513</v>
      </c>
      <c r="J924" s="0" t="s">
        <v>423</v>
      </c>
      <c r="K924" s="19" t="n">
        <v>43699.1020833333</v>
      </c>
      <c r="L924" s="0" t="s">
        <v>66</v>
      </c>
      <c r="M924" s="0" t="n">
        <v>0.109</v>
      </c>
    </row>
    <row r="925" customFormat="false" ht="10.5" hidden="false" customHeight="false" outlineLevel="0" collapsed="false">
      <c r="A925" s="15" t="n">
        <v>300</v>
      </c>
      <c r="B925" s="0" t="n">
        <v>71.1</v>
      </c>
      <c r="C925" s="0" t="n">
        <v>75</v>
      </c>
      <c r="D925" s="0" t="n">
        <v>80.8</v>
      </c>
      <c r="E925" s="0" t="n">
        <v>6.9</v>
      </c>
      <c r="F925" s="0" t="n">
        <v>1.34</v>
      </c>
      <c r="G925" s="0" t="n">
        <v>31.98</v>
      </c>
      <c r="H925" s="0" t="n">
        <v>0.79</v>
      </c>
      <c r="I925" s="0" t="n">
        <v>2842514</v>
      </c>
      <c r="J925" s="0" t="s">
        <v>423</v>
      </c>
      <c r="K925" s="19" t="n">
        <v>43699.1020833333</v>
      </c>
      <c r="L925" s="0" t="s">
        <v>66</v>
      </c>
      <c r="M925" s="0" t="n">
        <v>0.095</v>
      </c>
    </row>
    <row r="926" customFormat="false" ht="10.5" hidden="false" customHeight="false" outlineLevel="0" collapsed="false">
      <c r="A926" s="15" t="n">
        <v>300</v>
      </c>
      <c r="B926" s="0" t="n">
        <v>69.9</v>
      </c>
      <c r="C926" s="0" t="n">
        <v>73.7</v>
      </c>
      <c r="D926" s="0" t="n">
        <v>79.4</v>
      </c>
      <c r="E926" s="0" t="n">
        <v>7.71</v>
      </c>
      <c r="F926" s="0" t="n">
        <v>1.41</v>
      </c>
      <c r="G926" s="0" t="n">
        <v>32.06</v>
      </c>
      <c r="H926" s="0" t="n">
        <v>0.85</v>
      </c>
      <c r="I926" s="0" t="n">
        <v>2842515</v>
      </c>
      <c r="J926" s="0" t="s">
        <v>423</v>
      </c>
      <c r="K926" s="19" t="n">
        <v>43699.1020833333</v>
      </c>
      <c r="L926" s="0" t="s">
        <v>66</v>
      </c>
      <c r="M926" s="0" t="n">
        <v>0.134</v>
      </c>
    </row>
    <row r="927" customFormat="false" ht="10.5" hidden="false" customHeight="false" outlineLevel="0" collapsed="false">
      <c r="A927" s="15" t="n">
        <v>288</v>
      </c>
      <c r="B927" s="0" t="n">
        <v>70</v>
      </c>
      <c r="C927" s="0" t="n">
        <v>73.8</v>
      </c>
      <c r="D927" s="0" t="n">
        <v>79.2</v>
      </c>
      <c r="E927" s="0" t="n">
        <v>7.77</v>
      </c>
      <c r="F927" s="0" t="n">
        <v>1.37</v>
      </c>
      <c r="G927" s="0" t="n">
        <v>32.05</v>
      </c>
      <c r="H927" s="0" t="n">
        <v>1.64</v>
      </c>
      <c r="I927" s="0" t="n">
        <v>2842774</v>
      </c>
      <c r="J927" s="0" t="s">
        <v>424</v>
      </c>
      <c r="K927" s="19" t="n">
        <v>43699.1763888889</v>
      </c>
      <c r="L927" s="0" t="s">
        <v>66</v>
      </c>
      <c r="M927" s="0" t="n">
        <v>0.126</v>
      </c>
    </row>
    <row r="928" customFormat="false" ht="10.5" hidden="false" customHeight="false" outlineLevel="0" collapsed="false">
      <c r="A928" s="15" t="n">
        <v>400</v>
      </c>
      <c r="B928" s="0" t="n">
        <v>78.6</v>
      </c>
      <c r="C928" s="0" t="n">
        <v>82.9</v>
      </c>
      <c r="D928" s="0" t="n">
        <v>89.3</v>
      </c>
      <c r="E928" s="0" t="n">
        <v>4.71</v>
      </c>
      <c r="F928" s="0" t="n">
        <v>0.85</v>
      </c>
      <c r="G928" s="0" t="n">
        <v>31.77</v>
      </c>
      <c r="H928" s="0" t="n">
        <v>0.67</v>
      </c>
      <c r="I928" s="0" t="n">
        <v>2843268</v>
      </c>
      <c r="J928" s="0" t="s">
        <v>425</v>
      </c>
      <c r="K928" s="19" t="n">
        <v>43699.4868055556</v>
      </c>
      <c r="L928" s="0" t="s">
        <v>104</v>
      </c>
      <c r="M928" s="0" t="n">
        <v>0.032</v>
      </c>
    </row>
    <row r="929" customFormat="false" ht="10.5" hidden="false" customHeight="false" outlineLevel="0" collapsed="false">
      <c r="A929" s="15" t="n">
        <v>400</v>
      </c>
      <c r="B929" s="0" t="n">
        <v>79.1</v>
      </c>
      <c r="C929" s="0" t="n">
        <v>83.4</v>
      </c>
      <c r="D929" s="0" t="n">
        <v>89.8</v>
      </c>
      <c r="E929" s="0" t="n">
        <v>5.38</v>
      </c>
      <c r="F929" s="0" t="n">
        <v>0.92</v>
      </c>
      <c r="G929" s="0" t="n">
        <v>31.8</v>
      </c>
      <c r="H929" s="0" t="n">
        <v>0.76</v>
      </c>
      <c r="I929" s="0" t="n">
        <v>2843269</v>
      </c>
      <c r="J929" s="0" t="s">
        <v>425</v>
      </c>
      <c r="K929" s="19" t="n">
        <v>43699.4868055556</v>
      </c>
      <c r="L929" s="0" t="s">
        <v>104</v>
      </c>
      <c r="M929" s="0" t="n">
        <v>0.038</v>
      </c>
    </row>
    <row r="930" customFormat="false" ht="10.5" hidden="false" customHeight="false" outlineLevel="0" collapsed="false">
      <c r="A930" s="15" t="n">
        <v>400</v>
      </c>
      <c r="B930" s="0" t="n">
        <v>79.1</v>
      </c>
      <c r="C930" s="0" t="n">
        <v>83.3</v>
      </c>
      <c r="D930" s="0" t="n">
        <v>89.7</v>
      </c>
      <c r="E930" s="0" t="n">
        <v>5.48</v>
      </c>
      <c r="F930" s="0" t="n">
        <v>0.89</v>
      </c>
      <c r="G930" s="0" t="n">
        <v>31.72</v>
      </c>
      <c r="H930" s="0" t="n">
        <v>0.72</v>
      </c>
      <c r="I930" s="0" t="n">
        <v>2843270</v>
      </c>
      <c r="J930" s="0" t="s">
        <v>425</v>
      </c>
      <c r="K930" s="19" t="n">
        <v>43699.4868055556</v>
      </c>
      <c r="L930" s="0" t="s">
        <v>104</v>
      </c>
      <c r="M930" s="0" t="n">
        <v>0.049</v>
      </c>
    </row>
    <row r="931" customFormat="false" ht="10.5" hidden="false" customHeight="false" outlineLevel="0" collapsed="false">
      <c r="A931" s="15" t="n">
        <v>300</v>
      </c>
      <c r="B931" s="0" t="n">
        <v>68.9</v>
      </c>
      <c r="C931" s="0" t="n">
        <v>72.6</v>
      </c>
      <c r="D931" s="0" t="n">
        <v>78</v>
      </c>
      <c r="E931" s="0" t="n">
        <v>8.44</v>
      </c>
      <c r="F931" s="0" t="n">
        <v>1.48</v>
      </c>
      <c r="G931" s="0" t="n">
        <v>32.22</v>
      </c>
      <c r="H931" s="0" t="n">
        <v>1.32</v>
      </c>
      <c r="I931" s="0" t="n">
        <v>2844616</v>
      </c>
      <c r="J931" s="0" t="s">
        <v>426</v>
      </c>
      <c r="K931" s="19" t="n">
        <v>43700.1826388889</v>
      </c>
      <c r="L931" s="0" t="s">
        <v>66</v>
      </c>
      <c r="M931" s="0" t="n">
        <v>0.172</v>
      </c>
    </row>
    <row r="932" customFormat="false" ht="10.5" hidden="false" customHeight="false" outlineLevel="0" collapsed="false">
      <c r="A932" s="15" t="n">
        <v>326</v>
      </c>
      <c r="B932" s="0" t="n">
        <v>70.6</v>
      </c>
      <c r="C932" s="0" t="n">
        <v>74.4</v>
      </c>
      <c r="D932" s="0" t="n">
        <v>80</v>
      </c>
      <c r="E932" s="0" t="n">
        <v>8.7</v>
      </c>
      <c r="F932" s="0" t="n">
        <v>1.44</v>
      </c>
      <c r="G932" s="0" t="n">
        <v>32.24</v>
      </c>
      <c r="H932" s="0" t="n">
        <v>1.16</v>
      </c>
      <c r="I932" s="0" t="n">
        <v>2844617</v>
      </c>
      <c r="J932" s="0" t="s">
        <v>426</v>
      </c>
      <c r="K932" s="19" t="n">
        <v>43700.1826388889</v>
      </c>
      <c r="L932" s="0" t="s">
        <v>66</v>
      </c>
      <c r="M932" s="0" t="n">
        <v>0.175</v>
      </c>
    </row>
    <row r="933" customFormat="false" ht="10.5" hidden="false" customHeight="false" outlineLevel="0" collapsed="false">
      <c r="A933" s="15" t="n">
        <v>400</v>
      </c>
      <c r="B933" s="0" t="n">
        <v>75.6</v>
      </c>
      <c r="C933" s="0" t="n">
        <v>79.7</v>
      </c>
      <c r="D933" s="0" t="n">
        <v>86.3</v>
      </c>
      <c r="E933" s="0" t="n">
        <v>2.57</v>
      </c>
      <c r="F933" s="0" t="n">
        <v>0.88</v>
      </c>
      <c r="G933" s="0" t="n">
        <v>31.65</v>
      </c>
      <c r="H933" s="0" t="n">
        <v>0.89</v>
      </c>
      <c r="I933" s="0" t="n">
        <v>2845222</v>
      </c>
      <c r="J933" s="0" t="s">
        <v>427</v>
      </c>
      <c r="K933" s="19" t="n">
        <v>43700.4701388889</v>
      </c>
      <c r="L933" s="0" t="s">
        <v>30</v>
      </c>
      <c r="M933" s="0" t="n">
        <v>0.083</v>
      </c>
    </row>
    <row r="934" customFormat="false" ht="10.5" hidden="false" customHeight="false" outlineLevel="0" collapsed="false">
      <c r="A934" s="15" t="n">
        <v>400</v>
      </c>
      <c r="B934" s="0" t="n">
        <v>76.1</v>
      </c>
      <c r="C934" s="0" t="n">
        <v>80.2</v>
      </c>
      <c r="D934" s="0" t="n">
        <v>86.8</v>
      </c>
      <c r="E934" s="0" t="n">
        <v>2.9</v>
      </c>
      <c r="F934" s="0" t="n">
        <v>0.86</v>
      </c>
      <c r="G934" s="0" t="n">
        <v>31.42</v>
      </c>
      <c r="H934" s="0" t="n">
        <v>1.57</v>
      </c>
      <c r="I934" s="0" t="n">
        <v>2845223</v>
      </c>
      <c r="J934" s="0" t="s">
        <v>427</v>
      </c>
      <c r="K934" s="19" t="n">
        <v>43700.4701388889</v>
      </c>
      <c r="L934" s="0" t="s">
        <v>30</v>
      </c>
      <c r="M934" s="0" t="n">
        <v>0.077</v>
      </c>
    </row>
    <row r="935" customFormat="false" ht="10.5" hidden="false" customHeight="false" outlineLevel="0" collapsed="false">
      <c r="A935" s="15" t="n">
        <v>400</v>
      </c>
      <c r="B935" s="0" t="n">
        <v>75.4</v>
      </c>
      <c r="C935" s="0" t="n">
        <v>79.5</v>
      </c>
      <c r="D935" s="0" t="n">
        <v>86.1</v>
      </c>
      <c r="E935" s="0" t="n">
        <v>2.4</v>
      </c>
      <c r="F935" s="0" t="n">
        <v>0.83</v>
      </c>
      <c r="G935" s="0" t="n">
        <v>31.35</v>
      </c>
      <c r="H935" s="0" t="n">
        <v>1.17</v>
      </c>
      <c r="I935" s="0" t="n">
        <v>2845224</v>
      </c>
      <c r="J935" s="0" t="s">
        <v>427</v>
      </c>
      <c r="K935" s="19" t="n">
        <v>43700.4701388889</v>
      </c>
      <c r="L935" s="0" t="s">
        <v>30</v>
      </c>
      <c r="M935" s="0" t="n">
        <v>0.078</v>
      </c>
    </row>
    <row r="936" customFormat="false" ht="10.5" hidden="false" customHeight="false" outlineLevel="0" collapsed="false">
      <c r="A936" s="15" t="n">
        <v>400</v>
      </c>
      <c r="B936" s="0" t="n">
        <v>75.6</v>
      </c>
      <c r="C936" s="0" t="n">
        <v>79.7</v>
      </c>
      <c r="D936" s="0" t="n">
        <v>86.3</v>
      </c>
      <c r="E936" s="0" t="n">
        <v>2.35</v>
      </c>
      <c r="F936" s="0" t="n">
        <v>0.85</v>
      </c>
      <c r="G936" s="0" t="n">
        <v>31.24</v>
      </c>
      <c r="H936" s="0" t="n">
        <v>1.31</v>
      </c>
      <c r="I936" s="0" t="n">
        <v>2845855</v>
      </c>
      <c r="J936" s="0" t="s">
        <v>428</v>
      </c>
      <c r="K936" s="19" t="n">
        <v>43700.7798611111</v>
      </c>
      <c r="L936" s="0" t="s">
        <v>30</v>
      </c>
      <c r="M936" s="0" t="n">
        <v>0.049</v>
      </c>
    </row>
    <row r="937" customFormat="false" ht="10.5" hidden="false" customHeight="false" outlineLevel="0" collapsed="false">
      <c r="A937" s="15" t="n">
        <v>400</v>
      </c>
      <c r="B937" s="0" t="n">
        <v>75.7</v>
      </c>
      <c r="C937" s="0" t="n">
        <v>79.8</v>
      </c>
      <c r="D937" s="0" t="n">
        <v>86.3</v>
      </c>
      <c r="E937" s="0" t="n">
        <v>2.18</v>
      </c>
      <c r="F937" s="0" t="n">
        <v>0.78</v>
      </c>
      <c r="G937" s="0" t="n">
        <v>31.37</v>
      </c>
      <c r="H937" s="0" t="n">
        <v>1.7</v>
      </c>
      <c r="I937" s="0" t="n">
        <v>2845856</v>
      </c>
      <c r="J937" s="0" t="s">
        <v>428</v>
      </c>
      <c r="K937" s="19" t="n">
        <v>43700.7798611111</v>
      </c>
      <c r="L937" s="0" t="s">
        <v>30</v>
      </c>
      <c r="M937" s="0" t="n">
        <v>0.067</v>
      </c>
    </row>
    <row r="938" customFormat="false" ht="10.5" hidden="false" customHeight="false" outlineLevel="0" collapsed="false">
      <c r="A938" s="15" t="n">
        <v>485</v>
      </c>
      <c r="B938" s="0" t="n">
        <v>75.9</v>
      </c>
      <c r="C938" s="0" t="n">
        <v>80</v>
      </c>
      <c r="D938" s="0" t="n">
        <v>86.6</v>
      </c>
      <c r="E938" s="0" t="n">
        <v>2.42</v>
      </c>
      <c r="F938" s="0" t="n">
        <v>0.82</v>
      </c>
      <c r="G938" s="0" t="n">
        <v>31.5</v>
      </c>
      <c r="H938" s="0" t="n">
        <v>1.29</v>
      </c>
      <c r="I938" s="0" t="n">
        <v>2845857</v>
      </c>
      <c r="J938" s="0" t="s">
        <v>428</v>
      </c>
      <c r="K938" s="19" t="n">
        <v>43700.7798611111</v>
      </c>
      <c r="L938" s="0" t="s">
        <v>30</v>
      </c>
      <c r="M938" s="0" t="n">
        <v>0.098</v>
      </c>
    </row>
    <row r="939" customFormat="false" ht="10.5" hidden="false" customHeight="false" outlineLevel="0" collapsed="false">
      <c r="A939" s="15" t="n">
        <v>300</v>
      </c>
      <c r="B939" s="0" t="n">
        <v>70.8</v>
      </c>
      <c r="C939" s="0" t="n">
        <v>74.6</v>
      </c>
      <c r="D939" s="0" t="n">
        <v>80.2</v>
      </c>
      <c r="E939" s="0" t="n">
        <v>6.67</v>
      </c>
      <c r="F939" s="0" t="n">
        <v>1.22</v>
      </c>
      <c r="G939" s="0" t="n">
        <v>31.92</v>
      </c>
      <c r="H939" s="0" t="n">
        <v>1.16</v>
      </c>
      <c r="I939" s="0" t="n">
        <v>2846197</v>
      </c>
      <c r="J939" s="0" t="s">
        <v>429</v>
      </c>
      <c r="K939" s="19" t="n">
        <v>43700.9875</v>
      </c>
      <c r="L939" s="0" t="s">
        <v>66</v>
      </c>
      <c r="M939" s="0" t="n">
        <v>0.118</v>
      </c>
    </row>
    <row r="940" customFormat="false" ht="10.5" hidden="false" customHeight="false" outlineLevel="0" collapsed="false">
      <c r="A940" s="15" t="n">
        <v>300</v>
      </c>
      <c r="B940" s="0" t="n">
        <v>70.3</v>
      </c>
      <c r="C940" s="0" t="n">
        <v>74.1</v>
      </c>
      <c r="D940" s="0" t="n">
        <v>79.7</v>
      </c>
      <c r="E940" s="0" t="n">
        <v>7.12</v>
      </c>
      <c r="F940" s="0" t="n">
        <v>1.35</v>
      </c>
      <c r="G940" s="0" t="n">
        <v>32.04</v>
      </c>
      <c r="H940" s="0" t="n">
        <v>1.42</v>
      </c>
      <c r="I940" s="0" t="n">
        <v>2846198</v>
      </c>
      <c r="J940" s="0" t="s">
        <v>429</v>
      </c>
      <c r="K940" s="19" t="n">
        <v>43700.9875</v>
      </c>
      <c r="L940" s="0" t="s">
        <v>66</v>
      </c>
      <c r="M940" s="0" t="n">
        <v>0.175</v>
      </c>
    </row>
    <row r="941" customFormat="false" ht="10.5" hidden="false" customHeight="false" outlineLevel="0" collapsed="false">
      <c r="A941" s="15" t="n">
        <v>300</v>
      </c>
      <c r="B941" s="0" t="n">
        <v>70.1</v>
      </c>
      <c r="C941" s="0" t="n">
        <v>73.9</v>
      </c>
      <c r="D941" s="0" t="n">
        <v>79.6</v>
      </c>
      <c r="E941" s="0" t="n">
        <v>7.8</v>
      </c>
      <c r="F941" s="0" t="n">
        <v>1.33</v>
      </c>
      <c r="G941" s="0" t="n">
        <v>32.06</v>
      </c>
      <c r="H941" s="0" t="n">
        <v>1.4</v>
      </c>
      <c r="I941" s="0" t="n">
        <v>2846199</v>
      </c>
      <c r="J941" s="0" t="s">
        <v>429</v>
      </c>
      <c r="K941" s="19" t="n">
        <v>43700.9875</v>
      </c>
      <c r="L941" s="0" t="s">
        <v>66</v>
      </c>
      <c r="M941" s="0" t="n">
        <v>0.174</v>
      </c>
    </row>
    <row r="942" customFormat="false" ht="10.5" hidden="false" customHeight="false" outlineLevel="0" collapsed="false">
      <c r="A942" s="15" t="n">
        <v>300</v>
      </c>
      <c r="B942" s="0" t="n">
        <v>69.9</v>
      </c>
      <c r="C942" s="0" t="n">
        <v>73.7</v>
      </c>
      <c r="D942" s="0" t="n">
        <v>79.3</v>
      </c>
      <c r="E942" s="0" t="n">
        <v>7.42</v>
      </c>
      <c r="F942" s="0" t="n">
        <v>1.31</v>
      </c>
      <c r="G942" s="0" t="n">
        <v>31.97</v>
      </c>
      <c r="H942" s="0" t="n">
        <v>1.5</v>
      </c>
      <c r="I942" s="0" t="n">
        <v>2846850</v>
      </c>
      <c r="J942" s="0" t="s">
        <v>430</v>
      </c>
      <c r="K942" s="19" t="n">
        <v>43703.2631944444</v>
      </c>
      <c r="L942" s="0" t="s">
        <v>66</v>
      </c>
      <c r="M942" s="0" t="n">
        <v>0.159</v>
      </c>
    </row>
    <row r="943" customFormat="false" ht="10.5" hidden="false" customHeight="false" outlineLevel="0" collapsed="false">
      <c r="A943" s="15" t="n">
        <v>300</v>
      </c>
      <c r="B943" s="0" t="n">
        <v>69.3</v>
      </c>
      <c r="C943" s="0" t="n">
        <v>73.1</v>
      </c>
      <c r="D943" s="0" t="n">
        <v>78.5</v>
      </c>
      <c r="E943" s="0" t="n">
        <v>8.18</v>
      </c>
      <c r="F943" s="0" t="n">
        <v>1.35</v>
      </c>
      <c r="G943" s="0" t="n">
        <v>32.06</v>
      </c>
      <c r="H943" s="0" t="n">
        <v>1.63</v>
      </c>
      <c r="I943" s="0" t="n">
        <v>2846853</v>
      </c>
      <c r="J943" s="0" t="s">
        <v>430</v>
      </c>
      <c r="K943" s="19" t="n">
        <v>43703.2631944444</v>
      </c>
      <c r="L943" s="0" t="s">
        <v>66</v>
      </c>
      <c r="M943" s="0" t="n">
        <v>0.166</v>
      </c>
    </row>
    <row r="944" customFormat="false" ht="10.5" hidden="false" customHeight="false" outlineLevel="0" collapsed="false">
      <c r="A944" s="15" t="n">
        <v>400</v>
      </c>
      <c r="B944" s="0" t="n">
        <v>77.1</v>
      </c>
      <c r="C944" s="0" t="n">
        <v>81.3</v>
      </c>
      <c r="D944" s="0" t="n">
        <v>87.8</v>
      </c>
      <c r="E944" s="0" t="n">
        <v>2.65</v>
      </c>
      <c r="F944" s="0" t="n">
        <v>0.79</v>
      </c>
      <c r="G944" s="0" t="n">
        <v>31.48</v>
      </c>
      <c r="H944" s="0" t="n">
        <v>2.1</v>
      </c>
      <c r="I944" s="0" t="n">
        <v>2847503</v>
      </c>
      <c r="J944" s="0" t="s">
        <v>431</v>
      </c>
      <c r="K944" s="19" t="n">
        <v>43703.5645833333</v>
      </c>
      <c r="L944" s="0" t="s">
        <v>54</v>
      </c>
      <c r="M944" s="0" t="n">
        <v>0.104</v>
      </c>
    </row>
    <row r="945" customFormat="false" ht="10.5" hidden="false" customHeight="false" outlineLevel="0" collapsed="false">
      <c r="A945" s="15" t="n">
        <v>400</v>
      </c>
      <c r="B945" s="0" t="n">
        <v>79.4</v>
      </c>
      <c r="C945" s="0" t="n">
        <v>83.7</v>
      </c>
      <c r="D945" s="0" t="n">
        <v>90.5</v>
      </c>
      <c r="E945" s="0" t="n">
        <v>2.51</v>
      </c>
      <c r="F945" s="0" t="n">
        <v>0.76</v>
      </c>
      <c r="G945" s="0" t="n">
        <v>31.52</v>
      </c>
      <c r="H945" s="0" t="n">
        <v>1.31</v>
      </c>
      <c r="I945" s="0" t="n">
        <v>2847504</v>
      </c>
      <c r="J945" s="0" t="s">
        <v>431</v>
      </c>
      <c r="K945" s="19" t="n">
        <v>43703.5645833333</v>
      </c>
      <c r="L945" s="0" t="s">
        <v>54</v>
      </c>
      <c r="M945" s="0" t="n">
        <v>0.069</v>
      </c>
    </row>
    <row r="946" customFormat="false" ht="10.5" hidden="false" customHeight="false" outlineLevel="0" collapsed="false">
      <c r="A946" s="15" t="n">
        <v>400</v>
      </c>
      <c r="B946" s="0" t="n">
        <v>80.3</v>
      </c>
      <c r="C946" s="0" t="n">
        <v>84.7</v>
      </c>
      <c r="D946" s="0" t="n">
        <v>91.4</v>
      </c>
      <c r="E946" s="0" t="n">
        <v>3.16</v>
      </c>
      <c r="F946" s="0" t="n">
        <v>0.78</v>
      </c>
      <c r="G946" s="0" t="n">
        <v>31.59</v>
      </c>
      <c r="H946" s="0" t="n">
        <v>0.69</v>
      </c>
      <c r="I946" s="0" t="n">
        <v>2847505</v>
      </c>
      <c r="J946" s="0" t="s">
        <v>431</v>
      </c>
      <c r="K946" s="19" t="n">
        <v>43703.5645833333</v>
      </c>
      <c r="L946" s="0" t="s">
        <v>54</v>
      </c>
      <c r="M946" s="0" t="n">
        <v>0.031</v>
      </c>
    </row>
    <row r="947" customFormat="false" ht="10.5" hidden="false" customHeight="false" outlineLevel="0" collapsed="false">
      <c r="A947" s="15" t="n">
        <v>170</v>
      </c>
      <c r="B947" s="0" t="n">
        <v>69.4</v>
      </c>
      <c r="C947" s="0" t="n">
        <v>73.2</v>
      </c>
      <c r="D947" s="0" t="n">
        <v>79.5</v>
      </c>
      <c r="E947" s="0" t="n">
        <v>7.11</v>
      </c>
      <c r="F947" s="0" t="n">
        <v>1.38</v>
      </c>
      <c r="G947" s="0" t="n">
        <v>31.95</v>
      </c>
      <c r="H947" s="0" t="n">
        <v>1.5</v>
      </c>
      <c r="I947" s="0" t="n">
        <v>2847553</v>
      </c>
      <c r="J947" s="0" t="s">
        <v>430</v>
      </c>
      <c r="K947" s="19" t="n">
        <v>43703.2631944444</v>
      </c>
      <c r="L947" s="0" t="s">
        <v>66</v>
      </c>
      <c r="M947" s="0" t="n">
        <v>0.152</v>
      </c>
    </row>
    <row r="948" customFormat="false" ht="10.5" hidden="false" customHeight="false" outlineLevel="0" collapsed="false">
      <c r="A948" s="15" t="n">
        <v>300</v>
      </c>
      <c r="B948" s="0" t="n">
        <v>70.1</v>
      </c>
      <c r="C948" s="0" t="n">
        <v>74</v>
      </c>
      <c r="D948" s="0" t="n">
        <v>79.5</v>
      </c>
      <c r="E948" s="0" t="n">
        <v>7.41</v>
      </c>
      <c r="F948" s="0" t="n">
        <v>1.35</v>
      </c>
      <c r="G948" s="0" t="n">
        <v>31.95</v>
      </c>
      <c r="H948" s="0" t="n">
        <v>1.63</v>
      </c>
      <c r="I948" s="0" t="n">
        <v>2847554</v>
      </c>
      <c r="J948" s="0" t="s">
        <v>430</v>
      </c>
      <c r="K948" s="19" t="n">
        <v>43703.2631944444</v>
      </c>
      <c r="L948" s="0" t="s">
        <v>66</v>
      </c>
      <c r="M948" s="0" t="n">
        <v>0.191</v>
      </c>
    </row>
    <row r="949" customFormat="false" ht="10.5" hidden="false" customHeight="false" outlineLevel="0" collapsed="false">
      <c r="A949" s="15" t="n">
        <v>400</v>
      </c>
      <c r="B949" s="0" t="n">
        <v>80</v>
      </c>
      <c r="C949" s="0" t="n">
        <v>84.2</v>
      </c>
      <c r="D949" s="0" t="n">
        <v>91.1</v>
      </c>
      <c r="E949" s="0" t="n">
        <v>2.57</v>
      </c>
      <c r="F949" s="0" t="n">
        <v>0.71</v>
      </c>
      <c r="G949" s="0" t="n">
        <v>31.45</v>
      </c>
      <c r="H949" s="0" t="n">
        <v>0.68</v>
      </c>
      <c r="I949" s="0" t="n">
        <v>2848049</v>
      </c>
      <c r="J949" s="0" t="s">
        <v>432</v>
      </c>
      <c r="K949" s="19" t="n">
        <v>43703.7798611111</v>
      </c>
      <c r="L949" s="0" t="s">
        <v>54</v>
      </c>
      <c r="M949" s="0" t="n">
        <v>0.047</v>
      </c>
    </row>
    <row r="950" customFormat="false" ht="10.5" hidden="false" customHeight="false" outlineLevel="0" collapsed="false">
      <c r="A950" s="15" t="n">
        <v>530</v>
      </c>
      <c r="B950" s="0" t="n">
        <v>79.9</v>
      </c>
      <c r="C950" s="0" t="n">
        <v>84.2</v>
      </c>
      <c r="D950" s="0" t="n">
        <v>91.2</v>
      </c>
      <c r="E950" s="0" t="n">
        <v>2.08</v>
      </c>
      <c r="F950" s="0" t="n">
        <v>0.65</v>
      </c>
      <c r="G950" s="0" t="n">
        <v>31.37</v>
      </c>
      <c r="H950" s="0" t="n">
        <v>0.64</v>
      </c>
      <c r="I950" s="0" t="n">
        <v>2848050</v>
      </c>
      <c r="J950" s="0" t="s">
        <v>432</v>
      </c>
      <c r="K950" s="19" t="n">
        <v>43703.7798611111</v>
      </c>
      <c r="L950" s="0" t="s">
        <v>54</v>
      </c>
      <c r="M950" s="0" t="n">
        <v>0.031</v>
      </c>
    </row>
    <row r="951" customFormat="false" ht="10.5" hidden="false" customHeight="false" outlineLevel="0" collapsed="false">
      <c r="A951" s="15" t="n">
        <v>300</v>
      </c>
      <c r="B951" s="0" t="n">
        <v>71.6</v>
      </c>
      <c r="C951" s="0" t="n">
        <v>75.4</v>
      </c>
      <c r="D951" s="0" t="n">
        <v>81.1</v>
      </c>
      <c r="E951" s="0" t="n">
        <v>5.74</v>
      </c>
      <c r="F951" s="0" t="n">
        <v>1.19</v>
      </c>
      <c r="G951" s="0" t="n">
        <v>31.63</v>
      </c>
      <c r="H951" s="0" t="n">
        <v>1.37</v>
      </c>
      <c r="I951" s="0" t="n">
        <v>2848565</v>
      </c>
      <c r="J951" s="0" t="s">
        <v>433</v>
      </c>
      <c r="K951" s="19" t="n">
        <v>43704.0645833333</v>
      </c>
      <c r="L951" s="0" t="s">
        <v>66</v>
      </c>
      <c r="M951" s="0" t="n">
        <v>0.117</v>
      </c>
    </row>
    <row r="952" customFormat="false" ht="10.5" hidden="false" customHeight="false" outlineLevel="0" collapsed="false">
      <c r="A952" s="15" t="n">
        <v>300</v>
      </c>
      <c r="B952" s="0" t="n">
        <v>71.5</v>
      </c>
      <c r="C952" s="0" t="n">
        <v>75.5</v>
      </c>
      <c r="D952" s="0" t="n">
        <v>81.1</v>
      </c>
      <c r="E952" s="0" t="n">
        <v>7.54</v>
      </c>
      <c r="F952" s="0" t="n">
        <v>1.31</v>
      </c>
      <c r="G952" s="0" t="n">
        <v>31.92</v>
      </c>
      <c r="H952" s="0" t="n">
        <v>0.93</v>
      </c>
      <c r="I952" s="0" t="n">
        <v>2848566</v>
      </c>
      <c r="J952" s="0" t="s">
        <v>433</v>
      </c>
      <c r="K952" s="19" t="n">
        <v>43704.0645833333</v>
      </c>
      <c r="L952" s="0" t="s">
        <v>66</v>
      </c>
      <c r="M952" s="0" t="n">
        <v>0.139</v>
      </c>
    </row>
    <row r="953" customFormat="false" ht="10.5" hidden="false" customHeight="false" outlineLevel="0" collapsed="false">
      <c r="A953" s="15" t="n">
        <v>300</v>
      </c>
      <c r="B953" s="0" t="n">
        <v>70.6</v>
      </c>
      <c r="C953" s="0" t="n">
        <v>74.4</v>
      </c>
      <c r="D953" s="0" t="n">
        <v>80</v>
      </c>
      <c r="E953" s="0" t="n">
        <v>7.04</v>
      </c>
      <c r="F953" s="0" t="n">
        <v>1.27</v>
      </c>
      <c r="G953" s="0" t="n">
        <v>31.85</v>
      </c>
      <c r="H953" s="0" t="n">
        <v>1.47</v>
      </c>
      <c r="I953" s="0" t="n">
        <v>2848567</v>
      </c>
      <c r="J953" s="0" t="s">
        <v>433</v>
      </c>
      <c r="K953" s="19" t="n">
        <v>43704.0645833333</v>
      </c>
      <c r="L953" s="0" t="s">
        <v>66</v>
      </c>
      <c r="M953" s="0" t="n">
        <v>0.123</v>
      </c>
    </row>
    <row r="954" customFormat="false" ht="10.5" hidden="false" customHeight="false" outlineLevel="0" collapsed="false">
      <c r="A954" s="15" t="n">
        <v>300</v>
      </c>
      <c r="B954" s="0" t="n">
        <v>71.5</v>
      </c>
      <c r="C954" s="0" t="n">
        <v>75.3</v>
      </c>
      <c r="D954" s="0" t="n">
        <v>81</v>
      </c>
      <c r="E954" s="0" t="n">
        <v>7.72</v>
      </c>
      <c r="F954" s="0" t="n">
        <v>1.3</v>
      </c>
      <c r="G954" s="0" t="n">
        <v>31.8</v>
      </c>
      <c r="H954" s="0" t="n">
        <v>1.32</v>
      </c>
      <c r="I954" s="0" t="n">
        <v>2849007</v>
      </c>
      <c r="J954" s="0" t="s">
        <v>434</v>
      </c>
      <c r="K954" s="19" t="n">
        <v>43704.2631944444</v>
      </c>
      <c r="L954" s="0" t="s">
        <v>66</v>
      </c>
      <c r="M954" s="0" t="n">
        <v>0.094</v>
      </c>
    </row>
    <row r="955" customFormat="false" ht="10.5" hidden="false" customHeight="false" outlineLevel="0" collapsed="false">
      <c r="A955" s="15" t="n">
        <v>348</v>
      </c>
      <c r="B955" s="0" t="n">
        <v>71.1</v>
      </c>
      <c r="C955" s="0" t="n">
        <v>74.9</v>
      </c>
      <c r="D955" s="0" t="n">
        <v>80.7</v>
      </c>
      <c r="E955" s="0" t="n">
        <v>6.72</v>
      </c>
      <c r="F955" s="0" t="n">
        <v>1.26</v>
      </c>
      <c r="G955" s="0" t="n">
        <v>31.79</v>
      </c>
      <c r="H955" s="0" t="n">
        <v>1.45</v>
      </c>
      <c r="I955" s="0" t="n">
        <v>2849008</v>
      </c>
      <c r="J955" s="0" t="s">
        <v>434</v>
      </c>
      <c r="K955" s="19" t="n">
        <v>43704.2631944444</v>
      </c>
      <c r="L955" s="0" t="s">
        <v>66</v>
      </c>
      <c r="M955" s="0" t="n">
        <v>0.161</v>
      </c>
    </row>
    <row r="956" customFormat="false" ht="10.5" hidden="false" customHeight="false" outlineLevel="0" collapsed="false">
      <c r="A956" s="15" t="n">
        <v>400</v>
      </c>
      <c r="B956" s="0" t="n">
        <v>74.4</v>
      </c>
      <c r="C956" s="0" t="n">
        <v>78.5</v>
      </c>
      <c r="D956" s="0" t="n">
        <v>84.2</v>
      </c>
      <c r="E956" s="0" t="n">
        <v>7.63</v>
      </c>
      <c r="F956" s="0" t="n">
        <v>1.25</v>
      </c>
      <c r="G956" s="0" t="n">
        <v>31.9</v>
      </c>
      <c r="H956" s="0" t="n">
        <v>0.77</v>
      </c>
      <c r="I956" s="0" t="n">
        <v>2849645</v>
      </c>
      <c r="J956" s="0" t="s">
        <v>435</v>
      </c>
      <c r="K956" s="19" t="n">
        <v>43704.5388888889</v>
      </c>
      <c r="L956" s="0" t="s">
        <v>66</v>
      </c>
      <c r="M956" s="0" t="n">
        <v>0.099</v>
      </c>
    </row>
    <row r="957" customFormat="false" ht="10.5" hidden="false" customHeight="false" outlineLevel="0" collapsed="false">
      <c r="A957" s="15" t="n">
        <v>400</v>
      </c>
      <c r="B957" s="0" t="n">
        <v>73.5</v>
      </c>
      <c r="C957" s="0" t="n">
        <v>77.4</v>
      </c>
      <c r="D957" s="0" t="n">
        <v>83.2</v>
      </c>
      <c r="E957" s="0" t="n">
        <v>8.18</v>
      </c>
      <c r="F957" s="0" t="n">
        <v>1.27</v>
      </c>
      <c r="G957" s="0" t="n">
        <v>31.98</v>
      </c>
      <c r="H957" s="0" t="n">
        <v>0.84</v>
      </c>
      <c r="I957" s="0" t="n">
        <v>2849646</v>
      </c>
      <c r="J957" s="0" t="s">
        <v>435</v>
      </c>
      <c r="K957" s="19" t="n">
        <v>43704.5388888889</v>
      </c>
      <c r="L957" s="0" t="s">
        <v>66</v>
      </c>
      <c r="M957" s="0" t="n">
        <v>0.098</v>
      </c>
    </row>
    <row r="958" customFormat="false" ht="10.5" hidden="false" customHeight="false" outlineLevel="0" collapsed="false">
      <c r="A958" s="15" t="n">
        <v>400</v>
      </c>
      <c r="B958" s="0" t="n">
        <v>73.3</v>
      </c>
      <c r="C958" s="0" t="n">
        <v>77.2</v>
      </c>
      <c r="D958" s="0" t="n">
        <v>82.8</v>
      </c>
      <c r="E958" s="0" t="n">
        <v>8.15</v>
      </c>
      <c r="F958" s="0" t="n">
        <v>1.28</v>
      </c>
      <c r="G958" s="0" t="n">
        <v>32.11</v>
      </c>
      <c r="H958" s="0" t="n">
        <v>0.9</v>
      </c>
      <c r="I958" s="0" t="n">
        <v>2849647</v>
      </c>
      <c r="J958" s="0" t="s">
        <v>435</v>
      </c>
      <c r="K958" s="19" t="n">
        <v>43704.5388888889</v>
      </c>
      <c r="L958" s="0" t="s">
        <v>66</v>
      </c>
      <c r="M958" s="0" t="n">
        <v>0.108</v>
      </c>
    </row>
    <row r="959" customFormat="false" ht="10.5" hidden="false" customHeight="false" outlineLevel="0" collapsed="false">
      <c r="A959" s="15" t="n">
        <v>400</v>
      </c>
      <c r="B959" s="0" t="n">
        <v>74.4</v>
      </c>
      <c r="C959" s="0" t="n">
        <v>78.4</v>
      </c>
      <c r="D959" s="0" t="n">
        <v>84.3</v>
      </c>
      <c r="E959" s="0" t="n">
        <v>6.99</v>
      </c>
      <c r="F959" s="0" t="n">
        <v>1.2</v>
      </c>
      <c r="G959" s="0" t="n">
        <v>31.92</v>
      </c>
      <c r="H959" s="0" t="n">
        <v>1.3</v>
      </c>
      <c r="I959" s="0" t="n">
        <v>2850122</v>
      </c>
      <c r="J959" s="0" t="s">
        <v>436</v>
      </c>
      <c r="K959" s="19" t="n">
        <v>43704.78125</v>
      </c>
      <c r="L959" s="0" t="s">
        <v>66</v>
      </c>
      <c r="M959" s="0" t="n">
        <v>0.118</v>
      </c>
    </row>
    <row r="960" customFormat="false" ht="10.5" hidden="false" customHeight="false" outlineLevel="0" collapsed="false">
      <c r="A960" s="15" t="n">
        <v>400</v>
      </c>
      <c r="B960" s="0" t="n">
        <v>73.5</v>
      </c>
      <c r="C960" s="0" t="n">
        <v>77.5</v>
      </c>
      <c r="D960" s="0" t="n">
        <v>83.1</v>
      </c>
      <c r="E960" s="0" t="n">
        <v>7.85</v>
      </c>
      <c r="F960" s="0" t="n">
        <v>1.23</v>
      </c>
      <c r="G960" s="0" t="n">
        <v>31.93</v>
      </c>
      <c r="H960" s="0" t="n">
        <v>1.46</v>
      </c>
      <c r="I960" s="0" t="n">
        <v>2850123</v>
      </c>
      <c r="J960" s="0" t="s">
        <v>436</v>
      </c>
      <c r="K960" s="19" t="n">
        <v>43704.78125</v>
      </c>
      <c r="L960" s="0" t="s">
        <v>66</v>
      </c>
      <c r="M960" s="0" t="n">
        <v>0.118</v>
      </c>
    </row>
    <row r="961" customFormat="false" ht="10.5" hidden="false" customHeight="false" outlineLevel="0" collapsed="false">
      <c r="A961" s="15" t="n">
        <v>225</v>
      </c>
      <c r="B961" s="0" t="n">
        <v>74.7</v>
      </c>
      <c r="C961" s="0" t="n">
        <v>78.7</v>
      </c>
      <c r="D961" s="0" t="n">
        <v>84.3</v>
      </c>
      <c r="E961" s="0" t="n">
        <v>8.52</v>
      </c>
      <c r="F961" s="0" t="n">
        <v>1.28</v>
      </c>
      <c r="G961" s="0" t="n">
        <v>32.15</v>
      </c>
      <c r="H961" s="0" t="n">
        <v>0.76</v>
      </c>
      <c r="I961" s="0" t="n">
        <v>2850124</v>
      </c>
      <c r="J961" s="0" t="s">
        <v>436</v>
      </c>
      <c r="K961" s="19" t="n">
        <v>43704.78125</v>
      </c>
      <c r="L961" s="0" t="s">
        <v>66</v>
      </c>
      <c r="M961" s="0" t="n">
        <v>0.107</v>
      </c>
    </row>
    <row r="962" customFormat="false" ht="10.5" hidden="false" customHeight="false" outlineLevel="0" collapsed="false">
      <c r="A962" s="15" t="n">
        <v>300</v>
      </c>
      <c r="B962" s="0" t="n">
        <v>71.7</v>
      </c>
      <c r="C962" s="0" t="n">
        <v>75.5</v>
      </c>
      <c r="D962" s="0" t="n">
        <v>80.9</v>
      </c>
      <c r="E962" s="0" t="n">
        <v>9.79</v>
      </c>
      <c r="F962" s="0" t="n">
        <v>1.37</v>
      </c>
      <c r="G962" s="0" t="n">
        <v>32.15</v>
      </c>
      <c r="H962" s="0" t="n">
        <v>1.89</v>
      </c>
      <c r="I962" s="0" t="n">
        <v>2850505</v>
      </c>
      <c r="J962" s="0" t="s">
        <v>437</v>
      </c>
      <c r="K962" s="19" t="n">
        <v>43705.0284722222</v>
      </c>
      <c r="L962" s="0" t="s">
        <v>66</v>
      </c>
      <c r="M962" s="0" t="n">
        <v>0.167</v>
      </c>
    </row>
    <row r="963" customFormat="false" ht="10.5" hidden="false" customHeight="false" outlineLevel="0" collapsed="false">
      <c r="A963" s="15" t="n">
        <v>300</v>
      </c>
      <c r="B963" s="0" t="n">
        <v>72.8</v>
      </c>
      <c r="C963" s="0" t="n">
        <v>76.8</v>
      </c>
      <c r="D963" s="0" t="n">
        <v>81.9</v>
      </c>
      <c r="E963" s="0" t="n">
        <v>10.77</v>
      </c>
      <c r="F963" s="0" t="n">
        <v>1.5</v>
      </c>
      <c r="G963" s="0" t="n">
        <v>32.35</v>
      </c>
      <c r="H963" s="0" t="n">
        <v>0.82</v>
      </c>
      <c r="I963" s="0" t="n">
        <v>2850506</v>
      </c>
      <c r="J963" s="0" t="s">
        <v>437</v>
      </c>
      <c r="K963" s="19" t="n">
        <v>43705.0284722222</v>
      </c>
      <c r="L963" s="0" t="s">
        <v>66</v>
      </c>
      <c r="M963" s="0" t="n">
        <v>0.16</v>
      </c>
    </row>
    <row r="964" customFormat="false" ht="10.5" hidden="false" customHeight="false" outlineLevel="0" collapsed="false">
      <c r="A964" s="15" t="n">
        <v>300</v>
      </c>
      <c r="B964" s="0" t="n">
        <v>72.7</v>
      </c>
      <c r="C964" s="0" t="n">
        <v>76.6</v>
      </c>
      <c r="D964" s="0" t="n">
        <v>82.1</v>
      </c>
      <c r="E964" s="0" t="n">
        <v>10.81</v>
      </c>
      <c r="F964" s="0" t="n">
        <v>1.5</v>
      </c>
      <c r="G964" s="0" t="n">
        <v>32.41</v>
      </c>
      <c r="H964" s="0" t="n">
        <v>0.89</v>
      </c>
      <c r="I964" s="0" t="n">
        <v>2850507</v>
      </c>
      <c r="J964" s="0" t="s">
        <v>437</v>
      </c>
      <c r="K964" s="19" t="n">
        <v>43705.0284722222</v>
      </c>
      <c r="L964" s="0" t="s">
        <v>66</v>
      </c>
      <c r="M964" s="0" t="n">
        <v>0.141</v>
      </c>
    </row>
    <row r="965" customFormat="false" ht="10.5" hidden="false" customHeight="false" outlineLevel="0" collapsed="false">
      <c r="A965" s="15" t="n">
        <v>300</v>
      </c>
      <c r="B965" s="0" t="n">
        <v>71.2</v>
      </c>
      <c r="C965" s="0" t="n">
        <v>75.1</v>
      </c>
      <c r="D965" s="0" t="n">
        <v>80.5</v>
      </c>
      <c r="E965" s="0" t="n">
        <v>11.07</v>
      </c>
      <c r="F965" s="0" t="n">
        <v>1.5</v>
      </c>
      <c r="G965" s="0" t="n">
        <v>32.45</v>
      </c>
      <c r="H965" s="0" t="n">
        <v>0.78</v>
      </c>
      <c r="I965" s="0" t="n">
        <v>2850793</v>
      </c>
      <c r="J965" s="0" t="s">
        <v>438</v>
      </c>
      <c r="K965" s="19" t="n">
        <v>43705.1791666667</v>
      </c>
      <c r="L965" s="0" t="s">
        <v>66</v>
      </c>
      <c r="M965" s="0" t="n">
        <v>0.145</v>
      </c>
    </row>
    <row r="966" customFormat="false" ht="10.5" hidden="false" customHeight="false" outlineLevel="0" collapsed="false">
      <c r="A966" s="15" t="n">
        <v>332</v>
      </c>
      <c r="B966" s="0" t="n">
        <v>73.6</v>
      </c>
      <c r="C966" s="0" t="n">
        <v>77.6</v>
      </c>
      <c r="D966" s="0" t="n">
        <v>83.4</v>
      </c>
      <c r="E966" s="0" t="n">
        <v>11.41</v>
      </c>
      <c r="F966" s="0" t="n">
        <v>1.5</v>
      </c>
      <c r="G966" s="0" t="n">
        <v>32.47</v>
      </c>
      <c r="H966" s="0" t="n">
        <v>0.73</v>
      </c>
      <c r="I966" s="0" t="n">
        <v>2850794</v>
      </c>
      <c r="J966" s="0" t="s">
        <v>438</v>
      </c>
      <c r="K966" s="19" t="n">
        <v>43705.1791666667</v>
      </c>
      <c r="L966" s="0" t="s">
        <v>66</v>
      </c>
      <c r="M966" s="0" t="n">
        <v>0.106</v>
      </c>
    </row>
    <row r="967" customFormat="false" ht="10.5" hidden="false" customHeight="false" outlineLevel="0" collapsed="false">
      <c r="A967" s="15" t="n">
        <v>400</v>
      </c>
      <c r="B967" s="0" t="n">
        <v>72.4</v>
      </c>
      <c r="C967" s="0" t="n">
        <v>76.4</v>
      </c>
      <c r="D967" s="0" t="n">
        <v>81.7</v>
      </c>
      <c r="E967" s="0" t="n">
        <v>8.82</v>
      </c>
      <c r="F967" s="0" t="n">
        <v>1.36</v>
      </c>
      <c r="G967" s="0" t="n">
        <v>31.93</v>
      </c>
      <c r="H967" s="0" t="n">
        <v>1.25</v>
      </c>
      <c r="I967" s="0" t="n">
        <v>2851430</v>
      </c>
      <c r="J967" s="0" t="s">
        <v>439</v>
      </c>
      <c r="K967" s="19" t="n">
        <v>43705.4743055556</v>
      </c>
      <c r="L967" s="0" t="s">
        <v>66</v>
      </c>
      <c r="M967" s="0" t="n">
        <v>0.105</v>
      </c>
    </row>
    <row r="968" customFormat="false" ht="10.5" hidden="false" customHeight="false" outlineLevel="0" collapsed="false">
      <c r="A968" s="15" t="n">
        <v>400</v>
      </c>
      <c r="B968" s="0" t="n">
        <v>75.7</v>
      </c>
      <c r="C968" s="0" t="n">
        <v>79.9</v>
      </c>
      <c r="D968" s="0" t="n">
        <v>85.4</v>
      </c>
      <c r="E968" s="0" t="n">
        <v>8.91</v>
      </c>
      <c r="F968" s="0" t="n">
        <v>1.31</v>
      </c>
      <c r="G968" s="0" t="n">
        <v>32.06</v>
      </c>
      <c r="H968" s="0" t="n">
        <v>1.02</v>
      </c>
      <c r="I968" s="0" t="n">
        <v>2851431</v>
      </c>
      <c r="J968" s="0" t="s">
        <v>439</v>
      </c>
      <c r="K968" s="19" t="n">
        <v>43705.4743055556</v>
      </c>
      <c r="L968" s="0" t="s">
        <v>66</v>
      </c>
      <c r="M968" s="0" t="n">
        <v>0.092</v>
      </c>
    </row>
    <row r="969" customFormat="false" ht="10.5" hidden="false" customHeight="false" outlineLevel="0" collapsed="false">
      <c r="A969" s="15" t="n">
        <v>400</v>
      </c>
      <c r="B969" s="0" t="n">
        <v>72.8</v>
      </c>
      <c r="C969" s="0" t="n">
        <v>76.7</v>
      </c>
      <c r="D969" s="0" t="n">
        <v>82.1</v>
      </c>
      <c r="E969" s="0" t="n">
        <v>8.34</v>
      </c>
      <c r="F969" s="0" t="n">
        <v>1.37</v>
      </c>
      <c r="G969" s="0" t="n">
        <v>32.09</v>
      </c>
      <c r="H969" s="0" t="n">
        <v>1.24</v>
      </c>
      <c r="I969" s="0" t="n">
        <v>2851432</v>
      </c>
      <c r="J969" s="0" t="s">
        <v>439</v>
      </c>
      <c r="K969" s="19" t="n">
        <v>43705.4743055556</v>
      </c>
      <c r="L969" s="0" t="s">
        <v>66</v>
      </c>
      <c r="M969" s="0" t="n">
        <v>0.241</v>
      </c>
    </row>
    <row r="970" customFormat="false" ht="10.5" hidden="false" customHeight="false" outlineLevel="0" collapsed="false">
      <c r="A970" s="15" t="n">
        <v>400</v>
      </c>
      <c r="B970" s="0" t="n">
        <v>74.2</v>
      </c>
      <c r="C970" s="0" t="n">
        <v>78.2</v>
      </c>
      <c r="D970" s="0" t="n">
        <v>83.8</v>
      </c>
      <c r="E970" s="0" t="n">
        <v>8.61</v>
      </c>
      <c r="F970" s="0" t="n">
        <v>1.27</v>
      </c>
      <c r="G970" s="0" t="n">
        <v>32.14</v>
      </c>
      <c r="H970" s="0" t="n">
        <v>1.27</v>
      </c>
      <c r="I970" s="0" t="n">
        <v>2852419</v>
      </c>
      <c r="J970" s="0" t="s">
        <v>440</v>
      </c>
      <c r="K970" s="19" t="n">
        <v>43705.8111111111</v>
      </c>
      <c r="L970" s="0" t="s">
        <v>66</v>
      </c>
      <c r="M970" s="0" t="n">
        <v>0.125</v>
      </c>
    </row>
    <row r="971" customFormat="false" ht="10.5" hidden="false" customHeight="false" outlineLevel="0" collapsed="false">
      <c r="A971" s="15" t="n">
        <v>278</v>
      </c>
      <c r="B971" s="0" t="n">
        <v>74.7</v>
      </c>
      <c r="C971" s="0" t="n">
        <v>78.7</v>
      </c>
      <c r="D971" s="0" t="n">
        <v>84.4</v>
      </c>
      <c r="E971" s="0" t="n">
        <v>8.91</v>
      </c>
      <c r="F971" s="0" t="n">
        <v>1.29</v>
      </c>
      <c r="G971" s="0" t="n">
        <v>32.07</v>
      </c>
      <c r="H971" s="0" t="n">
        <v>1.76</v>
      </c>
      <c r="I971" s="0" t="n">
        <v>2852420</v>
      </c>
      <c r="J971" s="0" t="s">
        <v>440</v>
      </c>
      <c r="K971" s="19" t="n">
        <v>43705.8111111111</v>
      </c>
      <c r="L971" s="0" t="s">
        <v>66</v>
      </c>
      <c r="M971" s="0" t="n">
        <v>0.146</v>
      </c>
    </row>
    <row r="972" customFormat="false" ht="10.5" hidden="false" customHeight="false" outlineLevel="0" collapsed="false">
      <c r="A972" s="15" t="n">
        <v>300</v>
      </c>
      <c r="B972" s="0" t="n">
        <v>79.9</v>
      </c>
      <c r="C972" s="0" t="n">
        <v>84.3</v>
      </c>
      <c r="D972" s="0" t="n">
        <v>90.1</v>
      </c>
      <c r="E972" s="0" t="n">
        <v>8.28</v>
      </c>
      <c r="F972" s="0" t="n">
        <v>1.01</v>
      </c>
      <c r="G972" s="0" t="n">
        <v>32.21</v>
      </c>
      <c r="H972" s="0" t="n">
        <v>0.59</v>
      </c>
      <c r="I972" s="0" t="n">
        <v>2852832</v>
      </c>
      <c r="J972" s="0" t="s">
        <v>441</v>
      </c>
      <c r="K972" s="19" t="n">
        <v>43706.0048611111</v>
      </c>
      <c r="L972" s="0" t="s">
        <v>56</v>
      </c>
      <c r="M972" s="0" t="n">
        <v>0.042</v>
      </c>
    </row>
    <row r="973" customFormat="false" ht="10.5" hidden="false" customHeight="false" outlineLevel="0" collapsed="false">
      <c r="A973" s="15" t="n">
        <v>300</v>
      </c>
      <c r="B973" s="0" t="n">
        <v>79.9</v>
      </c>
      <c r="C973" s="0" t="n">
        <v>84.3</v>
      </c>
      <c r="D973" s="0" t="n">
        <v>90.1</v>
      </c>
      <c r="E973" s="0" t="n">
        <v>8.03</v>
      </c>
      <c r="F973" s="0" t="n">
        <v>0.99</v>
      </c>
      <c r="G973" s="0" t="n">
        <v>32.19</v>
      </c>
      <c r="H973" s="0" t="n">
        <v>0.64</v>
      </c>
      <c r="I973" s="0" t="n">
        <v>2852833</v>
      </c>
      <c r="J973" s="0" t="s">
        <v>441</v>
      </c>
      <c r="K973" s="19" t="n">
        <v>43706.0048611111</v>
      </c>
      <c r="L973" s="0" t="s">
        <v>56</v>
      </c>
      <c r="M973" s="0" t="n">
        <v>0.024</v>
      </c>
    </row>
    <row r="974" customFormat="false" ht="10.5" hidden="false" customHeight="false" outlineLevel="0" collapsed="false">
      <c r="A974" s="15" t="n">
        <v>228</v>
      </c>
      <c r="B974" s="0" t="n">
        <v>79.8</v>
      </c>
      <c r="C974" s="0" t="n">
        <v>84.2</v>
      </c>
      <c r="D974" s="0" t="n">
        <v>90.1</v>
      </c>
      <c r="E974" s="0" t="n">
        <v>8.23</v>
      </c>
      <c r="F974" s="0" t="n">
        <v>1</v>
      </c>
      <c r="G974" s="0" t="n">
        <v>32.17</v>
      </c>
      <c r="H974" s="0" t="n">
        <v>0.57</v>
      </c>
      <c r="I974" s="0" t="n">
        <v>2852834</v>
      </c>
      <c r="J974" s="0" t="s">
        <v>441</v>
      </c>
      <c r="K974" s="19" t="n">
        <v>43706.0048611111</v>
      </c>
      <c r="L974" s="0" t="s">
        <v>56</v>
      </c>
      <c r="M974" s="0" t="n">
        <v>0.033</v>
      </c>
    </row>
    <row r="975" customFormat="false" ht="10.5" hidden="false" customHeight="false" outlineLevel="0" collapsed="false">
      <c r="A975" s="15" t="n">
        <v>400</v>
      </c>
      <c r="B975" s="0" t="n">
        <v>79.4</v>
      </c>
      <c r="C975" s="0" t="n">
        <v>83.6</v>
      </c>
      <c r="D975" s="0" t="n">
        <v>90.3</v>
      </c>
      <c r="E975" s="0" t="n">
        <v>3.04</v>
      </c>
      <c r="F975" s="0" t="n">
        <v>0.73</v>
      </c>
      <c r="G975" s="0" t="n">
        <v>31.39</v>
      </c>
      <c r="H975" s="0" t="n">
        <v>1.43</v>
      </c>
      <c r="I975" s="0" t="n">
        <v>2854415</v>
      </c>
      <c r="J975" s="0" t="s">
        <v>442</v>
      </c>
      <c r="K975" s="19" t="n">
        <v>43706.64375</v>
      </c>
      <c r="L975" s="0" t="s">
        <v>54</v>
      </c>
      <c r="M975" s="0" t="n">
        <v>0.051</v>
      </c>
    </row>
    <row r="976" customFormat="false" ht="10.5" hidden="false" customHeight="false" outlineLevel="0" collapsed="false">
      <c r="A976" s="15" t="n">
        <v>400</v>
      </c>
      <c r="B976" s="0" t="n">
        <v>79.7</v>
      </c>
      <c r="C976" s="0" t="n">
        <v>84.1</v>
      </c>
      <c r="D976" s="0" t="n">
        <v>90.8</v>
      </c>
      <c r="E976" s="0" t="n">
        <v>3.72</v>
      </c>
      <c r="F976" s="0" t="n">
        <v>0.81</v>
      </c>
      <c r="G976" s="0" t="n">
        <v>31.69</v>
      </c>
      <c r="H976" s="0" t="n">
        <v>0.78</v>
      </c>
      <c r="I976" s="0" t="n">
        <v>2854416</v>
      </c>
      <c r="J976" s="0" t="s">
        <v>442</v>
      </c>
      <c r="K976" s="19" t="n">
        <v>43706.64375</v>
      </c>
      <c r="L976" s="0" t="s">
        <v>54</v>
      </c>
      <c r="M976" s="0" t="n">
        <v>0.051</v>
      </c>
    </row>
    <row r="977" customFormat="false" ht="10.5" hidden="false" customHeight="false" outlineLevel="0" collapsed="false">
      <c r="A977" s="15" t="n">
        <v>400</v>
      </c>
      <c r="B977" s="0" t="n">
        <v>80.6</v>
      </c>
      <c r="C977" s="0" t="n">
        <v>85</v>
      </c>
      <c r="D977" s="0" t="n">
        <v>92</v>
      </c>
      <c r="E977" s="0" t="n">
        <v>2.17</v>
      </c>
      <c r="F977" s="0" t="n">
        <v>0.74</v>
      </c>
      <c r="G977" s="0" t="n">
        <v>31.49</v>
      </c>
      <c r="H977" s="0" t="n">
        <v>1.03</v>
      </c>
      <c r="I977" s="0" t="n">
        <v>2854417</v>
      </c>
      <c r="J977" s="0" t="s">
        <v>442</v>
      </c>
      <c r="K977" s="19" t="n">
        <v>43706.64375</v>
      </c>
      <c r="L977" s="0" t="s">
        <v>54</v>
      </c>
      <c r="M977" s="0" t="n">
        <v>0.09</v>
      </c>
    </row>
    <row r="978" customFormat="false" ht="10.5" hidden="false" customHeight="false" outlineLevel="0" collapsed="false">
      <c r="A978" s="15" t="n">
        <v>400</v>
      </c>
      <c r="B978" s="0" t="n">
        <v>79.5</v>
      </c>
      <c r="C978" s="0" t="n">
        <v>83.8</v>
      </c>
      <c r="D978" s="0" t="n">
        <v>90.5</v>
      </c>
      <c r="E978" s="0" t="n">
        <v>2.61</v>
      </c>
      <c r="F978" s="0" t="n">
        <v>0.81</v>
      </c>
      <c r="G978" s="0" t="n">
        <v>31.5</v>
      </c>
      <c r="H978" s="0" t="n">
        <v>1.23</v>
      </c>
      <c r="I978" s="0" t="n">
        <v>2854860</v>
      </c>
      <c r="J978" s="0" t="s">
        <v>443</v>
      </c>
      <c r="K978" s="19" t="n">
        <v>43706.7930555556</v>
      </c>
      <c r="L978" s="0" t="s">
        <v>54</v>
      </c>
      <c r="M978" s="0" t="n">
        <v>0.106</v>
      </c>
    </row>
    <row r="979" customFormat="false" ht="10.5" hidden="false" customHeight="false" outlineLevel="0" collapsed="false">
      <c r="A979" s="15" t="n">
        <v>225</v>
      </c>
      <c r="B979" s="0" t="n">
        <v>79.6</v>
      </c>
      <c r="C979" s="0" t="n">
        <v>83.9</v>
      </c>
      <c r="D979" s="0" t="n">
        <v>90.7</v>
      </c>
      <c r="E979" s="0" t="n">
        <v>2.5</v>
      </c>
      <c r="F979" s="0" t="n">
        <v>0.73</v>
      </c>
      <c r="G979" s="0" t="n">
        <v>31.56</v>
      </c>
      <c r="H979" s="0" t="n">
        <v>0.47</v>
      </c>
      <c r="I979" s="0" t="n">
        <v>2854861</v>
      </c>
      <c r="J979" s="0" t="s">
        <v>443</v>
      </c>
      <c r="K979" s="19" t="n">
        <v>43706.7930555556</v>
      </c>
      <c r="L979" s="0" t="s">
        <v>54</v>
      </c>
      <c r="M979" s="0" t="n">
        <v>0.038</v>
      </c>
    </row>
    <row r="980" customFormat="false" ht="10.5" hidden="false" customHeight="false" outlineLevel="0" collapsed="false">
      <c r="A980" s="15" t="n">
        <v>300</v>
      </c>
      <c r="B980" s="0" t="n">
        <v>69.8</v>
      </c>
      <c r="C980" s="0" t="n">
        <v>73.6</v>
      </c>
      <c r="D980" s="0" t="n">
        <v>78.9</v>
      </c>
      <c r="E980" s="0" t="n">
        <v>8.83</v>
      </c>
      <c r="F980" s="0" t="n">
        <v>1.39</v>
      </c>
      <c r="G980" s="0" t="n">
        <v>31.98</v>
      </c>
      <c r="H980" s="0" t="n">
        <v>1.29</v>
      </c>
      <c r="I980" s="0" t="n">
        <v>2855376</v>
      </c>
      <c r="J980" s="0" t="s">
        <v>444</v>
      </c>
      <c r="K980" s="19" t="n">
        <v>43707.0201388889</v>
      </c>
      <c r="L980" s="0" t="s">
        <v>66</v>
      </c>
      <c r="M980" s="0" t="n">
        <v>0.155</v>
      </c>
    </row>
    <row r="981" customFormat="false" ht="10.5" hidden="false" customHeight="false" outlineLevel="0" collapsed="false">
      <c r="A981" s="15" t="n">
        <v>300</v>
      </c>
      <c r="B981" s="0" t="n">
        <v>70.8</v>
      </c>
      <c r="C981" s="0" t="n">
        <v>74.7</v>
      </c>
      <c r="D981" s="0" t="n">
        <v>80.2</v>
      </c>
      <c r="E981" s="0" t="n">
        <v>9.11</v>
      </c>
      <c r="F981" s="0" t="n">
        <v>1.35</v>
      </c>
      <c r="G981" s="0" t="n">
        <v>32.03</v>
      </c>
      <c r="H981" s="0" t="n">
        <v>1.82</v>
      </c>
      <c r="I981" s="0" t="n">
        <v>2855377</v>
      </c>
      <c r="J981" s="0" t="s">
        <v>444</v>
      </c>
      <c r="K981" s="19" t="n">
        <v>43707.0201388889</v>
      </c>
      <c r="L981" s="0" t="s">
        <v>66</v>
      </c>
      <c r="M981" s="0" t="n">
        <v>0.106</v>
      </c>
    </row>
    <row r="982" customFormat="false" ht="10.5" hidden="false" customHeight="false" outlineLevel="0" collapsed="false">
      <c r="A982" s="15" t="n">
        <v>300</v>
      </c>
      <c r="B982" s="0" t="n">
        <v>70</v>
      </c>
      <c r="C982" s="0" t="n">
        <v>73.8</v>
      </c>
      <c r="D982" s="0" t="n">
        <v>79.2</v>
      </c>
      <c r="E982" s="0" t="n">
        <v>9.03</v>
      </c>
      <c r="F982" s="0" t="n">
        <v>1.39</v>
      </c>
      <c r="G982" s="0" t="n">
        <v>31.97</v>
      </c>
      <c r="H982" s="0" t="n">
        <v>1.34</v>
      </c>
      <c r="I982" s="0" t="n">
        <v>2855378</v>
      </c>
      <c r="J982" s="0" t="s">
        <v>444</v>
      </c>
      <c r="K982" s="19" t="n">
        <v>43707.0201388889</v>
      </c>
      <c r="L982" s="0" t="s">
        <v>66</v>
      </c>
      <c r="M982" s="0" t="n">
        <v>0.125</v>
      </c>
    </row>
    <row r="983" customFormat="false" ht="10.5" hidden="false" customHeight="false" outlineLevel="0" collapsed="false">
      <c r="A983" s="15" t="n">
        <v>300</v>
      </c>
      <c r="B983" s="0" t="n">
        <v>68.7</v>
      </c>
      <c r="C983" s="0" t="n">
        <v>72.5</v>
      </c>
      <c r="D983" s="0" t="n">
        <v>78</v>
      </c>
      <c r="E983" s="0" t="n">
        <v>9.14</v>
      </c>
      <c r="F983" s="0" t="n">
        <v>1.4</v>
      </c>
      <c r="G983" s="0" t="n">
        <v>32.02</v>
      </c>
      <c r="H983" s="0" t="n">
        <v>1.15</v>
      </c>
      <c r="I983" s="0" t="n">
        <v>2855677</v>
      </c>
      <c r="J983" s="0" t="s">
        <v>445</v>
      </c>
      <c r="K983" s="19" t="n">
        <v>43707.1923611111</v>
      </c>
      <c r="L983" s="0" t="s">
        <v>66</v>
      </c>
      <c r="M983" s="0" t="n">
        <v>0.121</v>
      </c>
    </row>
    <row r="984" customFormat="false" ht="10.5" hidden="false" customHeight="false" outlineLevel="0" collapsed="false">
      <c r="A984" s="15" t="n">
        <v>342</v>
      </c>
      <c r="B984" s="0" t="n">
        <v>68.5</v>
      </c>
      <c r="C984" s="0" t="n">
        <v>72.2</v>
      </c>
      <c r="D984" s="0" t="n">
        <v>77.8</v>
      </c>
      <c r="E984" s="0" t="n">
        <v>9.3</v>
      </c>
      <c r="F984" s="0" t="n">
        <v>1.42</v>
      </c>
      <c r="G984" s="0" t="n">
        <v>32.1</v>
      </c>
      <c r="H984" s="0" t="n">
        <v>1.19</v>
      </c>
      <c r="I984" s="0" t="n">
        <v>2855678</v>
      </c>
      <c r="J984" s="0" t="s">
        <v>445</v>
      </c>
      <c r="K984" s="19" t="n">
        <v>43707.1923611111</v>
      </c>
      <c r="L984" s="0" t="s">
        <v>66</v>
      </c>
      <c r="M984" s="0" t="n">
        <v>0.14</v>
      </c>
    </row>
    <row r="985" customFormat="false" ht="10.5" hidden="false" customHeight="false" outlineLevel="0" collapsed="false">
      <c r="A985" s="15" t="n">
        <v>400</v>
      </c>
      <c r="B985" s="0" t="n">
        <v>75.8</v>
      </c>
      <c r="C985" s="0" t="n">
        <v>79.8</v>
      </c>
      <c r="D985" s="0" t="n">
        <v>86</v>
      </c>
      <c r="E985" s="0" t="n">
        <v>5.98</v>
      </c>
      <c r="F985" s="0" t="n">
        <v>1.03</v>
      </c>
      <c r="G985" s="0" t="n">
        <v>31.73</v>
      </c>
      <c r="H985" s="0" t="n">
        <v>0.89</v>
      </c>
      <c r="I985" s="0" t="n">
        <v>2856289</v>
      </c>
      <c r="J985" s="0" t="s">
        <v>446</v>
      </c>
      <c r="K985" s="19" t="n">
        <v>43707.4763888889</v>
      </c>
      <c r="L985" s="0" t="s">
        <v>30</v>
      </c>
      <c r="M985" s="0" t="n">
        <v>0.086</v>
      </c>
    </row>
    <row r="986" customFormat="false" ht="10.5" hidden="false" customHeight="false" outlineLevel="0" collapsed="false">
      <c r="A986" s="15" t="n">
        <v>400</v>
      </c>
      <c r="B986" s="0" t="n">
        <v>75.2</v>
      </c>
      <c r="C986" s="0" t="n">
        <v>79.3</v>
      </c>
      <c r="D986" s="0" t="n">
        <v>85.2</v>
      </c>
      <c r="E986" s="0" t="n">
        <v>5.46</v>
      </c>
      <c r="F986" s="0" t="n">
        <v>1.01</v>
      </c>
      <c r="G986" s="0" t="n">
        <v>31.61</v>
      </c>
      <c r="H986" s="0" t="n">
        <v>1.01</v>
      </c>
      <c r="I986" s="0" t="n">
        <v>2856290</v>
      </c>
      <c r="J986" s="0" t="s">
        <v>446</v>
      </c>
      <c r="K986" s="19" t="n">
        <v>43707.4763888889</v>
      </c>
      <c r="L986" s="0" t="s">
        <v>30</v>
      </c>
      <c r="M986" s="0" t="n">
        <v>0.118</v>
      </c>
    </row>
    <row r="987" customFormat="false" ht="10.5" hidden="false" customHeight="false" outlineLevel="0" collapsed="false">
      <c r="A987" s="15" t="n">
        <v>400</v>
      </c>
      <c r="B987" s="0" t="n">
        <v>76.3</v>
      </c>
      <c r="C987" s="0" t="n">
        <v>80.4</v>
      </c>
      <c r="D987" s="0" t="n">
        <v>86.5</v>
      </c>
      <c r="E987" s="0" t="n">
        <v>5.63</v>
      </c>
      <c r="F987" s="0" t="n">
        <v>0.97</v>
      </c>
      <c r="G987" s="0" t="n">
        <v>31.61</v>
      </c>
      <c r="H987" s="0" t="n">
        <v>1.13</v>
      </c>
      <c r="I987" s="0" t="n">
        <v>2857013</v>
      </c>
      <c r="J987" s="0" t="s">
        <v>447</v>
      </c>
      <c r="K987" s="19" t="n">
        <v>43707.7666666667</v>
      </c>
      <c r="L987" s="0" t="s">
        <v>30</v>
      </c>
      <c r="M987" s="0" t="n">
        <v>0.064</v>
      </c>
    </row>
    <row r="988" customFormat="false" ht="10.5" hidden="false" customHeight="false" outlineLevel="0" collapsed="false">
      <c r="A988" s="15" t="n">
        <v>400</v>
      </c>
      <c r="B988" s="0" t="n">
        <v>75.8</v>
      </c>
      <c r="C988" s="0" t="n">
        <v>79.9</v>
      </c>
      <c r="D988" s="0" t="n">
        <v>86.1</v>
      </c>
      <c r="E988" s="0" t="n">
        <v>5.79</v>
      </c>
      <c r="F988" s="0" t="n">
        <v>0.98</v>
      </c>
      <c r="G988" s="0" t="n">
        <v>31.64</v>
      </c>
      <c r="H988" s="0" t="n">
        <v>1.26</v>
      </c>
      <c r="I988" s="0" t="n">
        <v>2857014</v>
      </c>
      <c r="J988" s="0" t="s">
        <v>447</v>
      </c>
      <c r="K988" s="19" t="n">
        <v>43707.7666666667</v>
      </c>
      <c r="L988" s="0" t="s">
        <v>30</v>
      </c>
      <c r="M988" s="0" t="n">
        <v>0.072</v>
      </c>
    </row>
    <row r="989" customFormat="false" ht="10.5" hidden="false" customHeight="false" outlineLevel="0" collapsed="false">
      <c r="A989" s="15" t="n">
        <v>446</v>
      </c>
      <c r="B989" s="0" t="n">
        <v>76.6</v>
      </c>
      <c r="C989" s="0" t="n">
        <v>80.7</v>
      </c>
      <c r="D989" s="0" t="n">
        <v>86.9</v>
      </c>
      <c r="E989" s="0" t="n">
        <v>4.82</v>
      </c>
      <c r="F989" s="0" t="n">
        <v>0.92</v>
      </c>
      <c r="G989" s="0" t="n">
        <v>31.63</v>
      </c>
      <c r="H989" s="0" t="n">
        <v>0.62</v>
      </c>
      <c r="I989" s="0" t="n">
        <v>2857015</v>
      </c>
      <c r="J989" s="0" t="s">
        <v>447</v>
      </c>
      <c r="K989" s="19" t="n">
        <v>43707.7666666667</v>
      </c>
      <c r="L989" s="0" t="s">
        <v>30</v>
      </c>
      <c r="M989" s="0" t="n">
        <v>0.036</v>
      </c>
    </row>
    <row r="990" customFormat="false" ht="10.5" hidden="false" customHeight="false" outlineLevel="0" collapsed="false">
      <c r="A990" s="15" t="n">
        <v>300</v>
      </c>
      <c r="B990" s="0" t="n">
        <v>70.5</v>
      </c>
      <c r="C990" s="0" t="n">
        <v>74.3</v>
      </c>
      <c r="D990" s="0" t="n">
        <v>80.5</v>
      </c>
      <c r="E990" s="0" t="n">
        <v>2.78</v>
      </c>
      <c r="F990" s="0" t="n">
        <v>0.99</v>
      </c>
      <c r="G990" s="0" t="n">
        <v>31.44</v>
      </c>
      <c r="H990" s="0" t="n">
        <v>1.09</v>
      </c>
      <c r="I990" s="0" t="n">
        <v>2857256</v>
      </c>
      <c r="J990" s="0" t="s">
        <v>448</v>
      </c>
      <c r="K990" s="19" t="n">
        <v>43707.9986111111</v>
      </c>
      <c r="L990" s="0" t="s">
        <v>88</v>
      </c>
      <c r="M990" s="0" t="n">
        <v>0.074</v>
      </c>
    </row>
    <row r="991" customFormat="false" ht="10.5" hidden="false" customHeight="false" outlineLevel="0" collapsed="false">
      <c r="A991" s="15" t="n">
        <v>300</v>
      </c>
      <c r="B991" s="0" t="n">
        <v>70.2</v>
      </c>
      <c r="C991" s="0" t="n">
        <v>74</v>
      </c>
      <c r="D991" s="0" t="n">
        <v>80</v>
      </c>
      <c r="E991" s="0" t="n">
        <v>3.07</v>
      </c>
      <c r="F991" s="0" t="n">
        <v>1.05</v>
      </c>
      <c r="G991" s="0" t="n">
        <v>31.49</v>
      </c>
      <c r="H991" s="0" t="n">
        <v>0.73</v>
      </c>
      <c r="I991" s="0" t="n">
        <v>2857257</v>
      </c>
      <c r="J991" s="0" t="s">
        <v>448</v>
      </c>
      <c r="K991" s="19" t="n">
        <v>43707.9986111111</v>
      </c>
      <c r="L991" s="0" t="s">
        <v>88</v>
      </c>
      <c r="M991" s="0" t="n">
        <v>0.084</v>
      </c>
    </row>
    <row r="992" customFormat="false" ht="10.5" hidden="false" customHeight="false" outlineLevel="0" collapsed="false">
      <c r="A992" s="15" t="n">
        <v>406</v>
      </c>
      <c r="B992" s="0" t="n">
        <v>71.6</v>
      </c>
      <c r="C992" s="0" t="n">
        <v>75.4</v>
      </c>
      <c r="D992" s="0" t="n">
        <v>81.7</v>
      </c>
      <c r="E992" s="0" t="n">
        <v>2.89</v>
      </c>
      <c r="F992" s="0" t="n">
        <v>1.05</v>
      </c>
      <c r="G992" s="0" t="n">
        <v>31.42</v>
      </c>
      <c r="H992" s="0" t="n">
        <v>1.02</v>
      </c>
      <c r="I992" s="0" t="n">
        <v>2857258</v>
      </c>
      <c r="J992" s="0" t="s">
        <v>448</v>
      </c>
      <c r="K992" s="19" t="n">
        <v>43707.9986111111</v>
      </c>
      <c r="L992" s="0" t="s">
        <v>88</v>
      </c>
      <c r="M992" s="0" t="n">
        <v>0.113</v>
      </c>
    </row>
    <row r="993" customFormat="false" ht="10.5" hidden="false" customHeight="false" outlineLevel="0" collapsed="false">
      <c r="A993" s="15" t="n">
        <v>131</v>
      </c>
      <c r="B993" s="0" t="n">
        <v>71.1</v>
      </c>
      <c r="C993" s="0" t="n">
        <v>74.9</v>
      </c>
      <c r="D993" s="0" t="n">
        <v>81</v>
      </c>
      <c r="E993" s="0" t="n">
        <v>3.12</v>
      </c>
      <c r="F993" s="0" t="n">
        <v>1.04</v>
      </c>
      <c r="G993" s="0" t="n">
        <v>31.48</v>
      </c>
      <c r="H993" s="0" t="n">
        <v>1.65</v>
      </c>
      <c r="I993" s="0" t="n">
        <v>2857289</v>
      </c>
      <c r="J993" s="0" t="s">
        <v>449</v>
      </c>
      <c r="K993" s="19" t="n">
        <v>43710.0548611111</v>
      </c>
      <c r="L993" s="0" t="s">
        <v>88</v>
      </c>
      <c r="M993" s="0" t="n">
        <v>0.111</v>
      </c>
    </row>
    <row r="994" customFormat="false" ht="10.5" hidden="false" customHeight="false" outlineLevel="0" collapsed="false">
      <c r="A994" s="15" t="n">
        <v>267</v>
      </c>
      <c r="B994" s="0" t="n">
        <v>69.7</v>
      </c>
      <c r="C994" s="0" t="n">
        <v>73.5</v>
      </c>
      <c r="D994" s="0" t="n">
        <v>78.8</v>
      </c>
      <c r="E994" s="0" t="n">
        <v>9.81</v>
      </c>
      <c r="F994" s="0" t="n">
        <v>1.43</v>
      </c>
      <c r="G994" s="0" t="n">
        <v>32.24</v>
      </c>
      <c r="H994" s="0" t="n">
        <v>1.35</v>
      </c>
      <c r="I994" s="0" t="n">
        <v>2858177</v>
      </c>
      <c r="J994" s="0" t="s">
        <v>450</v>
      </c>
      <c r="K994" s="19" t="n">
        <v>43710.3694444444</v>
      </c>
      <c r="L994" s="0" t="s">
        <v>66</v>
      </c>
      <c r="M994" s="0" t="n">
        <v>0.095</v>
      </c>
    </row>
    <row r="995" customFormat="false" ht="10.5" hidden="false" customHeight="false" outlineLevel="0" collapsed="false">
      <c r="A995" s="15" t="n">
        <v>232</v>
      </c>
      <c r="B995" s="0" t="n">
        <v>75.2</v>
      </c>
      <c r="C995" s="0" t="n">
        <v>79.3</v>
      </c>
      <c r="D995" s="0" t="n">
        <v>85</v>
      </c>
      <c r="E995" s="0" t="n">
        <v>8.91</v>
      </c>
      <c r="F995" s="0" t="n">
        <v>1.23</v>
      </c>
      <c r="G995" s="0" t="n">
        <v>32.1</v>
      </c>
      <c r="H995" s="0" t="n">
        <v>2.28</v>
      </c>
      <c r="I995" s="0" t="n">
        <v>2858188</v>
      </c>
      <c r="J995" s="0" t="s">
        <v>451</v>
      </c>
      <c r="K995" s="19" t="n">
        <v>43710.3715277778</v>
      </c>
      <c r="L995" s="0" t="s">
        <v>77</v>
      </c>
      <c r="M995" s="0" t="n">
        <v>0.162</v>
      </c>
    </row>
    <row r="996" customFormat="false" ht="10.5" hidden="false" customHeight="false" outlineLevel="0" collapsed="false">
      <c r="A996" s="15" t="n">
        <v>400</v>
      </c>
      <c r="B996" s="0" t="n">
        <v>76.4</v>
      </c>
      <c r="C996" s="0" t="n">
        <v>80.6</v>
      </c>
      <c r="D996" s="0" t="n">
        <v>86.7</v>
      </c>
      <c r="E996" s="0" t="n">
        <v>6.26</v>
      </c>
      <c r="F996" s="0" t="n">
        <v>1.06</v>
      </c>
      <c r="G996" s="0" t="n">
        <v>31.85</v>
      </c>
      <c r="H996" s="0" t="n">
        <v>0.93</v>
      </c>
      <c r="I996" s="0" t="n">
        <v>2858338</v>
      </c>
      <c r="J996" s="0" t="s">
        <v>446</v>
      </c>
      <c r="K996" s="19" t="n">
        <v>43707.4763888889</v>
      </c>
      <c r="L996" s="0" t="s">
        <v>30</v>
      </c>
      <c r="M996" s="0" t="n">
        <v>0.109</v>
      </c>
    </row>
    <row r="997" customFormat="false" ht="10.5" hidden="false" customHeight="false" outlineLevel="0" collapsed="false">
      <c r="A997" s="15" t="n">
        <v>400</v>
      </c>
      <c r="B997" s="0" t="n">
        <v>78.8</v>
      </c>
      <c r="C997" s="0" t="n">
        <v>83.1</v>
      </c>
      <c r="D997" s="0" t="n">
        <v>89.7</v>
      </c>
      <c r="E997" s="0" t="n">
        <v>5.42</v>
      </c>
      <c r="F997" s="0" t="n">
        <v>0.87</v>
      </c>
      <c r="G997" s="0" t="n">
        <v>31.69</v>
      </c>
      <c r="H997" s="0" t="n">
        <v>1.17</v>
      </c>
      <c r="I997" s="0" t="n">
        <v>2858447</v>
      </c>
      <c r="J997" s="0" t="s">
        <v>452</v>
      </c>
      <c r="K997" s="19" t="n">
        <v>43710.5194444444</v>
      </c>
      <c r="L997" s="0" t="s">
        <v>104</v>
      </c>
      <c r="M997" s="0" t="n">
        <v>0.056</v>
      </c>
    </row>
    <row r="998" customFormat="false" ht="10.5" hidden="false" customHeight="false" outlineLevel="0" collapsed="false">
      <c r="A998" s="15" t="n">
        <v>400</v>
      </c>
      <c r="B998" s="0" t="n">
        <v>80.8</v>
      </c>
      <c r="C998" s="0" t="n">
        <v>85.1</v>
      </c>
      <c r="D998" s="0" t="n">
        <v>91.3</v>
      </c>
      <c r="E998" s="0" t="n">
        <v>5.21</v>
      </c>
      <c r="F998" s="0" t="n">
        <v>0.83</v>
      </c>
      <c r="G998" s="0" t="n">
        <v>31.72</v>
      </c>
      <c r="H998" s="0" t="n">
        <v>0.42</v>
      </c>
      <c r="I998" s="0" t="n">
        <v>2858448</v>
      </c>
      <c r="J998" s="0" t="s">
        <v>452</v>
      </c>
      <c r="K998" s="19" t="n">
        <v>43710.5194444444</v>
      </c>
      <c r="L998" s="0" t="s">
        <v>104</v>
      </c>
      <c r="M998" s="0" t="n">
        <v>0.027</v>
      </c>
    </row>
    <row r="999" customFormat="false" ht="10.5" hidden="false" customHeight="false" outlineLevel="0" collapsed="false">
      <c r="A999" s="15" t="n">
        <v>400</v>
      </c>
      <c r="B999" s="0" t="n">
        <v>81.2</v>
      </c>
      <c r="C999" s="0" t="n">
        <v>85.6</v>
      </c>
      <c r="D999" s="0" t="n">
        <v>91.9</v>
      </c>
      <c r="E999" s="0" t="n">
        <v>4.34</v>
      </c>
      <c r="F999" s="0" t="n">
        <v>0.77</v>
      </c>
      <c r="G999" s="0" t="n">
        <v>31.71</v>
      </c>
      <c r="H999" s="0" t="n">
        <v>0.35</v>
      </c>
      <c r="I999" s="0" t="n">
        <v>2858449</v>
      </c>
      <c r="J999" s="0" t="s">
        <v>452</v>
      </c>
      <c r="K999" s="19" t="n">
        <v>43710.5194444444</v>
      </c>
      <c r="L999" s="0" t="s">
        <v>104</v>
      </c>
      <c r="M999" s="0" t="n">
        <v>0.056</v>
      </c>
    </row>
    <row r="1000" customFormat="false" ht="10.5" hidden="false" customHeight="false" outlineLevel="0" collapsed="false">
      <c r="A1000" s="15" t="n">
        <v>327</v>
      </c>
      <c r="B1000" s="0" t="n">
        <v>80.8</v>
      </c>
      <c r="C1000" s="0" t="n">
        <v>85.1</v>
      </c>
      <c r="D1000" s="0" t="n">
        <v>91.6</v>
      </c>
      <c r="E1000" s="0" t="n">
        <v>5.68</v>
      </c>
      <c r="F1000" s="0" t="n">
        <v>0.81</v>
      </c>
      <c r="G1000" s="0" t="n">
        <v>31.92</v>
      </c>
      <c r="H1000" s="0" t="n">
        <v>0.82</v>
      </c>
      <c r="I1000" s="0" t="n">
        <v>2858616</v>
      </c>
      <c r="J1000" s="0" t="s">
        <v>453</v>
      </c>
      <c r="K1000" s="19" t="n">
        <v>43710.6131944444</v>
      </c>
      <c r="L1000" s="0" t="s">
        <v>104</v>
      </c>
      <c r="M1000" s="0" t="n">
        <v>0.027</v>
      </c>
    </row>
    <row r="1001" customFormat="false" ht="10.5" hidden="false" customHeight="false" outlineLevel="0" collapsed="false">
      <c r="A1001" s="15" t="n">
        <v>300</v>
      </c>
      <c r="B1001" s="0" t="n">
        <v>71.5</v>
      </c>
      <c r="C1001" s="0" t="n">
        <v>75.3</v>
      </c>
      <c r="D1001" s="0" t="n">
        <v>81.5</v>
      </c>
      <c r="E1001" s="0" t="n">
        <v>3.35</v>
      </c>
      <c r="F1001" s="0" t="n">
        <v>1.05</v>
      </c>
      <c r="G1001" s="0" t="n">
        <v>31.46</v>
      </c>
      <c r="H1001" s="0" t="n">
        <v>1.41</v>
      </c>
      <c r="I1001" s="0" t="n">
        <v>2859107</v>
      </c>
      <c r="J1001" s="0" t="s">
        <v>454</v>
      </c>
      <c r="K1001" s="19" t="n">
        <v>43710.8472222222</v>
      </c>
      <c r="L1001" s="0" t="s">
        <v>88</v>
      </c>
      <c r="M1001" s="0" t="n">
        <v>0.085</v>
      </c>
    </row>
    <row r="1002" customFormat="false" ht="10.5" hidden="false" customHeight="false" outlineLevel="0" collapsed="false">
      <c r="A1002" s="15" t="n">
        <v>300</v>
      </c>
      <c r="B1002" s="0" t="n">
        <v>70.1</v>
      </c>
      <c r="C1002" s="0" t="n">
        <v>73.9</v>
      </c>
      <c r="D1002" s="0" t="n">
        <v>80</v>
      </c>
      <c r="E1002" s="0" t="n">
        <v>3.25</v>
      </c>
      <c r="F1002" s="0" t="n">
        <v>1.09</v>
      </c>
      <c r="G1002" s="0" t="n">
        <v>31.51</v>
      </c>
      <c r="H1002" s="0" t="n">
        <v>1.24</v>
      </c>
      <c r="I1002" s="0" t="n">
        <v>2859108</v>
      </c>
      <c r="J1002" s="0" t="s">
        <v>454</v>
      </c>
      <c r="K1002" s="19" t="n">
        <v>43710.8472222222</v>
      </c>
      <c r="L1002" s="0" t="s">
        <v>88</v>
      </c>
      <c r="M1002" s="0" t="n">
        <v>0.094</v>
      </c>
    </row>
    <row r="1003" customFormat="false" ht="10.5" hidden="false" customHeight="false" outlineLevel="0" collapsed="false">
      <c r="A1003" s="15" t="n">
        <v>276</v>
      </c>
      <c r="B1003" s="0" t="n">
        <v>71.4</v>
      </c>
      <c r="C1003" s="0" t="n">
        <v>75.2</v>
      </c>
      <c r="D1003" s="0" t="n">
        <v>81.4</v>
      </c>
      <c r="E1003" s="0" t="n">
        <v>2.97</v>
      </c>
      <c r="F1003" s="0" t="n">
        <v>1.12</v>
      </c>
      <c r="G1003" s="0" t="n">
        <v>31.47</v>
      </c>
      <c r="H1003" s="0" t="n">
        <v>1.3</v>
      </c>
      <c r="I1003" s="0" t="n">
        <v>2859109</v>
      </c>
      <c r="J1003" s="0" t="s">
        <v>454</v>
      </c>
      <c r="K1003" s="19" t="n">
        <v>43710.8472222222</v>
      </c>
      <c r="L1003" s="0" t="s">
        <v>88</v>
      </c>
      <c r="M1003" s="0" t="n">
        <v>0.141</v>
      </c>
    </row>
    <row r="1004" customFormat="false" ht="10.5" hidden="false" customHeight="false" outlineLevel="0" collapsed="false">
      <c r="A1004" s="15" t="n">
        <v>300</v>
      </c>
      <c r="B1004" s="0" t="n">
        <v>70.7</v>
      </c>
      <c r="C1004" s="0" t="n">
        <v>74.6</v>
      </c>
      <c r="D1004" s="0" t="n">
        <v>79.8</v>
      </c>
      <c r="E1004" s="0" t="n">
        <v>9.92</v>
      </c>
      <c r="F1004" s="0" t="n">
        <v>1.52</v>
      </c>
      <c r="G1004" s="0" t="n">
        <v>32.21</v>
      </c>
      <c r="H1004" s="0" t="n">
        <v>1.42</v>
      </c>
      <c r="I1004" s="0" t="n">
        <v>2859481</v>
      </c>
      <c r="J1004" s="0" t="s">
        <v>455</v>
      </c>
      <c r="K1004" s="19" t="n">
        <v>43711.0520833333</v>
      </c>
      <c r="L1004" s="0" t="s">
        <v>66</v>
      </c>
      <c r="M1004" s="0" t="n">
        <v>0.105</v>
      </c>
    </row>
    <row r="1005" customFormat="false" ht="10.5" hidden="false" customHeight="false" outlineLevel="0" collapsed="false">
      <c r="A1005" s="15" t="n">
        <v>300</v>
      </c>
      <c r="B1005" s="0" t="n">
        <v>71.9</v>
      </c>
      <c r="C1005" s="0" t="n">
        <v>75.8</v>
      </c>
      <c r="D1005" s="0" t="n">
        <v>81.3</v>
      </c>
      <c r="E1005" s="0" t="n">
        <v>10.64</v>
      </c>
      <c r="F1005" s="0" t="n">
        <v>1.47</v>
      </c>
      <c r="G1005" s="0" t="n">
        <v>32.34</v>
      </c>
      <c r="H1005" s="0" t="n">
        <v>1.27</v>
      </c>
      <c r="I1005" s="0" t="n">
        <v>2859482</v>
      </c>
      <c r="J1005" s="0" t="s">
        <v>455</v>
      </c>
      <c r="K1005" s="19" t="n">
        <v>43711.0520833333</v>
      </c>
      <c r="L1005" s="0" t="s">
        <v>66</v>
      </c>
      <c r="M1005" s="0" t="n">
        <v>0.082</v>
      </c>
    </row>
    <row r="1006" customFormat="false" ht="10.5" hidden="false" customHeight="false" outlineLevel="0" collapsed="false">
      <c r="A1006" s="15" t="n">
        <v>300</v>
      </c>
      <c r="B1006" s="0" t="n">
        <v>71.6</v>
      </c>
      <c r="C1006" s="0" t="n">
        <v>75.5</v>
      </c>
      <c r="D1006" s="0" t="n">
        <v>81</v>
      </c>
      <c r="E1006" s="0" t="n">
        <v>9.99</v>
      </c>
      <c r="F1006" s="0" t="n">
        <v>1.46</v>
      </c>
      <c r="G1006" s="0" t="n">
        <v>32.25</v>
      </c>
      <c r="H1006" s="0" t="n">
        <v>1.43</v>
      </c>
      <c r="I1006" s="0" t="n">
        <v>2859483</v>
      </c>
      <c r="J1006" s="0" t="s">
        <v>455</v>
      </c>
      <c r="K1006" s="19" t="n">
        <v>43711.0520833333</v>
      </c>
      <c r="L1006" s="0" t="s">
        <v>66</v>
      </c>
      <c r="M1006" s="0" t="n">
        <v>0.073</v>
      </c>
    </row>
    <row r="1007" customFormat="false" ht="10.5" hidden="false" customHeight="false" outlineLevel="0" collapsed="false">
      <c r="A1007" s="15" t="n">
        <v>300</v>
      </c>
      <c r="B1007" s="0" t="n">
        <v>72.3</v>
      </c>
      <c r="C1007" s="0" t="n">
        <v>76.2</v>
      </c>
      <c r="D1007" s="0" t="n">
        <v>81.7</v>
      </c>
      <c r="E1007" s="0" t="n">
        <v>10.58</v>
      </c>
      <c r="F1007" s="0" t="n">
        <v>1.47</v>
      </c>
      <c r="G1007" s="0" t="n">
        <v>32.26</v>
      </c>
      <c r="H1007" s="0" t="n">
        <v>1.45</v>
      </c>
      <c r="I1007" s="0" t="n">
        <v>2859944</v>
      </c>
      <c r="J1007" s="0" t="s">
        <v>456</v>
      </c>
      <c r="K1007" s="19" t="n">
        <v>43711.2625</v>
      </c>
      <c r="L1007" s="0" t="s">
        <v>66</v>
      </c>
      <c r="M1007" s="0" t="n">
        <v>0.077</v>
      </c>
    </row>
    <row r="1008" customFormat="false" ht="10.5" hidden="false" customHeight="false" outlineLevel="0" collapsed="false">
      <c r="A1008" s="15" t="n">
        <v>300</v>
      </c>
      <c r="B1008" s="0" t="n">
        <v>70.5</v>
      </c>
      <c r="C1008" s="0" t="n">
        <v>74.3</v>
      </c>
      <c r="D1008" s="0" t="n">
        <v>79.8</v>
      </c>
      <c r="E1008" s="0" t="n">
        <v>10.2</v>
      </c>
      <c r="F1008" s="0" t="n">
        <v>1.44</v>
      </c>
      <c r="G1008" s="0" t="n">
        <v>32.24</v>
      </c>
      <c r="H1008" s="0" t="n">
        <v>1.41</v>
      </c>
      <c r="I1008" s="0" t="n">
        <v>2859945</v>
      </c>
      <c r="J1008" s="0" t="s">
        <v>456</v>
      </c>
      <c r="K1008" s="19" t="n">
        <v>43711.2625</v>
      </c>
      <c r="L1008" s="0" t="s">
        <v>66</v>
      </c>
      <c r="M1008" s="0" t="n">
        <v>0.081</v>
      </c>
    </row>
    <row r="1009" customFormat="false" ht="10.5" hidden="false" customHeight="false" outlineLevel="0" collapsed="false">
      <c r="A1009" s="15" t="n">
        <v>263</v>
      </c>
      <c r="B1009" s="0" t="n">
        <v>69.3</v>
      </c>
      <c r="C1009" s="0" t="n">
        <v>73.1</v>
      </c>
      <c r="D1009" s="0" t="n">
        <v>78.4</v>
      </c>
      <c r="E1009" s="0" t="n">
        <v>9.5</v>
      </c>
      <c r="F1009" s="0" t="n">
        <v>1.54</v>
      </c>
      <c r="G1009" s="0" t="n">
        <v>32.14</v>
      </c>
      <c r="H1009" s="0" t="n">
        <v>1.47</v>
      </c>
      <c r="I1009" s="0" t="n">
        <v>2859946</v>
      </c>
      <c r="J1009" s="0" t="s">
        <v>456</v>
      </c>
      <c r="K1009" s="19" t="n">
        <v>43711.2625</v>
      </c>
      <c r="L1009" s="0" t="s">
        <v>66</v>
      </c>
      <c r="M1009" s="0" t="n">
        <v>0.122</v>
      </c>
    </row>
    <row r="1010" customFormat="false" ht="10.5" hidden="false" customHeight="false" outlineLevel="0" collapsed="false">
      <c r="A1010" s="15" t="n">
        <v>400</v>
      </c>
      <c r="B1010" s="0" t="n">
        <v>76.1</v>
      </c>
      <c r="C1010" s="0" t="n">
        <v>80.2</v>
      </c>
      <c r="D1010" s="0" t="n">
        <v>86.6</v>
      </c>
      <c r="E1010" s="0" t="n">
        <v>5.42</v>
      </c>
      <c r="F1010" s="0" t="n">
        <v>0.97</v>
      </c>
      <c r="G1010" s="0" t="n">
        <v>31.8</v>
      </c>
      <c r="H1010" s="0" t="n">
        <v>0.64</v>
      </c>
      <c r="I1010" s="0" t="n">
        <v>2860638</v>
      </c>
      <c r="J1010" s="0" t="s">
        <v>457</v>
      </c>
      <c r="K1010" s="19" t="n">
        <v>43711.5409722222</v>
      </c>
      <c r="L1010" s="0" t="s">
        <v>30</v>
      </c>
      <c r="M1010" s="0" t="n">
        <v>0.078</v>
      </c>
    </row>
    <row r="1011" customFormat="false" ht="10.5" hidden="false" customHeight="false" outlineLevel="0" collapsed="false">
      <c r="A1011" s="15" t="n">
        <v>400</v>
      </c>
      <c r="B1011" s="0" t="n">
        <v>77</v>
      </c>
      <c r="C1011" s="0" t="n">
        <v>81.1</v>
      </c>
      <c r="D1011" s="0" t="n">
        <v>87.5</v>
      </c>
      <c r="E1011" s="0" t="n">
        <v>5.71</v>
      </c>
      <c r="F1011" s="0" t="n">
        <v>0.99</v>
      </c>
      <c r="G1011" s="0" t="n">
        <v>31.88</v>
      </c>
      <c r="H1011" s="0" t="n">
        <v>0.52</v>
      </c>
      <c r="I1011" s="0" t="n">
        <v>2860639</v>
      </c>
      <c r="J1011" s="0" t="s">
        <v>457</v>
      </c>
      <c r="K1011" s="19" t="n">
        <v>43711.5409722222</v>
      </c>
      <c r="L1011" s="0" t="s">
        <v>30</v>
      </c>
      <c r="M1011" s="0" t="n">
        <v>0.086</v>
      </c>
    </row>
    <row r="1012" customFormat="false" ht="10.5" hidden="false" customHeight="false" outlineLevel="0" collapsed="false">
      <c r="A1012" s="15" t="n">
        <v>400</v>
      </c>
      <c r="B1012" s="0" t="n">
        <v>76.1</v>
      </c>
      <c r="C1012" s="0" t="n">
        <v>80.2</v>
      </c>
      <c r="D1012" s="0" t="n">
        <v>86.5</v>
      </c>
      <c r="E1012" s="0" t="n">
        <v>5.7</v>
      </c>
      <c r="F1012" s="0" t="n">
        <v>0.99</v>
      </c>
      <c r="G1012" s="0" t="n">
        <v>31.86</v>
      </c>
      <c r="H1012" s="0" t="n">
        <v>0.83</v>
      </c>
      <c r="I1012" s="0" t="n">
        <v>2860640</v>
      </c>
      <c r="J1012" s="0" t="s">
        <v>457</v>
      </c>
      <c r="K1012" s="19" t="n">
        <v>43711.5409722222</v>
      </c>
      <c r="L1012" s="0" t="s">
        <v>30</v>
      </c>
      <c r="M1012" s="0" t="n">
        <v>0.062</v>
      </c>
    </row>
    <row r="1013" customFormat="false" ht="10.5" hidden="false" customHeight="false" outlineLevel="0" collapsed="false">
      <c r="A1013" s="15" t="n">
        <v>400</v>
      </c>
      <c r="B1013" s="0" t="n">
        <v>74.9</v>
      </c>
      <c r="C1013" s="0" t="n">
        <v>79</v>
      </c>
      <c r="D1013" s="0" t="n">
        <v>85</v>
      </c>
      <c r="E1013" s="0" t="n">
        <v>5.51</v>
      </c>
      <c r="F1013" s="0" t="n">
        <v>0.96</v>
      </c>
      <c r="G1013" s="0" t="n">
        <v>31.78</v>
      </c>
      <c r="H1013" s="0" t="n">
        <v>1.11</v>
      </c>
      <c r="I1013" s="0" t="n">
        <v>2861240</v>
      </c>
      <c r="J1013" s="0" t="s">
        <v>458</v>
      </c>
      <c r="K1013" s="19" t="n">
        <v>43711.79375</v>
      </c>
      <c r="L1013" s="0" t="s">
        <v>30</v>
      </c>
      <c r="M1013" s="0" t="n">
        <v>0.058</v>
      </c>
    </row>
    <row r="1014" customFormat="false" ht="10.5" hidden="false" customHeight="false" outlineLevel="0" collapsed="false">
      <c r="A1014" s="15" t="n">
        <v>400</v>
      </c>
      <c r="B1014" s="0" t="n">
        <v>75.8</v>
      </c>
      <c r="C1014" s="0" t="n">
        <v>79.8</v>
      </c>
      <c r="D1014" s="0" t="n">
        <v>86</v>
      </c>
      <c r="E1014" s="0" t="n">
        <v>5.68</v>
      </c>
      <c r="F1014" s="0" t="n">
        <v>0.99</v>
      </c>
      <c r="G1014" s="0" t="n">
        <v>31.83</v>
      </c>
      <c r="H1014" s="0" t="n">
        <v>0.95</v>
      </c>
      <c r="I1014" s="0" t="n">
        <v>2861241</v>
      </c>
      <c r="J1014" s="0" t="s">
        <v>458</v>
      </c>
      <c r="K1014" s="19" t="n">
        <v>43711.79375</v>
      </c>
      <c r="L1014" s="0" t="s">
        <v>30</v>
      </c>
      <c r="M1014" s="0" t="n">
        <v>0.053</v>
      </c>
    </row>
    <row r="1015" customFormat="false" ht="10.5" hidden="false" customHeight="false" outlineLevel="0" collapsed="false">
      <c r="A1015" s="15" t="n">
        <v>292</v>
      </c>
      <c r="B1015" s="0" t="n">
        <v>76.7</v>
      </c>
      <c r="C1015" s="0" t="n">
        <v>80.9</v>
      </c>
      <c r="D1015" s="0" t="n">
        <v>87.1</v>
      </c>
      <c r="E1015" s="0" t="n">
        <v>5.99</v>
      </c>
      <c r="F1015" s="0" t="n">
        <v>1.03</v>
      </c>
      <c r="G1015" s="0" t="n">
        <v>31.86</v>
      </c>
      <c r="H1015" s="0" t="n">
        <v>1.24</v>
      </c>
      <c r="I1015" s="0" t="n">
        <v>2861242</v>
      </c>
      <c r="J1015" s="0" t="s">
        <v>458</v>
      </c>
      <c r="K1015" s="19" t="n">
        <v>43711.79375</v>
      </c>
      <c r="L1015" s="0" t="s">
        <v>30</v>
      </c>
      <c r="M1015" s="0" t="n">
        <v>0.085</v>
      </c>
    </row>
    <row r="1016" customFormat="false" ht="10.5" hidden="false" customHeight="false" outlineLevel="0" collapsed="false">
      <c r="A1016" s="15" t="n">
        <v>300</v>
      </c>
      <c r="B1016" s="0" t="n">
        <v>70</v>
      </c>
      <c r="C1016" s="0" t="n">
        <v>73.8</v>
      </c>
      <c r="D1016" s="0" t="n">
        <v>79.1</v>
      </c>
      <c r="E1016" s="0" t="n">
        <v>11.9</v>
      </c>
      <c r="F1016" s="0" t="n">
        <v>1.67</v>
      </c>
      <c r="G1016" s="0" t="n">
        <v>32.54</v>
      </c>
      <c r="H1016" s="0" t="n">
        <v>0.58</v>
      </c>
      <c r="I1016" s="0" t="n">
        <v>2861813</v>
      </c>
      <c r="J1016" s="0" t="s">
        <v>459</v>
      </c>
      <c r="K1016" s="19" t="n">
        <v>43712.0069444444</v>
      </c>
      <c r="L1016" s="0" t="s">
        <v>66</v>
      </c>
      <c r="M1016" s="0" t="n">
        <v>0.078</v>
      </c>
    </row>
    <row r="1017" customFormat="false" ht="10.5" hidden="false" customHeight="false" outlineLevel="0" collapsed="false">
      <c r="A1017" s="15" t="n">
        <v>300</v>
      </c>
      <c r="B1017" s="0" t="n">
        <v>70.1</v>
      </c>
      <c r="C1017" s="0" t="n">
        <v>73.9</v>
      </c>
      <c r="D1017" s="0" t="n">
        <v>79.2</v>
      </c>
      <c r="E1017" s="0" t="n">
        <v>11.84</v>
      </c>
      <c r="F1017" s="0" t="n">
        <v>1.61</v>
      </c>
      <c r="G1017" s="0" t="n">
        <v>32.6</v>
      </c>
      <c r="H1017" s="0" t="n">
        <v>0.56</v>
      </c>
      <c r="I1017" s="0" t="n">
        <v>2861814</v>
      </c>
      <c r="J1017" s="0" t="s">
        <v>459</v>
      </c>
      <c r="K1017" s="19" t="n">
        <v>43712.0069444444</v>
      </c>
      <c r="L1017" s="0" t="s">
        <v>66</v>
      </c>
      <c r="M1017" s="0" t="n">
        <v>0.08</v>
      </c>
    </row>
    <row r="1018" customFormat="false" ht="10.5" hidden="false" customHeight="false" outlineLevel="0" collapsed="false">
      <c r="A1018" s="15" t="n">
        <v>300</v>
      </c>
      <c r="B1018" s="0" t="n">
        <v>70.1</v>
      </c>
      <c r="C1018" s="0" t="n">
        <v>73.9</v>
      </c>
      <c r="D1018" s="0" t="n">
        <v>79.3</v>
      </c>
      <c r="E1018" s="0" t="n">
        <v>10.1</v>
      </c>
      <c r="F1018" s="0" t="n">
        <v>1.51</v>
      </c>
      <c r="G1018" s="0" t="n">
        <v>32.29</v>
      </c>
      <c r="H1018" s="0" t="n">
        <v>0.76</v>
      </c>
      <c r="I1018" s="0" t="n">
        <v>2861815</v>
      </c>
      <c r="J1018" s="0" t="s">
        <v>459</v>
      </c>
      <c r="K1018" s="19" t="n">
        <v>43712.0069444444</v>
      </c>
      <c r="L1018" s="0" t="s">
        <v>66</v>
      </c>
      <c r="M1018" s="0" t="n">
        <v>0.172</v>
      </c>
    </row>
    <row r="1019" customFormat="false" ht="10.5" hidden="false" customHeight="false" outlineLevel="0" collapsed="false">
      <c r="A1019" s="15" t="n">
        <v>300</v>
      </c>
      <c r="B1019" s="0" t="n">
        <v>71</v>
      </c>
      <c r="C1019" s="0" t="n">
        <v>74.9</v>
      </c>
      <c r="D1019" s="0" t="n">
        <v>80.4</v>
      </c>
      <c r="E1019" s="0" t="n">
        <v>10.49</v>
      </c>
      <c r="F1019" s="0" t="n">
        <v>1.49</v>
      </c>
      <c r="G1019" s="0" t="n">
        <v>32.37</v>
      </c>
      <c r="H1019" s="0" t="n">
        <v>0.58</v>
      </c>
      <c r="I1019" s="0" t="n">
        <v>2862112</v>
      </c>
      <c r="J1019" s="0" t="s">
        <v>460</v>
      </c>
      <c r="K1019" s="19" t="n">
        <v>43712.1826388889</v>
      </c>
      <c r="L1019" s="0" t="s">
        <v>66</v>
      </c>
      <c r="M1019" s="0" t="n">
        <v>0.103</v>
      </c>
    </row>
    <row r="1020" customFormat="false" ht="10.5" hidden="false" customHeight="false" outlineLevel="0" collapsed="false">
      <c r="A1020" s="15" t="n">
        <v>300</v>
      </c>
      <c r="B1020" s="0" t="n">
        <v>69.1</v>
      </c>
      <c r="C1020" s="0" t="n">
        <v>72.9</v>
      </c>
      <c r="D1020" s="0" t="n">
        <v>78.3</v>
      </c>
      <c r="E1020" s="0" t="n">
        <v>11.13</v>
      </c>
      <c r="F1020" s="0" t="n">
        <v>1.59</v>
      </c>
      <c r="G1020" s="0" t="n">
        <v>32.41</v>
      </c>
      <c r="H1020" s="0" t="n">
        <v>1.48</v>
      </c>
      <c r="I1020" s="0" t="n">
        <v>2862113</v>
      </c>
      <c r="J1020" s="0" t="s">
        <v>460</v>
      </c>
      <c r="K1020" s="19" t="n">
        <v>43712.1826388889</v>
      </c>
      <c r="L1020" s="0" t="s">
        <v>66</v>
      </c>
      <c r="M1020" s="0" t="n">
        <v>0.098</v>
      </c>
    </row>
    <row r="1021" customFormat="false" ht="10.5" hidden="false" customHeight="false" outlineLevel="0" collapsed="false">
      <c r="A1021" s="15" t="n">
        <v>82</v>
      </c>
      <c r="B1021" s="0" t="n">
        <v>69.6</v>
      </c>
      <c r="C1021" s="0" t="n">
        <v>73.4</v>
      </c>
      <c r="D1021" s="0" t="n">
        <v>78.7</v>
      </c>
      <c r="E1021" s="0" t="n">
        <v>11.24</v>
      </c>
      <c r="F1021" s="0" t="n">
        <v>1.6</v>
      </c>
      <c r="G1021" s="0" t="n">
        <v>32.35</v>
      </c>
      <c r="H1021" s="0" t="n">
        <v>0.92</v>
      </c>
      <c r="I1021" s="0" t="n">
        <v>2862114</v>
      </c>
      <c r="J1021" s="0" t="s">
        <v>460</v>
      </c>
      <c r="K1021" s="19" t="n">
        <v>43712.1826388889</v>
      </c>
      <c r="L1021" s="0" t="s">
        <v>66</v>
      </c>
      <c r="M1021" s="0" t="n">
        <v>0.148</v>
      </c>
    </row>
    <row r="1022" customFormat="false" ht="10.5" hidden="false" customHeight="false" outlineLevel="0" collapsed="false">
      <c r="A1022" s="15" t="n">
        <v>260</v>
      </c>
      <c r="B1022" s="0" t="n">
        <v>73.9</v>
      </c>
      <c r="C1022" s="0" t="n">
        <v>77.9</v>
      </c>
      <c r="D1022" s="0" t="n">
        <v>84.2</v>
      </c>
      <c r="E1022" s="0" t="n">
        <v>3.39</v>
      </c>
      <c r="F1022" s="0" t="n">
        <v>0.98</v>
      </c>
      <c r="G1022" s="0" t="n">
        <v>31.57</v>
      </c>
      <c r="H1022" s="0" t="n">
        <v>1.1</v>
      </c>
      <c r="I1022" s="0" t="n">
        <v>2862244</v>
      </c>
      <c r="J1022" s="0" t="s">
        <v>461</v>
      </c>
      <c r="K1022" s="19" t="n">
        <v>43712.2423611111</v>
      </c>
      <c r="L1022" s="0" t="s">
        <v>58</v>
      </c>
      <c r="M1022" s="0" t="n">
        <v>0.133</v>
      </c>
    </row>
    <row r="1023" customFormat="false" ht="10.5" hidden="false" customHeight="false" outlineLevel="0" collapsed="false">
      <c r="A1023" s="15" t="n">
        <v>209</v>
      </c>
      <c r="B1023" s="0" t="n">
        <v>81.7</v>
      </c>
      <c r="C1023" s="0" t="n">
        <v>86.1</v>
      </c>
      <c r="D1023" s="0" t="n">
        <v>93</v>
      </c>
      <c r="E1023" s="0" t="n">
        <v>2.12</v>
      </c>
      <c r="F1023" s="0" t="n">
        <v>0.73</v>
      </c>
      <c r="G1023" s="0" t="n">
        <v>31.42</v>
      </c>
      <c r="H1023" s="0" t="n">
        <v>0.94</v>
      </c>
      <c r="I1023" s="0" t="n">
        <v>2862427</v>
      </c>
      <c r="J1023" s="0" t="s">
        <v>462</v>
      </c>
      <c r="K1023" s="19" t="n">
        <v>43712.3027777778</v>
      </c>
      <c r="L1023" s="0" t="s">
        <v>145</v>
      </c>
      <c r="M1023" s="0" t="n">
        <v>0.025</v>
      </c>
    </row>
    <row r="1024" customFormat="false" ht="10.5" hidden="false" customHeight="false" outlineLevel="0" collapsed="false">
      <c r="A1024" s="15" t="n">
        <v>400</v>
      </c>
      <c r="B1024" s="0" t="n">
        <v>83.4</v>
      </c>
      <c r="C1024" s="0" t="n">
        <v>87.8</v>
      </c>
      <c r="D1024" s="0" t="n">
        <v>94.8</v>
      </c>
      <c r="E1024" s="0" t="n">
        <v>1.85</v>
      </c>
      <c r="F1024" s="0" t="n">
        <v>0.65</v>
      </c>
      <c r="G1024" s="0" t="n">
        <v>31.32</v>
      </c>
      <c r="H1024" s="0" t="n">
        <v>0.78</v>
      </c>
      <c r="I1024" s="0" t="n">
        <v>2863781</v>
      </c>
      <c r="J1024" s="0" t="s">
        <v>463</v>
      </c>
      <c r="K1024" s="19" t="n">
        <v>43712.8444444445</v>
      </c>
      <c r="L1024" s="0" t="s">
        <v>145</v>
      </c>
      <c r="M1024" s="0" t="n">
        <v>0.013</v>
      </c>
    </row>
    <row r="1025" customFormat="false" ht="10.5" hidden="false" customHeight="false" outlineLevel="0" collapsed="false">
      <c r="A1025" s="15" t="n">
        <v>400</v>
      </c>
      <c r="B1025" s="0" t="n">
        <v>83.6</v>
      </c>
      <c r="C1025" s="0" t="n">
        <v>88.1</v>
      </c>
      <c r="D1025" s="0" t="n">
        <v>95.3</v>
      </c>
      <c r="E1025" s="0" t="n">
        <v>1.81</v>
      </c>
      <c r="F1025" s="0" t="n">
        <v>0.65</v>
      </c>
      <c r="G1025" s="0" t="n">
        <v>31.5</v>
      </c>
      <c r="H1025" s="0" t="n">
        <v>0.36</v>
      </c>
      <c r="I1025" s="0" t="n">
        <v>2863782</v>
      </c>
      <c r="J1025" s="0" t="s">
        <v>463</v>
      </c>
      <c r="K1025" s="19" t="n">
        <v>43712.8444444445</v>
      </c>
      <c r="L1025" s="0" t="s">
        <v>145</v>
      </c>
      <c r="M1025" s="0" t="n">
        <v>0.017</v>
      </c>
    </row>
    <row r="1026" customFormat="false" ht="10.5" hidden="false" customHeight="false" outlineLevel="0" collapsed="false">
      <c r="A1026" s="15" t="n">
        <v>401</v>
      </c>
      <c r="B1026" s="0" t="n">
        <v>83</v>
      </c>
      <c r="C1026" s="0" t="n">
        <v>87.5</v>
      </c>
      <c r="D1026" s="0" t="n">
        <v>94.6</v>
      </c>
      <c r="E1026" s="0" t="n">
        <v>1.85</v>
      </c>
      <c r="F1026" s="0" t="n">
        <v>0.58</v>
      </c>
      <c r="G1026" s="0" t="n">
        <v>31.46</v>
      </c>
      <c r="H1026" s="0" t="n">
        <v>0.57</v>
      </c>
      <c r="I1026" s="0" t="n">
        <v>2863783</v>
      </c>
      <c r="J1026" s="0" t="s">
        <v>463</v>
      </c>
      <c r="K1026" s="19" t="n">
        <v>43712.8444444445</v>
      </c>
      <c r="L1026" s="0" t="s">
        <v>145</v>
      </c>
      <c r="M1026" s="0" t="n">
        <v>0.015</v>
      </c>
    </row>
    <row r="1027" customFormat="false" ht="10.5" hidden="false" customHeight="false" outlineLevel="0" collapsed="false">
      <c r="A1027" s="15" t="n">
        <v>400</v>
      </c>
      <c r="B1027" s="0" t="n">
        <v>69.3</v>
      </c>
      <c r="C1027" s="0" t="n">
        <v>73.1</v>
      </c>
      <c r="D1027" s="0" t="n">
        <v>78.4</v>
      </c>
      <c r="E1027" s="0" t="n">
        <v>8.82</v>
      </c>
      <c r="F1027" s="0" t="n">
        <v>1.35</v>
      </c>
      <c r="G1027" s="0" t="n">
        <v>32.01</v>
      </c>
      <c r="H1027" s="0" t="n">
        <v>2.43</v>
      </c>
      <c r="I1027" s="0" t="n">
        <v>2864244</v>
      </c>
      <c r="J1027" s="0" t="s">
        <v>464</v>
      </c>
      <c r="K1027" s="19" t="n">
        <v>43713.1208333333</v>
      </c>
      <c r="L1027" s="0" t="s">
        <v>66</v>
      </c>
      <c r="M1027" s="0" t="n">
        <v>0.149</v>
      </c>
    </row>
    <row r="1028" customFormat="false" ht="10.5" hidden="false" customHeight="false" outlineLevel="0" collapsed="false">
      <c r="A1028" s="15" t="n">
        <v>479</v>
      </c>
      <c r="B1028" s="0" t="n">
        <v>70.1</v>
      </c>
      <c r="C1028" s="0" t="n">
        <v>74</v>
      </c>
      <c r="D1028" s="0" t="n">
        <v>79.4</v>
      </c>
      <c r="E1028" s="0" t="n">
        <v>8.64</v>
      </c>
      <c r="F1028" s="0" t="n">
        <v>1.33</v>
      </c>
      <c r="G1028" s="0" t="n">
        <v>31.98</v>
      </c>
      <c r="H1028" s="0" t="n">
        <v>2.45</v>
      </c>
      <c r="I1028" s="0" t="n">
        <v>2864245</v>
      </c>
      <c r="J1028" s="0" t="s">
        <v>464</v>
      </c>
      <c r="K1028" s="19" t="n">
        <v>43713.1208333333</v>
      </c>
      <c r="L1028" s="0" t="s">
        <v>66</v>
      </c>
      <c r="M1028" s="0" t="n">
        <v>0.127</v>
      </c>
    </row>
    <row r="1029" customFormat="false" ht="10.5" hidden="false" customHeight="false" outlineLevel="0" collapsed="false">
      <c r="A1029" s="15" t="n">
        <v>400</v>
      </c>
      <c r="B1029" s="0" t="n">
        <v>75.9</v>
      </c>
      <c r="C1029" s="0" t="n">
        <v>80</v>
      </c>
      <c r="D1029" s="0" t="n">
        <v>86.4</v>
      </c>
      <c r="E1029" s="0" t="n">
        <v>2.96</v>
      </c>
      <c r="F1029" s="0" t="n">
        <v>0.84</v>
      </c>
      <c r="G1029" s="0" t="n">
        <v>31.52</v>
      </c>
      <c r="H1029" s="0" t="n">
        <v>1.49</v>
      </c>
      <c r="I1029" s="0" t="n">
        <v>2865200</v>
      </c>
      <c r="J1029" s="0" t="s">
        <v>465</v>
      </c>
      <c r="K1029" s="19" t="n">
        <v>43713.5284722222</v>
      </c>
      <c r="L1029" s="0" t="s">
        <v>30</v>
      </c>
      <c r="M1029" s="0" t="n">
        <v>0.092</v>
      </c>
    </row>
    <row r="1030" customFormat="false" ht="10.5" hidden="false" customHeight="false" outlineLevel="0" collapsed="false">
      <c r="A1030" s="15" t="n">
        <v>400</v>
      </c>
      <c r="B1030" s="0" t="n">
        <v>75.8</v>
      </c>
      <c r="C1030" s="0" t="n">
        <v>79.8</v>
      </c>
      <c r="D1030" s="0" t="n">
        <v>86.3</v>
      </c>
      <c r="E1030" s="0" t="n">
        <v>3.11</v>
      </c>
      <c r="F1030" s="0" t="n">
        <v>0.86</v>
      </c>
      <c r="G1030" s="0" t="n">
        <v>31.54</v>
      </c>
      <c r="H1030" s="0" t="n">
        <v>1.23</v>
      </c>
      <c r="I1030" s="0" t="n">
        <v>2865201</v>
      </c>
      <c r="J1030" s="0" t="s">
        <v>465</v>
      </c>
      <c r="K1030" s="19" t="n">
        <v>43713.5284722222</v>
      </c>
      <c r="L1030" s="0" t="s">
        <v>30</v>
      </c>
      <c r="M1030" s="0" t="n">
        <v>0.085</v>
      </c>
    </row>
    <row r="1031" customFormat="false" ht="10.5" hidden="false" customHeight="false" outlineLevel="0" collapsed="false">
      <c r="A1031" s="15" t="n">
        <v>400</v>
      </c>
      <c r="B1031" s="0" t="n">
        <v>76.4</v>
      </c>
      <c r="C1031" s="0" t="n">
        <v>80.6</v>
      </c>
      <c r="D1031" s="0" t="n">
        <v>87.8</v>
      </c>
      <c r="E1031" s="0" t="n">
        <v>3.02</v>
      </c>
      <c r="F1031" s="0" t="n">
        <v>0.82</v>
      </c>
      <c r="G1031" s="0" t="n">
        <v>31.55</v>
      </c>
      <c r="H1031" s="0" t="n">
        <v>1.18</v>
      </c>
      <c r="I1031" s="0" t="n">
        <v>2865202</v>
      </c>
      <c r="J1031" s="0" t="s">
        <v>465</v>
      </c>
      <c r="K1031" s="19" t="n">
        <v>43713.5284722222</v>
      </c>
      <c r="L1031" s="0" t="s">
        <v>30</v>
      </c>
      <c r="M1031" s="0" t="n">
        <v>0.069</v>
      </c>
    </row>
    <row r="1032" customFormat="false" ht="10.5" hidden="false" customHeight="false" outlineLevel="0" collapsed="false">
      <c r="A1032" s="15" t="n">
        <v>188</v>
      </c>
      <c r="B1032" s="0" t="n">
        <v>75.5</v>
      </c>
      <c r="C1032" s="0" t="n">
        <v>79.6</v>
      </c>
      <c r="D1032" s="0" t="n">
        <v>85.9</v>
      </c>
      <c r="E1032" s="0" t="n">
        <v>2.72</v>
      </c>
      <c r="F1032" s="0" t="n">
        <v>0.83</v>
      </c>
      <c r="G1032" s="0" t="n">
        <v>31.5</v>
      </c>
      <c r="H1032" s="0" t="n">
        <v>1.48</v>
      </c>
      <c r="I1032" s="0" t="n">
        <v>2865972</v>
      </c>
      <c r="J1032" s="0" t="s">
        <v>466</v>
      </c>
      <c r="K1032" s="19" t="n">
        <v>43713.7854166667</v>
      </c>
      <c r="L1032" s="0" t="s">
        <v>30</v>
      </c>
      <c r="M1032" s="0" t="n">
        <v>0.096</v>
      </c>
    </row>
    <row r="1033" customFormat="false" ht="10.5" hidden="false" customHeight="false" outlineLevel="0" collapsed="false">
      <c r="A1033" s="15" t="n">
        <v>400</v>
      </c>
      <c r="B1033" s="0" t="n">
        <v>70.6</v>
      </c>
      <c r="C1033" s="0" t="n">
        <v>74.4</v>
      </c>
      <c r="D1033" s="0" t="n">
        <v>79.8</v>
      </c>
      <c r="E1033" s="0" t="n">
        <v>9.73</v>
      </c>
      <c r="F1033" s="0" t="n">
        <v>1.44</v>
      </c>
      <c r="G1033" s="0" t="n">
        <v>32.29</v>
      </c>
      <c r="H1033" s="0" t="n">
        <v>1.43</v>
      </c>
      <c r="I1033" s="0" t="n">
        <v>2866326</v>
      </c>
      <c r="J1033" s="0" t="s">
        <v>467</v>
      </c>
      <c r="K1033" s="19" t="n">
        <v>43714.1354166667</v>
      </c>
      <c r="L1033" s="0" t="s">
        <v>66</v>
      </c>
      <c r="M1033" s="0" t="n">
        <v>0.099</v>
      </c>
    </row>
    <row r="1034" customFormat="false" ht="10.5" hidden="false" customHeight="false" outlineLevel="0" collapsed="false">
      <c r="A1034" s="15" t="n">
        <v>336</v>
      </c>
      <c r="B1034" s="0" t="n">
        <v>70.5</v>
      </c>
      <c r="C1034" s="0" t="n">
        <v>74.3</v>
      </c>
      <c r="D1034" s="0" t="n">
        <v>79.7</v>
      </c>
      <c r="E1034" s="0" t="n">
        <v>9.2</v>
      </c>
      <c r="F1034" s="0" t="n">
        <v>1.46</v>
      </c>
      <c r="G1034" s="0" t="n">
        <v>32.25</v>
      </c>
      <c r="H1034" s="0" t="n">
        <v>0.85</v>
      </c>
      <c r="I1034" s="0" t="n">
        <v>2866327</v>
      </c>
      <c r="J1034" s="0" t="s">
        <v>467</v>
      </c>
      <c r="K1034" s="19" t="n">
        <v>43714.1354166667</v>
      </c>
      <c r="L1034" s="0" t="s">
        <v>66</v>
      </c>
      <c r="M1034" s="0" t="n">
        <v>0.104</v>
      </c>
    </row>
    <row r="1035" customFormat="false" ht="10.5" hidden="false" customHeight="false" outlineLevel="0" collapsed="false">
      <c r="A1035" s="15" t="n">
        <v>400</v>
      </c>
      <c r="B1035" s="0" t="n">
        <v>78.8</v>
      </c>
      <c r="C1035" s="0" t="n">
        <v>83.1</v>
      </c>
      <c r="D1035" s="0" t="n">
        <v>89.7</v>
      </c>
      <c r="E1035" s="0" t="n">
        <v>3.03</v>
      </c>
      <c r="F1035" s="0" t="n">
        <v>0.78</v>
      </c>
      <c r="G1035" s="0" t="n">
        <v>31.66</v>
      </c>
      <c r="H1035" s="0" t="n">
        <v>0.46</v>
      </c>
      <c r="I1035" s="0" t="n">
        <v>2866962</v>
      </c>
      <c r="J1035" s="0" t="s">
        <v>468</v>
      </c>
      <c r="K1035" s="19" t="n">
        <v>43714.4076388889</v>
      </c>
      <c r="L1035" s="0" t="s">
        <v>54</v>
      </c>
      <c r="M1035" s="0" t="n">
        <v>0.041</v>
      </c>
    </row>
    <row r="1036" customFormat="false" ht="10.5" hidden="false" customHeight="false" outlineLevel="0" collapsed="false">
      <c r="A1036" s="15" t="n">
        <v>400</v>
      </c>
      <c r="B1036" s="0" t="n">
        <v>78</v>
      </c>
      <c r="C1036" s="0" t="n">
        <v>82.2</v>
      </c>
      <c r="D1036" s="0" t="n">
        <v>89</v>
      </c>
      <c r="E1036" s="0" t="n">
        <v>2.13</v>
      </c>
      <c r="F1036" s="0" t="n">
        <v>0.73</v>
      </c>
      <c r="G1036" s="0" t="n">
        <v>31.48</v>
      </c>
      <c r="H1036" s="0" t="n">
        <v>1.23</v>
      </c>
      <c r="I1036" s="0" t="n">
        <v>2866963</v>
      </c>
      <c r="J1036" s="0" t="s">
        <v>468</v>
      </c>
      <c r="K1036" s="19" t="n">
        <v>43714.4076388889</v>
      </c>
      <c r="L1036" s="0" t="s">
        <v>54</v>
      </c>
      <c r="M1036" s="0" t="n">
        <v>0.082</v>
      </c>
    </row>
    <row r="1037" customFormat="false" ht="10.5" hidden="false" customHeight="false" outlineLevel="0" collapsed="false">
      <c r="A1037" s="15" t="n">
        <v>315</v>
      </c>
      <c r="B1037" s="0" t="n">
        <v>78.9</v>
      </c>
      <c r="C1037" s="0" t="n">
        <v>83.2</v>
      </c>
      <c r="D1037" s="0" t="n">
        <v>90.1</v>
      </c>
      <c r="E1037" s="0" t="n">
        <v>2.1</v>
      </c>
      <c r="F1037" s="0" t="n">
        <v>0.68</v>
      </c>
      <c r="G1037" s="0" t="n">
        <v>31.48</v>
      </c>
      <c r="H1037" s="0" t="n">
        <v>1.01</v>
      </c>
      <c r="I1037" s="0" t="n">
        <v>2866964</v>
      </c>
      <c r="J1037" s="0" t="s">
        <v>468</v>
      </c>
      <c r="K1037" s="19" t="n">
        <v>43714.4076388889</v>
      </c>
      <c r="L1037" s="0" t="s">
        <v>54</v>
      </c>
      <c r="M1037" s="0" t="n">
        <v>0.03</v>
      </c>
    </row>
    <row r="1038" customFormat="false" ht="10.5" hidden="false" customHeight="false" outlineLevel="0" collapsed="false">
      <c r="A1038" s="15" t="n">
        <v>400</v>
      </c>
      <c r="B1038" s="0" t="n">
        <v>76.9</v>
      </c>
      <c r="C1038" s="0" t="n">
        <v>81.1</v>
      </c>
      <c r="D1038" s="0" t="n">
        <v>87.8</v>
      </c>
      <c r="E1038" s="0" t="n">
        <v>2.55</v>
      </c>
      <c r="F1038" s="0" t="n">
        <v>0.79</v>
      </c>
      <c r="G1038" s="0" t="n">
        <v>31.4</v>
      </c>
      <c r="H1038" s="0" t="n">
        <v>1.29</v>
      </c>
      <c r="I1038" s="0" t="n">
        <v>2867936</v>
      </c>
      <c r="J1038" s="0" t="s">
        <v>469</v>
      </c>
      <c r="K1038" s="19" t="n">
        <v>43714.8173611111</v>
      </c>
      <c r="L1038" s="0" t="s">
        <v>30</v>
      </c>
      <c r="M1038" s="0" t="n">
        <v>0.099</v>
      </c>
    </row>
    <row r="1039" customFormat="false" ht="10.5" hidden="false" customHeight="false" outlineLevel="0" collapsed="false">
      <c r="A1039" s="15" t="n">
        <v>400</v>
      </c>
      <c r="B1039" s="0" t="n">
        <v>74.7</v>
      </c>
      <c r="C1039" s="0" t="n">
        <v>78.7</v>
      </c>
      <c r="D1039" s="0" t="n">
        <v>85.1</v>
      </c>
      <c r="E1039" s="0" t="n">
        <v>2.64</v>
      </c>
      <c r="F1039" s="0" t="n">
        <v>0.85</v>
      </c>
      <c r="G1039" s="0" t="n">
        <v>31.43</v>
      </c>
      <c r="H1039" s="0" t="n">
        <v>1.29</v>
      </c>
      <c r="I1039" s="0" t="n">
        <v>2867937</v>
      </c>
      <c r="J1039" s="0" t="s">
        <v>469</v>
      </c>
      <c r="K1039" s="19" t="n">
        <v>43714.8173611111</v>
      </c>
      <c r="L1039" s="0" t="s">
        <v>30</v>
      </c>
      <c r="M1039" s="0" t="n">
        <v>0.114</v>
      </c>
    </row>
    <row r="1040" customFormat="false" ht="10.5" hidden="false" customHeight="false" outlineLevel="0" collapsed="false">
      <c r="A1040" s="15" t="n">
        <v>516</v>
      </c>
      <c r="B1040" s="0" t="n">
        <v>76.3</v>
      </c>
      <c r="C1040" s="0" t="n">
        <v>80.5</v>
      </c>
      <c r="D1040" s="0" t="n">
        <v>87</v>
      </c>
      <c r="E1040" s="0" t="n">
        <v>3.49</v>
      </c>
      <c r="F1040" s="0" t="n">
        <v>0.85</v>
      </c>
      <c r="G1040" s="0" t="n">
        <v>31.51</v>
      </c>
      <c r="H1040" s="0" t="n">
        <v>1.64</v>
      </c>
      <c r="I1040" s="0" t="n">
        <v>2867938</v>
      </c>
      <c r="J1040" s="0" t="s">
        <v>469</v>
      </c>
      <c r="K1040" s="19" t="n">
        <v>43714.8173611111</v>
      </c>
      <c r="L1040" s="0" t="s">
        <v>30</v>
      </c>
      <c r="M1040" s="0" t="n">
        <v>0.082</v>
      </c>
    </row>
    <row r="1041" customFormat="false" ht="10.5" hidden="false" customHeight="false" outlineLevel="0" collapsed="false">
      <c r="A1041" s="15" t="n">
        <v>400</v>
      </c>
      <c r="B1041" s="0" t="n">
        <v>70.8</v>
      </c>
      <c r="C1041" s="0" t="n">
        <v>74.7</v>
      </c>
      <c r="D1041" s="0" t="n">
        <v>79.9</v>
      </c>
      <c r="E1041" s="0" t="n">
        <v>8.42</v>
      </c>
      <c r="F1041" s="0" t="n">
        <v>1.44</v>
      </c>
      <c r="G1041" s="0" t="n">
        <v>31.91</v>
      </c>
      <c r="H1041" s="0" t="n">
        <v>1.3</v>
      </c>
      <c r="I1041" s="0" t="n">
        <v>2868176</v>
      </c>
      <c r="J1041" s="0" t="s">
        <v>470</v>
      </c>
      <c r="K1041" s="19" t="n">
        <v>43715.1083333333</v>
      </c>
      <c r="L1041" s="0" t="s">
        <v>66</v>
      </c>
      <c r="M1041" s="0" t="n">
        <v>0.155</v>
      </c>
    </row>
    <row r="1042" customFormat="false" ht="10.5" hidden="false" customHeight="false" outlineLevel="0" collapsed="false">
      <c r="A1042" s="15" t="n">
        <v>400</v>
      </c>
      <c r="B1042" s="0" t="n">
        <v>71.1</v>
      </c>
      <c r="C1042" s="0" t="n">
        <v>75</v>
      </c>
      <c r="D1042" s="0" t="n">
        <v>80.3</v>
      </c>
      <c r="E1042" s="0" t="n">
        <v>8.2</v>
      </c>
      <c r="F1042" s="0" t="n">
        <v>1.43</v>
      </c>
      <c r="G1042" s="0" t="n">
        <v>31.86</v>
      </c>
      <c r="H1042" s="0" t="n">
        <v>1.23</v>
      </c>
      <c r="I1042" s="0" t="n">
        <v>2868177</v>
      </c>
      <c r="J1042" s="0" t="s">
        <v>470</v>
      </c>
      <c r="K1042" s="19" t="n">
        <v>43715.1083333333</v>
      </c>
      <c r="L1042" s="0" t="s">
        <v>66</v>
      </c>
      <c r="M1042" s="0" t="n">
        <v>0.133</v>
      </c>
    </row>
    <row r="1043" customFormat="false" ht="10.5" hidden="false" customHeight="false" outlineLevel="0" collapsed="false">
      <c r="A1043" s="15" t="n">
        <v>400</v>
      </c>
      <c r="B1043" s="0" t="n">
        <v>70.2</v>
      </c>
      <c r="C1043" s="0" t="n">
        <v>74</v>
      </c>
      <c r="D1043" s="0" t="n">
        <v>79.2</v>
      </c>
      <c r="E1043" s="0" t="n">
        <v>8.48</v>
      </c>
      <c r="F1043" s="0" t="n">
        <v>1.42</v>
      </c>
      <c r="G1043" s="0" t="n">
        <v>31.87</v>
      </c>
      <c r="H1043" s="0" t="n">
        <v>1.31</v>
      </c>
      <c r="I1043" s="0" t="n">
        <v>2868178</v>
      </c>
      <c r="J1043" s="0" t="s">
        <v>470</v>
      </c>
      <c r="K1043" s="19" t="n">
        <v>43715.1083333333</v>
      </c>
      <c r="L1043" s="0" t="s">
        <v>66</v>
      </c>
      <c r="M1043" s="0" t="n">
        <v>0.116</v>
      </c>
    </row>
    <row r="1044" customFormat="false" ht="10.5" hidden="false" customHeight="false" outlineLevel="0" collapsed="false">
      <c r="A1044" s="15" t="n">
        <v>306</v>
      </c>
      <c r="B1044" s="0" t="n">
        <v>71.7</v>
      </c>
      <c r="C1044" s="0" t="n">
        <v>75.6</v>
      </c>
      <c r="D1044" s="0" t="n">
        <v>81.6</v>
      </c>
      <c r="E1044" s="0" t="n">
        <v>7.92</v>
      </c>
      <c r="F1044" s="0" t="n">
        <v>1.38</v>
      </c>
      <c r="G1044" s="0" t="n">
        <v>31.76</v>
      </c>
      <c r="H1044" s="0" t="n">
        <v>1.1</v>
      </c>
      <c r="I1044" s="0" t="n">
        <v>2868662</v>
      </c>
      <c r="J1044" s="0" t="s">
        <v>471</v>
      </c>
      <c r="K1044" s="19" t="n">
        <v>43717.2020833333</v>
      </c>
      <c r="L1044" s="0" t="s">
        <v>66</v>
      </c>
      <c r="M1044" s="0" t="n">
        <v>0.105</v>
      </c>
    </row>
    <row r="1045" customFormat="false" ht="10.5" hidden="false" customHeight="false" outlineLevel="0" collapsed="false">
      <c r="A1045" s="15" t="n">
        <v>300</v>
      </c>
      <c r="B1045" s="0" t="n">
        <v>75.8</v>
      </c>
      <c r="C1045" s="0" t="n">
        <v>79.9</v>
      </c>
      <c r="D1045" s="0" t="n">
        <v>86.4</v>
      </c>
      <c r="E1045" s="0" t="n">
        <v>4.01</v>
      </c>
      <c r="F1045" s="0" t="n">
        <v>0.89</v>
      </c>
      <c r="G1045" s="0" t="n">
        <v>31.4</v>
      </c>
      <c r="H1045" s="0" t="n">
        <v>1.17</v>
      </c>
      <c r="I1045" s="0" t="n">
        <v>2868960</v>
      </c>
      <c r="J1045" s="0" t="s">
        <v>472</v>
      </c>
      <c r="K1045" s="19" t="n">
        <v>43717.3319444444</v>
      </c>
      <c r="L1045" s="0" t="s">
        <v>30</v>
      </c>
      <c r="M1045" s="0" t="n">
        <v>0.08</v>
      </c>
    </row>
    <row r="1046" customFormat="false" ht="10.5" hidden="false" customHeight="false" outlineLevel="0" collapsed="false">
      <c r="A1046" s="15" t="n">
        <v>256</v>
      </c>
      <c r="B1046" s="0" t="n">
        <v>75.4</v>
      </c>
      <c r="C1046" s="0" t="n">
        <v>79.5</v>
      </c>
      <c r="D1046" s="0" t="n">
        <v>86</v>
      </c>
      <c r="E1046" s="0" t="n">
        <v>3.34</v>
      </c>
      <c r="F1046" s="0" t="n">
        <v>0.88</v>
      </c>
      <c r="G1046" s="0" t="n">
        <v>31.31</v>
      </c>
      <c r="H1046" s="0" t="n">
        <v>1.35</v>
      </c>
      <c r="I1046" s="0" t="n">
        <v>2868961</v>
      </c>
      <c r="J1046" s="0" t="s">
        <v>472</v>
      </c>
      <c r="K1046" s="19" t="n">
        <v>43717.3319444444</v>
      </c>
      <c r="L1046" s="0" t="s">
        <v>30</v>
      </c>
      <c r="M1046" s="0" t="n">
        <v>0.08</v>
      </c>
    </row>
    <row r="1047" customFormat="false" ht="10.5" hidden="false" customHeight="false" outlineLevel="0" collapsed="false">
      <c r="A1047" s="15" t="n">
        <v>400</v>
      </c>
      <c r="B1047" s="0" t="n">
        <v>80.9</v>
      </c>
      <c r="C1047" s="0" t="n">
        <v>85.2</v>
      </c>
      <c r="D1047" s="0" t="n">
        <v>92.1</v>
      </c>
      <c r="E1047" s="0" t="n">
        <v>2.48</v>
      </c>
      <c r="F1047" s="0" t="n">
        <v>0.69</v>
      </c>
      <c r="G1047" s="0" t="n">
        <v>31.41</v>
      </c>
      <c r="H1047" s="0" t="n">
        <v>1.13</v>
      </c>
      <c r="I1047" s="0" t="n">
        <v>2869781</v>
      </c>
      <c r="J1047" s="0" t="s">
        <v>473</v>
      </c>
      <c r="K1047" s="19" t="n">
        <v>43717.6673611111</v>
      </c>
      <c r="L1047" s="0" t="s">
        <v>54</v>
      </c>
      <c r="M1047" s="0" t="n">
        <v>0.064</v>
      </c>
    </row>
    <row r="1048" customFormat="false" ht="10.5" hidden="false" customHeight="false" outlineLevel="0" collapsed="false">
      <c r="A1048" s="15" t="n">
        <v>400</v>
      </c>
      <c r="B1048" s="0" t="n">
        <v>81.1</v>
      </c>
      <c r="C1048" s="0" t="n">
        <v>85.5</v>
      </c>
      <c r="D1048" s="0" t="n">
        <v>92.3</v>
      </c>
      <c r="E1048" s="0" t="n">
        <v>2.96</v>
      </c>
      <c r="F1048" s="0" t="n">
        <v>0.69</v>
      </c>
      <c r="G1048" s="0" t="n">
        <v>31.42</v>
      </c>
      <c r="H1048" s="0" t="n">
        <v>0.65</v>
      </c>
      <c r="I1048" s="0" t="n">
        <v>2869782</v>
      </c>
      <c r="J1048" s="0" t="s">
        <v>473</v>
      </c>
      <c r="K1048" s="19" t="n">
        <v>43717.6673611111</v>
      </c>
      <c r="L1048" s="0" t="s">
        <v>54</v>
      </c>
      <c r="M1048" s="0" t="n">
        <v>0.044</v>
      </c>
    </row>
    <row r="1049" customFormat="false" ht="10.5" hidden="false" customHeight="false" outlineLevel="0" collapsed="false">
      <c r="A1049" s="15" t="n">
        <v>400</v>
      </c>
      <c r="B1049" s="0" t="n">
        <v>81.2</v>
      </c>
      <c r="C1049" s="0" t="n">
        <v>85.6</v>
      </c>
      <c r="D1049" s="0" t="n">
        <v>92.4</v>
      </c>
      <c r="E1049" s="0" t="n">
        <v>2.95</v>
      </c>
      <c r="F1049" s="0" t="n">
        <v>0.72</v>
      </c>
      <c r="G1049" s="0" t="n">
        <v>31.46</v>
      </c>
      <c r="H1049" s="0" t="n">
        <v>0.65</v>
      </c>
      <c r="I1049" s="0" t="n">
        <v>2869783</v>
      </c>
      <c r="J1049" s="0" t="s">
        <v>473</v>
      </c>
      <c r="K1049" s="19" t="n">
        <v>43717.6673611111</v>
      </c>
      <c r="L1049" s="0" t="s">
        <v>54</v>
      </c>
      <c r="M1049" s="0" t="n">
        <v>0.06</v>
      </c>
    </row>
    <row r="1050" customFormat="false" ht="10.5" hidden="false" customHeight="false" outlineLevel="0" collapsed="false">
      <c r="A1050" s="15" t="n">
        <v>455</v>
      </c>
      <c r="B1050" s="0" t="n">
        <v>80.1</v>
      </c>
      <c r="C1050" s="0" t="n">
        <v>84.4</v>
      </c>
      <c r="D1050" s="0" t="n">
        <v>91.3</v>
      </c>
      <c r="E1050" s="0" t="n">
        <v>2.65</v>
      </c>
      <c r="F1050" s="0" t="n">
        <v>0.7</v>
      </c>
      <c r="G1050" s="0" t="n">
        <v>31.58</v>
      </c>
      <c r="H1050" s="0" t="n">
        <v>0.48</v>
      </c>
      <c r="I1050" s="0" t="n">
        <v>2870031</v>
      </c>
      <c r="J1050" s="0" t="s">
        <v>474</v>
      </c>
      <c r="K1050" s="19" t="n">
        <v>43717.7736111111</v>
      </c>
      <c r="L1050" s="0" t="s">
        <v>54</v>
      </c>
      <c r="M1050" s="0" t="n">
        <v>0.048</v>
      </c>
    </row>
    <row r="1051" customFormat="false" ht="10.5" hidden="false" customHeight="false" outlineLevel="0" collapsed="false">
      <c r="A1051" s="15" t="n">
        <v>400</v>
      </c>
      <c r="B1051" s="0" t="n">
        <v>70.3</v>
      </c>
      <c r="C1051" s="0" t="n">
        <v>74.2</v>
      </c>
      <c r="D1051" s="0" t="n">
        <v>79.6</v>
      </c>
      <c r="E1051" s="0" t="n">
        <v>8.67</v>
      </c>
      <c r="F1051" s="0" t="n">
        <v>1.53</v>
      </c>
      <c r="G1051" s="0" t="n">
        <v>32.17</v>
      </c>
      <c r="H1051" s="0" t="n">
        <v>1.05</v>
      </c>
      <c r="I1051" s="0" t="n">
        <v>2870516</v>
      </c>
      <c r="J1051" s="0" t="s">
        <v>475</v>
      </c>
      <c r="K1051" s="19" t="n">
        <v>43718.0618055556</v>
      </c>
      <c r="L1051" s="0" t="s">
        <v>66</v>
      </c>
      <c r="M1051" s="0" t="n">
        <v>0.155</v>
      </c>
    </row>
    <row r="1052" customFormat="false" ht="10.5" hidden="false" customHeight="false" outlineLevel="0" collapsed="false">
      <c r="A1052" s="15" t="n">
        <v>400</v>
      </c>
      <c r="B1052" s="0" t="n">
        <v>69.5</v>
      </c>
      <c r="C1052" s="0" t="n">
        <v>73.3</v>
      </c>
      <c r="D1052" s="0" t="n">
        <v>78.7</v>
      </c>
      <c r="E1052" s="0" t="n">
        <v>9.04</v>
      </c>
      <c r="F1052" s="0" t="n">
        <v>1.53</v>
      </c>
      <c r="G1052" s="0" t="n">
        <v>32.19</v>
      </c>
      <c r="H1052" s="0" t="n">
        <v>0.98</v>
      </c>
      <c r="I1052" s="0" t="n">
        <v>2870517</v>
      </c>
      <c r="J1052" s="0" t="s">
        <v>475</v>
      </c>
      <c r="K1052" s="19" t="n">
        <v>43718.0618055556</v>
      </c>
      <c r="L1052" s="0" t="s">
        <v>66</v>
      </c>
      <c r="M1052" s="0" t="n">
        <v>0.182</v>
      </c>
    </row>
    <row r="1053" customFormat="false" ht="10.5" hidden="false" customHeight="false" outlineLevel="0" collapsed="false">
      <c r="A1053" s="15" t="n">
        <v>400</v>
      </c>
      <c r="B1053" s="0" t="n">
        <v>69.3</v>
      </c>
      <c r="C1053" s="0" t="n">
        <v>73</v>
      </c>
      <c r="D1053" s="0" t="n">
        <v>78.4</v>
      </c>
      <c r="E1053" s="0" t="n">
        <v>9.43</v>
      </c>
      <c r="F1053" s="0" t="n">
        <v>1.63</v>
      </c>
      <c r="G1053" s="0" t="n">
        <v>32.19</v>
      </c>
      <c r="H1053" s="0" t="n">
        <v>1.33</v>
      </c>
      <c r="I1053" s="0" t="n">
        <v>2870518</v>
      </c>
      <c r="J1053" s="0" t="s">
        <v>475</v>
      </c>
      <c r="K1053" s="19" t="n">
        <v>43718.0618055556</v>
      </c>
      <c r="L1053" s="0" t="s">
        <v>66</v>
      </c>
      <c r="M1053" s="0" t="n">
        <v>0.145</v>
      </c>
    </row>
    <row r="1054" customFormat="false" ht="10.5" hidden="false" customHeight="false" outlineLevel="0" collapsed="false">
      <c r="A1054" s="15" t="n">
        <v>306</v>
      </c>
      <c r="B1054" s="0" t="n">
        <v>69.5</v>
      </c>
      <c r="C1054" s="0" t="n">
        <v>73.3</v>
      </c>
      <c r="D1054" s="0" t="n">
        <v>78.6</v>
      </c>
      <c r="E1054" s="0" t="n">
        <v>8.75</v>
      </c>
      <c r="F1054" s="0" t="n">
        <v>1.48</v>
      </c>
      <c r="G1054" s="0" t="n">
        <v>32.08</v>
      </c>
      <c r="H1054" s="0" t="n">
        <v>0.99</v>
      </c>
      <c r="I1054" s="0" t="n">
        <v>2870522</v>
      </c>
      <c r="J1054" s="0" t="s">
        <v>476</v>
      </c>
      <c r="K1054" s="19" t="n">
        <v>43718.1333333333</v>
      </c>
      <c r="L1054" s="0" t="s">
        <v>66</v>
      </c>
      <c r="M1054" s="0" t="n">
        <v>0.146</v>
      </c>
    </row>
    <row r="1055" customFormat="false" ht="10.5" hidden="false" customHeight="false" outlineLevel="0" collapsed="false">
      <c r="A1055" s="15" t="n">
        <v>400</v>
      </c>
      <c r="B1055" s="0" t="n">
        <v>77.2</v>
      </c>
      <c r="C1055" s="0" t="n">
        <v>81.5</v>
      </c>
      <c r="D1055" s="0" t="n">
        <v>87.7</v>
      </c>
      <c r="E1055" s="0" t="n">
        <v>6.51</v>
      </c>
      <c r="F1055" s="0" t="n">
        <v>0.97</v>
      </c>
      <c r="G1055" s="0" t="n">
        <v>31.86</v>
      </c>
      <c r="H1055" s="0" t="n">
        <v>0.73</v>
      </c>
      <c r="I1055" s="0" t="n">
        <v>2871481</v>
      </c>
      <c r="J1055" s="0" t="s">
        <v>477</v>
      </c>
      <c r="K1055" s="19" t="n">
        <v>43718.5479166667</v>
      </c>
      <c r="L1055" s="0" t="s">
        <v>104</v>
      </c>
      <c r="M1055" s="0" t="n">
        <v>0.065</v>
      </c>
    </row>
    <row r="1056" customFormat="false" ht="10.5" hidden="false" customHeight="false" outlineLevel="0" collapsed="false">
      <c r="A1056" s="15" t="n">
        <v>400</v>
      </c>
      <c r="B1056" s="0" t="n">
        <v>78.4</v>
      </c>
      <c r="C1056" s="0" t="n">
        <v>82.6</v>
      </c>
      <c r="D1056" s="0" t="n">
        <v>89</v>
      </c>
      <c r="E1056" s="0" t="n">
        <v>6.45</v>
      </c>
      <c r="F1056" s="0" t="n">
        <v>0.94</v>
      </c>
      <c r="G1056" s="0" t="n">
        <v>31.77</v>
      </c>
      <c r="H1056" s="0" t="n">
        <v>0.6</v>
      </c>
      <c r="I1056" s="0" t="n">
        <v>2871482</v>
      </c>
      <c r="J1056" s="0" t="s">
        <v>477</v>
      </c>
      <c r="K1056" s="19" t="n">
        <v>43718.5479166667</v>
      </c>
      <c r="L1056" s="0" t="s">
        <v>104</v>
      </c>
      <c r="M1056" s="0" t="n">
        <v>0.057</v>
      </c>
    </row>
    <row r="1057" customFormat="false" ht="10.5" hidden="false" customHeight="false" outlineLevel="0" collapsed="false">
      <c r="A1057" s="15" t="n">
        <v>400</v>
      </c>
      <c r="B1057" s="0" t="n">
        <v>78.6</v>
      </c>
      <c r="C1057" s="0" t="n">
        <v>82.9</v>
      </c>
      <c r="D1057" s="0" t="n">
        <v>88.9</v>
      </c>
      <c r="E1057" s="0" t="n">
        <v>6.76</v>
      </c>
      <c r="F1057" s="0" t="n">
        <v>0.91</v>
      </c>
      <c r="G1057" s="0" t="n">
        <v>31.78</v>
      </c>
      <c r="H1057" s="0" t="n">
        <v>0.66</v>
      </c>
      <c r="I1057" s="0" t="n">
        <v>2871483</v>
      </c>
      <c r="J1057" s="0" t="s">
        <v>477</v>
      </c>
      <c r="K1057" s="19" t="n">
        <v>43718.5479166667</v>
      </c>
      <c r="L1057" s="0" t="s">
        <v>104</v>
      </c>
      <c r="M1057" s="0" t="n">
        <v>0.061</v>
      </c>
    </row>
    <row r="1058" customFormat="false" ht="10.5" hidden="false" customHeight="false" outlineLevel="0" collapsed="false">
      <c r="A1058" s="15" t="n">
        <v>400</v>
      </c>
      <c r="B1058" s="0" t="n">
        <v>77.7</v>
      </c>
      <c r="C1058" s="0" t="n">
        <v>81.9</v>
      </c>
      <c r="D1058" s="0" t="n">
        <v>88.2</v>
      </c>
      <c r="E1058" s="0" t="n">
        <v>6.3</v>
      </c>
      <c r="F1058" s="0" t="n">
        <v>0.91</v>
      </c>
      <c r="G1058" s="0" t="n">
        <v>31.78</v>
      </c>
      <c r="H1058" s="0" t="n">
        <v>1.06</v>
      </c>
      <c r="I1058" s="0" t="n">
        <v>2872087</v>
      </c>
      <c r="J1058" s="0" t="s">
        <v>478</v>
      </c>
      <c r="K1058" s="19" t="n">
        <v>43718.8118055556</v>
      </c>
      <c r="L1058" s="0" t="s">
        <v>104</v>
      </c>
      <c r="M1058" s="0" t="n">
        <v>0.066</v>
      </c>
    </row>
    <row r="1059" customFormat="false" ht="10.5" hidden="false" customHeight="false" outlineLevel="0" collapsed="false">
      <c r="A1059" s="15" t="n">
        <v>400</v>
      </c>
      <c r="B1059" s="0" t="n">
        <v>77.9</v>
      </c>
      <c r="C1059" s="0" t="n">
        <v>82.1</v>
      </c>
      <c r="D1059" s="0" t="n">
        <v>88.21</v>
      </c>
      <c r="E1059" s="0" t="n">
        <v>6.1</v>
      </c>
      <c r="F1059" s="0" t="n">
        <v>0.87</v>
      </c>
      <c r="G1059" s="0" t="n">
        <v>31.76</v>
      </c>
      <c r="H1059" s="0" t="n">
        <v>1.85</v>
      </c>
      <c r="I1059" s="0" t="n">
        <v>2872088</v>
      </c>
      <c r="J1059" s="0" t="s">
        <v>478</v>
      </c>
      <c r="K1059" s="19" t="n">
        <v>43718.8118055556</v>
      </c>
      <c r="L1059" s="0" t="s">
        <v>104</v>
      </c>
      <c r="M1059" s="0" t="n">
        <v>0.047</v>
      </c>
    </row>
    <row r="1060" customFormat="false" ht="10.5" hidden="false" customHeight="false" outlineLevel="0" collapsed="false">
      <c r="A1060" s="15" t="n">
        <v>273</v>
      </c>
      <c r="B1060" s="0" t="n">
        <v>78.1</v>
      </c>
      <c r="C1060" s="0" t="n">
        <v>82.3</v>
      </c>
      <c r="D1060" s="0" t="n">
        <v>88.6</v>
      </c>
      <c r="E1060" s="0" t="n">
        <v>6.74</v>
      </c>
      <c r="F1060" s="0" t="n">
        <v>0.92</v>
      </c>
      <c r="G1060" s="0" t="n">
        <v>31.96</v>
      </c>
      <c r="H1060" s="0" t="n">
        <v>1.01</v>
      </c>
      <c r="I1060" s="0" t="n">
        <v>2872089</v>
      </c>
      <c r="J1060" s="0" t="s">
        <v>478</v>
      </c>
      <c r="K1060" s="19" t="n">
        <v>43718.8118055556</v>
      </c>
      <c r="L1060" s="0" t="s">
        <v>104</v>
      </c>
      <c r="M1060" s="0" t="n">
        <v>0.024</v>
      </c>
    </row>
    <row r="1061" customFormat="false" ht="10.5" hidden="false" customHeight="false" outlineLevel="0" collapsed="false">
      <c r="A1061" s="15" t="n">
        <v>300</v>
      </c>
      <c r="B1061" s="0" t="n">
        <v>68.6</v>
      </c>
      <c r="C1061" s="0" t="n">
        <v>72.4</v>
      </c>
      <c r="D1061" s="0" t="n">
        <v>77.3</v>
      </c>
      <c r="E1061" s="0" t="n">
        <v>9.77</v>
      </c>
      <c r="F1061" s="0" t="n">
        <v>1.54</v>
      </c>
      <c r="G1061" s="0" t="n">
        <v>31.97</v>
      </c>
      <c r="H1061" s="0" t="n">
        <v>1.35</v>
      </c>
      <c r="I1061" s="0" t="n">
        <v>2872454</v>
      </c>
      <c r="J1061" s="0" t="s">
        <v>479</v>
      </c>
      <c r="K1061" s="19" t="n">
        <v>43719.0104166667</v>
      </c>
      <c r="L1061" s="0" t="s">
        <v>66</v>
      </c>
      <c r="M1061" s="0" t="n">
        <v>0.16</v>
      </c>
    </row>
    <row r="1062" customFormat="false" ht="10.5" hidden="false" customHeight="false" outlineLevel="0" collapsed="false">
      <c r="A1062" s="15" t="n">
        <v>300</v>
      </c>
      <c r="B1062" s="0" t="n">
        <v>69.2</v>
      </c>
      <c r="C1062" s="0" t="n">
        <v>73</v>
      </c>
      <c r="D1062" s="0" t="n">
        <v>78.3</v>
      </c>
      <c r="E1062" s="0" t="n">
        <v>9.51</v>
      </c>
      <c r="F1062" s="0" t="n">
        <v>1.6</v>
      </c>
      <c r="G1062" s="0" t="n">
        <v>32.06</v>
      </c>
      <c r="H1062" s="0" t="n">
        <v>1.05</v>
      </c>
      <c r="I1062" s="0" t="n">
        <v>2872455</v>
      </c>
      <c r="J1062" s="0" t="s">
        <v>479</v>
      </c>
      <c r="K1062" s="19" t="n">
        <v>43719.0104166667</v>
      </c>
      <c r="L1062" s="0" t="s">
        <v>66</v>
      </c>
      <c r="M1062" s="0" t="n">
        <v>0.179</v>
      </c>
    </row>
    <row r="1063" customFormat="false" ht="10.5" hidden="false" customHeight="false" outlineLevel="0" collapsed="false">
      <c r="A1063" s="15" t="n">
        <v>300</v>
      </c>
      <c r="B1063" s="0" t="n">
        <v>69.7</v>
      </c>
      <c r="C1063" s="0" t="n">
        <v>73.5</v>
      </c>
      <c r="D1063" s="0" t="n">
        <v>78.8</v>
      </c>
      <c r="E1063" s="0" t="n">
        <v>9.57</v>
      </c>
      <c r="F1063" s="0" t="n">
        <v>1.54</v>
      </c>
      <c r="G1063" s="0" t="n">
        <v>32.03</v>
      </c>
      <c r="H1063" s="0" t="n">
        <v>1.09</v>
      </c>
      <c r="I1063" s="0" t="n">
        <v>2872456</v>
      </c>
      <c r="J1063" s="0" t="s">
        <v>479</v>
      </c>
      <c r="K1063" s="19" t="n">
        <v>43719.0104166667</v>
      </c>
      <c r="L1063" s="0" t="s">
        <v>66</v>
      </c>
      <c r="M1063" s="0" t="n">
        <v>0.117</v>
      </c>
    </row>
    <row r="1064" customFormat="false" ht="10.5" hidden="false" customHeight="false" outlineLevel="0" collapsed="false">
      <c r="A1064" s="15" t="n">
        <v>300</v>
      </c>
      <c r="B1064" s="0" t="n">
        <v>71</v>
      </c>
      <c r="C1064" s="0" t="n">
        <v>74.8</v>
      </c>
      <c r="D1064" s="0" t="n">
        <v>80.3</v>
      </c>
      <c r="E1064" s="0" t="n">
        <v>9.28</v>
      </c>
      <c r="F1064" s="0" t="n">
        <v>1.5</v>
      </c>
      <c r="G1064" s="0" t="n">
        <v>31.93</v>
      </c>
      <c r="H1064" s="0" t="n">
        <v>1.05</v>
      </c>
      <c r="I1064" s="0" t="n">
        <v>2872805</v>
      </c>
      <c r="J1064" s="0" t="s">
        <v>480</v>
      </c>
      <c r="K1064" s="19" t="n">
        <v>43719.21875</v>
      </c>
      <c r="L1064" s="0" t="s">
        <v>66</v>
      </c>
      <c r="M1064" s="0" t="n">
        <v>0.11</v>
      </c>
    </row>
    <row r="1065" customFormat="false" ht="10.5" hidden="false" customHeight="false" outlineLevel="0" collapsed="false">
      <c r="A1065" s="15" t="n">
        <v>300</v>
      </c>
      <c r="B1065" s="0" t="n">
        <v>70.9</v>
      </c>
      <c r="C1065" s="0" t="n">
        <v>74.7</v>
      </c>
      <c r="D1065" s="0" t="n">
        <v>80.2</v>
      </c>
      <c r="E1065" s="0" t="n">
        <v>9.85</v>
      </c>
      <c r="F1065" s="0" t="n">
        <v>1.55</v>
      </c>
      <c r="G1065" s="0" t="n">
        <v>32.06</v>
      </c>
      <c r="H1065" s="0" t="n">
        <v>1.19</v>
      </c>
      <c r="I1065" s="0" t="n">
        <v>2872806</v>
      </c>
      <c r="J1065" s="0" t="s">
        <v>480</v>
      </c>
      <c r="K1065" s="19" t="n">
        <v>43719.21875</v>
      </c>
      <c r="L1065" s="0" t="s">
        <v>66</v>
      </c>
      <c r="M1065" s="0" t="n">
        <v>0.123</v>
      </c>
    </row>
    <row r="1066" customFormat="false" ht="10.5" hidden="false" customHeight="false" outlineLevel="0" collapsed="false">
      <c r="A1066" s="15" t="n">
        <v>300</v>
      </c>
      <c r="B1066" s="0" t="n">
        <v>70.7</v>
      </c>
      <c r="C1066" s="0" t="n">
        <v>74.5</v>
      </c>
      <c r="D1066" s="0" t="n">
        <v>79.9</v>
      </c>
      <c r="E1066" s="0" t="n">
        <v>10.3</v>
      </c>
      <c r="F1066" s="0" t="n">
        <v>1.6</v>
      </c>
      <c r="G1066" s="0" t="n">
        <v>32.26</v>
      </c>
      <c r="H1066" s="0" t="n">
        <v>1.08</v>
      </c>
      <c r="I1066" s="0" t="n">
        <v>2872807</v>
      </c>
      <c r="J1066" s="0" t="s">
        <v>480</v>
      </c>
      <c r="K1066" s="19" t="n">
        <v>43719.21875</v>
      </c>
      <c r="L1066" s="0" t="s">
        <v>66</v>
      </c>
      <c r="M1066" s="0" t="n">
        <v>0.151</v>
      </c>
    </row>
    <row r="1067" customFormat="false" ht="10.5" hidden="false" customHeight="false" outlineLevel="0" collapsed="false">
      <c r="A1067" s="15" t="n">
        <v>300</v>
      </c>
      <c r="B1067" s="0" t="n">
        <v>69.5</v>
      </c>
      <c r="C1067" s="0" t="n">
        <v>73.3</v>
      </c>
      <c r="D1067" s="0" t="n">
        <v>78.6</v>
      </c>
      <c r="E1067" s="0" t="n">
        <v>10.1</v>
      </c>
      <c r="F1067" s="0" t="n">
        <v>1.6</v>
      </c>
      <c r="G1067" s="0" t="n">
        <v>32.28</v>
      </c>
      <c r="H1067" s="0" t="n">
        <v>0.95</v>
      </c>
      <c r="I1067" s="0" t="n">
        <v>2872942</v>
      </c>
      <c r="J1067" s="0" t="s">
        <v>481</v>
      </c>
      <c r="K1067" s="19" t="n">
        <v>43719.31875</v>
      </c>
      <c r="L1067" s="0" t="s">
        <v>66</v>
      </c>
      <c r="M1067" s="0" t="n">
        <v>0.134</v>
      </c>
    </row>
    <row r="1068" customFormat="false" ht="10.5" hidden="false" customHeight="false" outlineLevel="0" collapsed="false">
      <c r="A1068" s="15" t="n">
        <v>130</v>
      </c>
      <c r="B1068" s="0" t="n">
        <v>69.2</v>
      </c>
      <c r="C1068" s="0" t="n">
        <v>73</v>
      </c>
      <c r="D1068" s="0" t="n">
        <v>78.3</v>
      </c>
      <c r="E1068" s="0" t="n">
        <v>10.2</v>
      </c>
      <c r="F1068" s="0" t="n">
        <v>1.64</v>
      </c>
      <c r="G1068" s="0" t="n">
        <v>32.27</v>
      </c>
      <c r="H1068" s="0" t="n">
        <v>1.28</v>
      </c>
      <c r="I1068" s="0" t="n">
        <v>2872943</v>
      </c>
      <c r="J1068" s="0" t="s">
        <v>481</v>
      </c>
      <c r="K1068" s="19" t="n">
        <v>43719.31875</v>
      </c>
      <c r="L1068" s="0" t="s">
        <v>66</v>
      </c>
      <c r="M1068" s="0" t="n">
        <v>0.137</v>
      </c>
    </row>
    <row r="1069" customFormat="false" ht="10.5" hidden="false" customHeight="false" outlineLevel="0" collapsed="false">
      <c r="A1069" s="15" t="n">
        <v>400</v>
      </c>
      <c r="B1069" s="0" t="n">
        <v>80</v>
      </c>
      <c r="C1069" s="0" t="n">
        <v>84.4</v>
      </c>
      <c r="D1069" s="0" t="n">
        <v>90.9</v>
      </c>
      <c r="E1069" s="0" t="n">
        <v>6.55</v>
      </c>
      <c r="F1069" s="0" t="n">
        <v>0.95</v>
      </c>
      <c r="G1069" s="0" t="n">
        <v>31.87</v>
      </c>
      <c r="H1069" s="0" t="n">
        <v>0.81</v>
      </c>
      <c r="I1069" s="0" t="n">
        <v>2874096</v>
      </c>
      <c r="J1069" s="0" t="s">
        <v>482</v>
      </c>
      <c r="K1069" s="19" t="n">
        <v>43719.7993055556</v>
      </c>
      <c r="L1069" s="0" t="s">
        <v>104</v>
      </c>
      <c r="M1069" s="0" t="n">
        <v>0.038</v>
      </c>
    </row>
    <row r="1070" customFormat="false" ht="10.5" hidden="false" customHeight="false" outlineLevel="0" collapsed="false">
      <c r="A1070" s="15" t="n">
        <v>400</v>
      </c>
      <c r="B1070" s="0" t="n">
        <v>78.7</v>
      </c>
      <c r="C1070" s="0" t="n">
        <v>83</v>
      </c>
      <c r="D1070" s="0" t="n">
        <v>89</v>
      </c>
      <c r="E1070" s="0" t="n">
        <v>8.08</v>
      </c>
      <c r="F1070" s="0" t="n">
        <v>0.99</v>
      </c>
      <c r="G1070" s="0" t="n">
        <v>31.89</v>
      </c>
      <c r="H1070" s="0" t="n">
        <v>0.68</v>
      </c>
      <c r="I1070" s="0" t="n">
        <v>2874097</v>
      </c>
      <c r="J1070" s="0" t="s">
        <v>482</v>
      </c>
      <c r="K1070" s="19" t="n">
        <v>43719.7993055556</v>
      </c>
      <c r="L1070" s="0" t="s">
        <v>104</v>
      </c>
      <c r="M1070" s="0" t="n">
        <v>0.023</v>
      </c>
    </row>
    <row r="1071" customFormat="false" ht="10.5" hidden="false" customHeight="false" outlineLevel="0" collapsed="false">
      <c r="A1071" s="15" t="n">
        <v>328</v>
      </c>
      <c r="B1071" s="0" t="n">
        <v>78.8</v>
      </c>
      <c r="C1071" s="0" t="n">
        <v>83.1</v>
      </c>
      <c r="D1071" s="0" t="n">
        <v>89.5</v>
      </c>
      <c r="E1071" s="0" t="n">
        <v>5.75</v>
      </c>
      <c r="F1071" s="0" t="n">
        <v>0.86</v>
      </c>
      <c r="G1071" s="0" t="n">
        <v>31.8</v>
      </c>
      <c r="H1071" s="0" t="n">
        <v>0.52</v>
      </c>
      <c r="I1071" s="0" t="n">
        <v>2874098</v>
      </c>
      <c r="J1071" s="0" t="s">
        <v>482</v>
      </c>
      <c r="K1071" s="19" t="n">
        <v>43719.7993055556</v>
      </c>
      <c r="L1071" s="0" t="s">
        <v>104</v>
      </c>
      <c r="M1071" s="0" t="n">
        <v>0.04</v>
      </c>
    </row>
    <row r="1072" customFormat="false" ht="10.5" hidden="false" customHeight="false" outlineLevel="0" collapsed="false">
      <c r="A1072" s="15" t="n">
        <v>350</v>
      </c>
      <c r="B1072" s="0" t="n">
        <v>78.7</v>
      </c>
      <c r="C1072" s="0" t="n">
        <v>83.1</v>
      </c>
      <c r="D1072" s="0" t="n">
        <v>88.8</v>
      </c>
      <c r="E1072" s="0" t="n">
        <v>10.34</v>
      </c>
      <c r="F1072" s="0" t="n">
        <v>1.12</v>
      </c>
      <c r="G1072" s="0" t="n">
        <v>32.24</v>
      </c>
      <c r="H1072" s="0" t="n">
        <v>0.84</v>
      </c>
      <c r="I1072" s="0" t="n">
        <v>2874348</v>
      </c>
      <c r="J1072" s="0" t="s">
        <v>483</v>
      </c>
      <c r="K1072" s="19" t="n">
        <v>43719.9513888889</v>
      </c>
      <c r="L1072" s="0" t="s">
        <v>56</v>
      </c>
      <c r="M1072" s="0" t="n">
        <v>0.018</v>
      </c>
    </row>
    <row r="1073" customFormat="false" ht="10.5" hidden="false" customHeight="false" outlineLevel="0" collapsed="false">
      <c r="A1073" s="15" t="n">
        <v>311</v>
      </c>
      <c r="B1073" s="0" t="n">
        <v>79.6</v>
      </c>
      <c r="C1073" s="0" t="n">
        <v>83.9</v>
      </c>
      <c r="D1073" s="0" t="n">
        <v>89.9</v>
      </c>
      <c r="E1073" s="0" t="n">
        <v>8.78</v>
      </c>
      <c r="F1073" s="0" t="n">
        <v>1.05</v>
      </c>
      <c r="G1073" s="0" t="n">
        <v>32.17</v>
      </c>
      <c r="H1073" s="0" t="n">
        <v>0.72</v>
      </c>
      <c r="I1073" s="0" t="n">
        <v>2874349</v>
      </c>
      <c r="J1073" s="0" t="s">
        <v>483</v>
      </c>
      <c r="K1073" s="19" t="n">
        <v>43719.9513888889</v>
      </c>
      <c r="L1073" s="0" t="s">
        <v>56</v>
      </c>
      <c r="M1073" s="0" t="n">
        <v>0.014</v>
      </c>
    </row>
    <row r="1074" customFormat="false" ht="10.5" hidden="false" customHeight="false" outlineLevel="0" collapsed="false">
      <c r="A1074" s="15" t="n">
        <v>300</v>
      </c>
      <c r="B1074" s="0" t="n">
        <v>71.7</v>
      </c>
      <c r="C1074" s="0" t="n">
        <v>75.5</v>
      </c>
      <c r="D1074" s="0" t="n">
        <v>81.1</v>
      </c>
      <c r="E1074" s="0" t="n">
        <v>8.61</v>
      </c>
      <c r="F1074" s="0" t="n">
        <v>1.4</v>
      </c>
      <c r="G1074" s="0" t="n">
        <v>32.06</v>
      </c>
      <c r="H1074" s="0" t="n">
        <v>1.03</v>
      </c>
      <c r="I1074" s="0" t="n">
        <v>2874679</v>
      </c>
      <c r="J1074" s="0" t="s">
        <v>484</v>
      </c>
      <c r="K1074" s="19" t="n">
        <v>43720.1652777778</v>
      </c>
      <c r="L1074" s="0" t="s">
        <v>66</v>
      </c>
      <c r="M1074" s="0" t="n">
        <v>0.143</v>
      </c>
    </row>
    <row r="1075" customFormat="false" ht="10.5" hidden="false" customHeight="false" outlineLevel="0" collapsed="false">
      <c r="A1075" s="15" t="n">
        <v>300</v>
      </c>
      <c r="B1075" s="0" t="n">
        <v>69.4</v>
      </c>
      <c r="C1075" s="0" t="n">
        <v>73.2</v>
      </c>
      <c r="D1075" s="0" t="n">
        <v>78.5</v>
      </c>
      <c r="E1075" s="0" t="n">
        <v>8.89</v>
      </c>
      <c r="F1075" s="0" t="n">
        <v>1.5</v>
      </c>
      <c r="G1075" s="0" t="n">
        <v>32.12</v>
      </c>
      <c r="H1075" s="0" t="n">
        <v>0.9</v>
      </c>
      <c r="I1075" s="0" t="n">
        <v>2874680</v>
      </c>
      <c r="J1075" s="0" t="s">
        <v>484</v>
      </c>
      <c r="K1075" s="19" t="n">
        <v>43720.1652777778</v>
      </c>
      <c r="L1075" s="0" t="s">
        <v>66</v>
      </c>
      <c r="M1075" s="0" t="n">
        <v>0.144</v>
      </c>
    </row>
    <row r="1076" customFormat="false" ht="10.5" hidden="false" customHeight="false" outlineLevel="0" collapsed="false">
      <c r="A1076" s="15" t="n">
        <v>300</v>
      </c>
      <c r="B1076" s="0" t="n">
        <v>69.5</v>
      </c>
      <c r="C1076" s="0" t="n">
        <v>73.3</v>
      </c>
      <c r="D1076" s="0" t="n">
        <v>78.9</v>
      </c>
      <c r="E1076" s="0" t="n">
        <v>9.3</v>
      </c>
      <c r="F1076" s="0" t="n">
        <v>1.54</v>
      </c>
      <c r="G1076" s="0" t="n">
        <v>32.18</v>
      </c>
      <c r="H1076" s="0" t="n">
        <v>1</v>
      </c>
      <c r="I1076" s="0" t="n">
        <v>2874681</v>
      </c>
      <c r="J1076" s="0" t="s">
        <v>484</v>
      </c>
      <c r="K1076" s="19" t="n">
        <v>43720.1652777778</v>
      </c>
      <c r="L1076" s="0" t="s">
        <v>66</v>
      </c>
      <c r="M1076" s="0" t="n">
        <v>0.157</v>
      </c>
    </row>
    <row r="1077" customFormat="false" ht="10.5" hidden="false" customHeight="false" outlineLevel="0" collapsed="false">
      <c r="A1077" s="15" t="n">
        <v>145</v>
      </c>
      <c r="B1077" s="0" t="n">
        <v>69.4</v>
      </c>
      <c r="C1077" s="0" t="n">
        <v>73.1</v>
      </c>
      <c r="D1077" s="0" t="n">
        <v>78.5</v>
      </c>
      <c r="E1077" s="0" t="n">
        <v>10.32</v>
      </c>
      <c r="F1077" s="0" t="n">
        <v>1.6</v>
      </c>
      <c r="G1077" s="0" t="n">
        <v>32.27</v>
      </c>
      <c r="H1077" s="0" t="n">
        <v>1.06</v>
      </c>
      <c r="I1077" s="0" t="n">
        <v>2874834</v>
      </c>
      <c r="J1077" s="0" t="s">
        <v>485</v>
      </c>
      <c r="K1077" s="19" t="n">
        <v>43720.2013888889</v>
      </c>
      <c r="L1077" s="0" t="s">
        <v>66</v>
      </c>
      <c r="M1077" s="0" t="n">
        <v>0.106</v>
      </c>
    </row>
    <row r="1078" customFormat="false" ht="10.5" hidden="false" customHeight="false" outlineLevel="0" collapsed="false">
      <c r="A1078" s="15" t="n">
        <v>400</v>
      </c>
      <c r="B1078" s="0" t="n">
        <v>81.1</v>
      </c>
      <c r="C1078" s="0" t="n">
        <v>85.5</v>
      </c>
      <c r="D1078" s="0" t="n">
        <v>92.4</v>
      </c>
      <c r="E1078" s="0" t="n">
        <v>3.38</v>
      </c>
      <c r="F1078" s="0" t="n">
        <v>0.72</v>
      </c>
      <c r="G1078" s="0" t="n">
        <v>31.42</v>
      </c>
      <c r="H1078" s="0" t="n">
        <v>0.73</v>
      </c>
      <c r="I1078" s="0" t="n">
        <v>2875537</v>
      </c>
      <c r="J1078" s="0" t="s">
        <v>486</v>
      </c>
      <c r="K1078" s="19" t="n">
        <v>43720.4902777778</v>
      </c>
      <c r="L1078" s="0" t="s">
        <v>54</v>
      </c>
      <c r="M1078" s="0" t="n">
        <v>0.039</v>
      </c>
    </row>
    <row r="1079" customFormat="false" ht="10.5" hidden="false" customHeight="false" outlineLevel="0" collapsed="false">
      <c r="A1079" s="15" t="n">
        <v>400</v>
      </c>
      <c r="B1079" s="0" t="n">
        <v>81.2</v>
      </c>
      <c r="C1079" s="0" t="n">
        <v>85.6</v>
      </c>
      <c r="D1079" s="0" t="n">
        <v>92.6</v>
      </c>
      <c r="E1079" s="0" t="n">
        <v>2.64</v>
      </c>
      <c r="F1079" s="0" t="n">
        <v>0.66</v>
      </c>
      <c r="G1079" s="0" t="n">
        <v>31.32</v>
      </c>
      <c r="H1079" s="0" t="n">
        <v>1.12</v>
      </c>
      <c r="I1079" s="0" t="n">
        <v>2875538</v>
      </c>
      <c r="J1079" s="0" t="s">
        <v>486</v>
      </c>
      <c r="K1079" s="19" t="n">
        <v>43720.4902777778</v>
      </c>
      <c r="L1079" s="0" t="s">
        <v>54</v>
      </c>
      <c r="M1079" s="0" t="n">
        <v>0.021</v>
      </c>
    </row>
    <row r="1080" customFormat="false" ht="10.5" hidden="false" customHeight="false" outlineLevel="0" collapsed="false">
      <c r="A1080" s="15" t="n">
        <v>400</v>
      </c>
      <c r="B1080" s="0" t="n">
        <v>80.7</v>
      </c>
      <c r="C1080" s="0" t="n">
        <v>85.1</v>
      </c>
      <c r="D1080" s="0" t="n">
        <v>92</v>
      </c>
      <c r="E1080" s="0" t="n">
        <v>2.78</v>
      </c>
      <c r="F1080" s="0" t="n">
        <v>0.67</v>
      </c>
      <c r="G1080" s="0" t="n">
        <v>31.43</v>
      </c>
      <c r="H1080" s="0" t="n">
        <v>0.98</v>
      </c>
      <c r="I1080" s="0" t="n">
        <v>2875539</v>
      </c>
      <c r="J1080" s="0" t="s">
        <v>486</v>
      </c>
      <c r="K1080" s="19" t="n">
        <v>43720.4902777778</v>
      </c>
      <c r="L1080" s="0" t="s">
        <v>54</v>
      </c>
      <c r="M1080" s="0" t="n">
        <v>0.031</v>
      </c>
    </row>
    <row r="1081" customFormat="false" ht="10.5" hidden="false" customHeight="false" outlineLevel="0" collapsed="false">
      <c r="A1081" s="15" t="n">
        <v>400</v>
      </c>
      <c r="B1081" s="0" t="n">
        <v>80.6</v>
      </c>
      <c r="C1081" s="0" t="n">
        <v>84.9</v>
      </c>
      <c r="D1081" s="0" t="n">
        <v>91.6</v>
      </c>
      <c r="E1081" s="0" t="n">
        <v>3.02</v>
      </c>
      <c r="F1081" s="0" t="n">
        <v>0.72</v>
      </c>
      <c r="G1081" s="0" t="n">
        <v>31.46</v>
      </c>
      <c r="H1081" s="0" t="n">
        <v>1.38</v>
      </c>
      <c r="I1081" s="0" t="n">
        <v>2876204</v>
      </c>
      <c r="J1081" s="0" t="s">
        <v>487</v>
      </c>
      <c r="K1081" s="19" t="n">
        <v>43720.7861111111</v>
      </c>
      <c r="L1081" s="0" t="s">
        <v>54</v>
      </c>
      <c r="M1081" s="0" t="n">
        <v>0.077</v>
      </c>
    </row>
    <row r="1082" customFormat="false" ht="10.5" hidden="false" customHeight="false" outlineLevel="0" collapsed="false">
      <c r="A1082" s="15" t="n">
        <v>400</v>
      </c>
      <c r="B1082" s="0" t="n">
        <v>80.6</v>
      </c>
      <c r="C1082" s="0" t="n">
        <v>84.9</v>
      </c>
      <c r="D1082" s="0" t="n">
        <v>91.6</v>
      </c>
      <c r="E1082" s="0" t="n">
        <v>2.37</v>
      </c>
      <c r="F1082" s="0" t="n">
        <v>0.65</v>
      </c>
      <c r="G1082" s="0" t="n">
        <v>31.42</v>
      </c>
      <c r="H1082" s="0" t="n">
        <v>0.67</v>
      </c>
      <c r="I1082" s="0" t="n">
        <v>2876205</v>
      </c>
      <c r="J1082" s="0" t="s">
        <v>487</v>
      </c>
      <c r="K1082" s="19" t="n">
        <v>43720.7861111111</v>
      </c>
      <c r="L1082" s="0" t="s">
        <v>54</v>
      </c>
      <c r="M1082" s="0" t="n">
        <v>0.035</v>
      </c>
    </row>
    <row r="1083" customFormat="false" ht="10.5" hidden="false" customHeight="false" outlineLevel="0" collapsed="false">
      <c r="A1083" s="15" t="n">
        <v>351</v>
      </c>
      <c r="B1083" s="0" t="n">
        <v>82</v>
      </c>
      <c r="C1083" s="0" t="n">
        <v>86.6</v>
      </c>
      <c r="D1083" s="0" t="n">
        <v>93.5</v>
      </c>
      <c r="E1083" s="0" t="n">
        <v>2.47</v>
      </c>
      <c r="F1083" s="0" t="n">
        <v>0.63</v>
      </c>
      <c r="G1083" s="0" t="n">
        <v>31.5</v>
      </c>
      <c r="H1083" s="0" t="n">
        <v>0.59</v>
      </c>
      <c r="I1083" s="0" t="n">
        <v>2876206</v>
      </c>
      <c r="J1083" s="0" t="s">
        <v>487</v>
      </c>
      <c r="K1083" s="19" t="n">
        <v>43720.7861111111</v>
      </c>
      <c r="L1083" s="0" t="s">
        <v>54</v>
      </c>
      <c r="M1083" s="0" t="n">
        <v>0.039</v>
      </c>
    </row>
    <row r="1084" customFormat="false" ht="10.5" hidden="false" customHeight="false" outlineLevel="0" collapsed="false">
      <c r="A1084" s="15" t="n">
        <v>300</v>
      </c>
      <c r="B1084" s="0" t="n">
        <v>71.5</v>
      </c>
      <c r="C1084" s="0" t="n">
        <v>75.4</v>
      </c>
      <c r="D1084" s="0" t="n">
        <v>80.6</v>
      </c>
      <c r="E1084" s="0" t="n">
        <v>8.89</v>
      </c>
      <c r="F1084" s="0" t="n">
        <v>1.33</v>
      </c>
      <c r="G1084" s="0" t="n">
        <v>32.1</v>
      </c>
      <c r="H1084" s="0" t="n">
        <v>2.61</v>
      </c>
      <c r="I1084" s="0" t="n">
        <v>2876612</v>
      </c>
      <c r="J1084" s="0" t="s">
        <v>488</v>
      </c>
      <c r="K1084" s="19" t="n">
        <v>43721.0006944444</v>
      </c>
      <c r="L1084" s="0" t="s">
        <v>66</v>
      </c>
      <c r="M1084" s="0" t="n">
        <v>0.147</v>
      </c>
    </row>
    <row r="1085" customFormat="false" ht="10.5" hidden="false" customHeight="false" outlineLevel="0" collapsed="false">
      <c r="A1085" s="15" t="n">
        <v>300</v>
      </c>
      <c r="B1085" s="0" t="n">
        <v>71.2</v>
      </c>
      <c r="C1085" s="0" t="n">
        <v>75.1</v>
      </c>
      <c r="D1085" s="0" t="n">
        <v>80.2</v>
      </c>
      <c r="E1085" s="0" t="n">
        <v>9.02</v>
      </c>
      <c r="F1085" s="0" t="n">
        <v>1.41</v>
      </c>
      <c r="G1085" s="0" t="n">
        <v>31.94</v>
      </c>
      <c r="H1085" s="0" t="n">
        <v>1.89</v>
      </c>
      <c r="I1085" s="0" t="n">
        <v>2876613</v>
      </c>
      <c r="J1085" s="0" t="s">
        <v>488</v>
      </c>
      <c r="K1085" s="19" t="n">
        <v>43721.0006944444</v>
      </c>
      <c r="L1085" s="0" t="s">
        <v>66</v>
      </c>
      <c r="M1085" s="0" t="n">
        <v>0.162</v>
      </c>
    </row>
    <row r="1086" customFormat="false" ht="10.5" hidden="false" customHeight="false" outlineLevel="0" collapsed="false">
      <c r="A1086" s="15" t="n">
        <v>300</v>
      </c>
      <c r="B1086" s="0" t="n">
        <v>71.4</v>
      </c>
      <c r="C1086" s="0" t="n">
        <v>75.3</v>
      </c>
      <c r="D1086" s="0" t="n">
        <v>80.5</v>
      </c>
      <c r="E1086" s="0" t="n">
        <v>9.06</v>
      </c>
      <c r="F1086" s="0" t="n">
        <v>1.37</v>
      </c>
      <c r="G1086" s="0" t="n">
        <v>31.92</v>
      </c>
      <c r="H1086" s="0" t="n">
        <v>2.43</v>
      </c>
      <c r="I1086" s="0" t="n">
        <v>2876614</v>
      </c>
      <c r="J1086" s="0" t="s">
        <v>488</v>
      </c>
      <c r="K1086" s="19" t="n">
        <v>43721.0006944444</v>
      </c>
      <c r="L1086" s="0" t="s">
        <v>66</v>
      </c>
      <c r="M1086" s="0" t="n">
        <v>0.115</v>
      </c>
    </row>
    <row r="1087" customFormat="false" ht="10.5" hidden="false" customHeight="false" outlineLevel="0" collapsed="false">
      <c r="A1087" s="15" t="n">
        <v>350</v>
      </c>
      <c r="B1087" s="0" t="n">
        <v>70.8</v>
      </c>
      <c r="C1087" s="0" t="n">
        <v>74.7</v>
      </c>
      <c r="D1087" s="0" t="n">
        <v>80.2</v>
      </c>
      <c r="E1087" s="0" t="n">
        <v>8.54</v>
      </c>
      <c r="F1087" s="0" t="n">
        <v>1.42</v>
      </c>
      <c r="G1087" s="0" t="n">
        <v>31.81</v>
      </c>
      <c r="H1087" s="0" t="n">
        <v>1.5</v>
      </c>
      <c r="I1087" s="0" t="n">
        <v>2876911</v>
      </c>
      <c r="J1087" s="0" t="s">
        <v>489</v>
      </c>
      <c r="K1087" s="19" t="n">
        <v>43721.1708333333</v>
      </c>
      <c r="L1087" s="0" t="s">
        <v>66</v>
      </c>
      <c r="M1087" s="0" t="n">
        <v>0.143</v>
      </c>
    </row>
    <row r="1088" customFormat="false" ht="10.5" hidden="false" customHeight="false" outlineLevel="0" collapsed="false">
      <c r="A1088" s="15" t="n">
        <v>361</v>
      </c>
      <c r="B1088" s="0" t="n">
        <v>70.5</v>
      </c>
      <c r="C1088" s="0" t="n">
        <v>74.3</v>
      </c>
      <c r="D1088" s="0" t="n">
        <v>79.7</v>
      </c>
      <c r="E1088" s="0" t="n">
        <v>8.41</v>
      </c>
      <c r="F1088" s="0" t="n">
        <v>1.4</v>
      </c>
      <c r="G1088" s="0" t="n">
        <v>31.75</v>
      </c>
      <c r="H1088" s="0" t="n">
        <v>1.62</v>
      </c>
      <c r="I1088" s="0" t="n">
        <v>2876912</v>
      </c>
      <c r="J1088" s="0" t="s">
        <v>489</v>
      </c>
      <c r="K1088" s="19" t="n">
        <v>43721.1708333333</v>
      </c>
      <c r="L1088" s="0" t="s">
        <v>66</v>
      </c>
      <c r="M1088" s="0" t="n">
        <v>0.137</v>
      </c>
    </row>
    <row r="1089" customFormat="false" ht="10.5" hidden="false" customHeight="false" outlineLevel="0" collapsed="false">
      <c r="A1089" s="15" t="n">
        <v>400</v>
      </c>
      <c r="B1089" s="0" t="n">
        <v>75</v>
      </c>
      <c r="C1089" s="0" t="n">
        <v>79</v>
      </c>
      <c r="D1089" s="0" t="n">
        <v>85.4</v>
      </c>
      <c r="E1089" s="0" t="n">
        <v>3.34</v>
      </c>
      <c r="F1089" s="0" t="n">
        <v>0.88</v>
      </c>
      <c r="G1089" s="0" t="n">
        <v>31.35</v>
      </c>
      <c r="H1089" s="0" t="n">
        <v>1.01</v>
      </c>
      <c r="I1089" s="0" t="n">
        <v>2896429</v>
      </c>
      <c r="J1089" s="0" t="s">
        <v>490</v>
      </c>
      <c r="K1089" s="19" t="n">
        <v>43734.2868055556</v>
      </c>
      <c r="L1089" s="0" t="s">
        <v>30</v>
      </c>
      <c r="M1089" s="0" t="n">
        <v>0.092</v>
      </c>
    </row>
    <row r="1090" customFormat="false" ht="10.5" hidden="false" customHeight="false" outlineLevel="0" collapsed="false">
      <c r="A1090" s="15" t="n">
        <v>400</v>
      </c>
      <c r="B1090" s="0" t="n">
        <v>75.1</v>
      </c>
      <c r="C1090" s="0" t="n">
        <v>79.1</v>
      </c>
      <c r="D1090" s="0" t="n">
        <v>85.4</v>
      </c>
      <c r="E1090" s="0" t="n">
        <v>3.3</v>
      </c>
      <c r="F1090" s="0" t="n">
        <v>0.92</v>
      </c>
      <c r="G1090" s="0" t="n">
        <v>31.42</v>
      </c>
      <c r="H1090" s="0" t="n">
        <v>1.65</v>
      </c>
      <c r="I1090" s="0" t="n">
        <v>2896430</v>
      </c>
      <c r="J1090" s="0" t="s">
        <v>490</v>
      </c>
      <c r="K1090" s="19" t="n">
        <v>43734.2868055556</v>
      </c>
      <c r="L1090" s="0" t="s">
        <v>30</v>
      </c>
      <c r="M1090" s="0" t="n">
        <v>0.139</v>
      </c>
    </row>
    <row r="1091" customFormat="false" ht="10.5" hidden="false" customHeight="false" outlineLevel="0" collapsed="false">
      <c r="A1091" s="15" t="n">
        <v>400</v>
      </c>
      <c r="B1091" s="0" t="n">
        <v>74.8</v>
      </c>
      <c r="C1091" s="0" t="n">
        <v>78.8</v>
      </c>
      <c r="D1091" s="0" t="n">
        <v>85.1</v>
      </c>
      <c r="E1091" s="0" t="n">
        <v>3.63</v>
      </c>
      <c r="F1091" s="0" t="n">
        <v>0.93</v>
      </c>
      <c r="G1091" s="0" t="n">
        <v>31.46</v>
      </c>
      <c r="H1091" s="0" t="n">
        <v>1.22</v>
      </c>
      <c r="I1091" s="0" t="n">
        <v>2896431</v>
      </c>
      <c r="J1091" s="0" t="s">
        <v>490</v>
      </c>
      <c r="K1091" s="19" t="n">
        <v>43734.2868055556</v>
      </c>
      <c r="L1091" s="0" t="s">
        <v>30</v>
      </c>
      <c r="M1091" s="0" t="n">
        <v>0.09</v>
      </c>
    </row>
    <row r="1092" customFormat="false" ht="10.5" hidden="false" customHeight="false" outlineLevel="0" collapsed="false">
      <c r="A1092" s="15" t="n">
        <v>434</v>
      </c>
      <c r="B1092" s="0" t="n">
        <v>73.8</v>
      </c>
      <c r="C1092" s="0" t="n">
        <v>77.8</v>
      </c>
      <c r="D1092" s="0" t="n">
        <v>84</v>
      </c>
      <c r="E1092" s="0" t="n">
        <v>3.07</v>
      </c>
      <c r="F1092" s="0" t="n">
        <v>0.94</v>
      </c>
      <c r="G1092" s="0" t="n">
        <v>31.44</v>
      </c>
      <c r="H1092" s="0" t="n">
        <v>1.4</v>
      </c>
      <c r="I1092" s="0" t="n">
        <v>2896432</v>
      </c>
      <c r="J1092" s="0" t="s">
        <v>490</v>
      </c>
      <c r="K1092" s="19" t="n">
        <v>43734.2868055556</v>
      </c>
      <c r="L1092" s="0" t="s">
        <v>30</v>
      </c>
      <c r="M1092" s="0" t="n">
        <v>0.114</v>
      </c>
    </row>
    <row r="1093" customFormat="false" ht="10.5" hidden="false" customHeight="false" outlineLevel="0" collapsed="false">
      <c r="A1093" s="15" t="n">
        <v>400</v>
      </c>
      <c r="B1093" s="0" t="n">
        <v>77.7</v>
      </c>
      <c r="C1093" s="0" t="n">
        <v>81.9</v>
      </c>
      <c r="D1093" s="0" t="n">
        <v>88</v>
      </c>
      <c r="E1093" s="0" t="n">
        <v>7.4</v>
      </c>
      <c r="F1093" s="0" t="n">
        <v>1.07</v>
      </c>
      <c r="G1093" s="0" t="n">
        <v>31.79</v>
      </c>
      <c r="H1093" s="0" t="n">
        <v>0.69</v>
      </c>
      <c r="I1093" s="0" t="n">
        <v>2877607</v>
      </c>
      <c r="J1093" s="0" t="s">
        <v>491</v>
      </c>
      <c r="K1093" s="19" t="n">
        <v>43721.4909722222</v>
      </c>
      <c r="L1093" s="0" t="s">
        <v>104</v>
      </c>
      <c r="M1093" s="0" t="n">
        <v>0.05</v>
      </c>
    </row>
    <row r="1094" customFormat="false" ht="10.5" hidden="false" customHeight="false" outlineLevel="0" collapsed="false">
      <c r="A1094" s="15" t="n">
        <v>400</v>
      </c>
      <c r="B1094" s="0" t="n">
        <v>77.2</v>
      </c>
      <c r="C1094" s="0" t="n">
        <v>81.5</v>
      </c>
      <c r="D1094" s="0" t="n">
        <v>87.5</v>
      </c>
      <c r="E1094" s="0" t="n">
        <v>7.24</v>
      </c>
      <c r="F1094" s="0" t="n">
        <v>1.03</v>
      </c>
      <c r="G1094" s="0" t="n">
        <v>31.78</v>
      </c>
      <c r="H1094" s="0" t="n">
        <v>0.81</v>
      </c>
      <c r="I1094" s="0" t="n">
        <v>2877608</v>
      </c>
      <c r="J1094" s="0" t="s">
        <v>491</v>
      </c>
      <c r="K1094" s="19" t="n">
        <v>43721.4909722222</v>
      </c>
      <c r="L1094" s="0" t="s">
        <v>104</v>
      </c>
      <c r="M1094" s="0" t="n">
        <v>0.032</v>
      </c>
    </row>
    <row r="1095" customFormat="false" ht="10.5" hidden="false" customHeight="false" outlineLevel="0" collapsed="false">
      <c r="A1095" s="15" t="n">
        <v>400</v>
      </c>
      <c r="B1095" s="0" t="n">
        <v>78.6</v>
      </c>
      <c r="C1095" s="0" t="n">
        <v>82.9</v>
      </c>
      <c r="D1095" s="0" t="n">
        <v>89.3</v>
      </c>
      <c r="E1095" s="0" t="n">
        <v>6.85</v>
      </c>
      <c r="F1095" s="0" t="n">
        <v>0.98</v>
      </c>
      <c r="G1095" s="0" t="n">
        <v>31.65</v>
      </c>
      <c r="H1095" s="0" t="n">
        <v>0.83</v>
      </c>
      <c r="I1095" s="0" t="n">
        <v>2877609</v>
      </c>
      <c r="J1095" s="0" t="s">
        <v>491</v>
      </c>
      <c r="K1095" s="19" t="n">
        <v>43721.4909722222</v>
      </c>
      <c r="L1095" s="0" t="s">
        <v>104</v>
      </c>
      <c r="M1095" s="0" t="n">
        <v>0.028</v>
      </c>
    </row>
    <row r="1096" customFormat="false" ht="10.5" hidden="false" customHeight="false" outlineLevel="0" collapsed="false">
      <c r="A1096" s="15" t="n">
        <v>400</v>
      </c>
      <c r="B1096" s="0" t="n">
        <v>77.8</v>
      </c>
      <c r="C1096" s="0" t="n">
        <v>82</v>
      </c>
      <c r="D1096" s="0" t="n">
        <v>88.1</v>
      </c>
      <c r="E1096" s="0" t="n">
        <v>6.52</v>
      </c>
      <c r="F1096" s="0" t="n">
        <v>0.99</v>
      </c>
      <c r="G1096" s="0" t="n">
        <v>31.76</v>
      </c>
      <c r="H1096" s="0" t="n">
        <v>1.27</v>
      </c>
      <c r="I1096" s="0" t="n">
        <v>2877895</v>
      </c>
      <c r="J1096" s="0" t="s">
        <v>492</v>
      </c>
      <c r="K1096" s="19" t="n">
        <v>43721.6430555556</v>
      </c>
      <c r="L1096" s="0" t="s">
        <v>104</v>
      </c>
      <c r="M1096" s="0" t="n">
        <v>0.052</v>
      </c>
    </row>
    <row r="1097" customFormat="false" ht="10.5" hidden="false" customHeight="false" outlineLevel="0" collapsed="false">
      <c r="A1097" s="15" t="n">
        <v>186</v>
      </c>
      <c r="B1097" s="0" t="n">
        <v>78.2</v>
      </c>
      <c r="C1097" s="0" t="n">
        <v>82.5</v>
      </c>
      <c r="D1097" s="0" t="n">
        <v>88.5</v>
      </c>
      <c r="E1097" s="0" t="n">
        <v>7</v>
      </c>
      <c r="F1097" s="0" t="n">
        <v>0.99</v>
      </c>
      <c r="G1097" s="0" t="n">
        <v>31.68</v>
      </c>
      <c r="H1097" s="0" t="n">
        <v>0.96</v>
      </c>
      <c r="I1097" s="0" t="n">
        <v>2877896</v>
      </c>
      <c r="J1097" s="0" t="s">
        <v>492</v>
      </c>
      <c r="K1097" s="19" t="n">
        <v>43721.6430555556</v>
      </c>
      <c r="L1097" s="0" t="s">
        <v>104</v>
      </c>
      <c r="M1097" s="0" t="n">
        <v>0.032</v>
      </c>
    </row>
    <row r="1098" customFormat="false" ht="10.5" hidden="false" customHeight="false" outlineLevel="0" collapsed="false">
      <c r="A1098" s="15" t="n">
        <v>300</v>
      </c>
      <c r="B1098" s="0" t="n">
        <v>71.1</v>
      </c>
      <c r="C1098" s="0" t="n">
        <v>75</v>
      </c>
      <c r="D1098" s="0" t="n">
        <v>80.5</v>
      </c>
      <c r="E1098" s="0" t="n">
        <v>9.32</v>
      </c>
      <c r="F1098" s="0" t="n">
        <v>1.42</v>
      </c>
      <c r="G1098" s="0" t="n">
        <v>31.89</v>
      </c>
      <c r="H1098" s="0" t="n">
        <v>1.9</v>
      </c>
      <c r="I1098" s="0" t="n">
        <v>2878356</v>
      </c>
      <c r="J1098" s="0" t="s">
        <v>493</v>
      </c>
      <c r="K1098" s="19" t="n">
        <v>43721.8631944444</v>
      </c>
      <c r="L1098" s="0" t="s">
        <v>66</v>
      </c>
      <c r="M1098" s="0" t="n">
        <v>0.141</v>
      </c>
    </row>
    <row r="1099" customFormat="false" ht="10.5" hidden="false" customHeight="false" outlineLevel="0" collapsed="false">
      <c r="A1099" s="15" t="n">
        <v>300</v>
      </c>
      <c r="B1099" s="0" t="n">
        <v>70</v>
      </c>
      <c r="C1099" s="0" t="n">
        <v>73.8</v>
      </c>
      <c r="D1099" s="0" t="n">
        <v>79.4</v>
      </c>
      <c r="E1099" s="0" t="n">
        <v>10.16</v>
      </c>
      <c r="F1099" s="0" t="n">
        <v>1.58</v>
      </c>
      <c r="G1099" s="0" t="n">
        <v>32.08</v>
      </c>
      <c r="H1099" s="0" t="n">
        <v>1.2</v>
      </c>
      <c r="I1099" s="0" t="n">
        <v>2878357</v>
      </c>
      <c r="J1099" s="0" t="s">
        <v>493</v>
      </c>
      <c r="K1099" s="19" t="n">
        <v>43721.8631944444</v>
      </c>
      <c r="L1099" s="0" t="s">
        <v>66</v>
      </c>
      <c r="M1099" s="0" t="n">
        <v>0.099</v>
      </c>
    </row>
    <row r="1100" customFormat="false" ht="10.5" hidden="false" customHeight="false" outlineLevel="0" collapsed="false">
      <c r="A1100" s="15" t="n">
        <v>300</v>
      </c>
      <c r="B1100" s="0" t="n">
        <v>69.3</v>
      </c>
      <c r="C1100" s="0" t="n">
        <v>73.1</v>
      </c>
      <c r="D1100" s="0" t="n">
        <v>78.5</v>
      </c>
      <c r="E1100" s="0" t="n">
        <v>9.74</v>
      </c>
      <c r="F1100" s="0" t="n">
        <v>1.65</v>
      </c>
      <c r="G1100" s="0" t="n">
        <v>32.04</v>
      </c>
      <c r="H1100" s="0" t="n">
        <v>0.85</v>
      </c>
      <c r="I1100" s="0" t="n">
        <v>2878358</v>
      </c>
      <c r="J1100" s="0" t="s">
        <v>493</v>
      </c>
      <c r="K1100" s="19" t="n">
        <v>43721.8631944444</v>
      </c>
      <c r="L1100" s="0" t="s">
        <v>66</v>
      </c>
      <c r="M1100" s="0" t="n">
        <v>0.196</v>
      </c>
    </row>
    <row r="1101" customFormat="false" ht="10.5" hidden="false" customHeight="false" outlineLevel="0" collapsed="false">
      <c r="A1101" s="15" t="n">
        <v>300</v>
      </c>
      <c r="B1101" s="0" t="n">
        <v>71.4</v>
      </c>
      <c r="C1101" s="0" t="n">
        <v>75.3</v>
      </c>
      <c r="D1101" s="0" t="n">
        <v>80.9</v>
      </c>
      <c r="E1101" s="0" t="n">
        <v>9.38</v>
      </c>
      <c r="F1101" s="0" t="n">
        <v>1.59</v>
      </c>
      <c r="G1101" s="0" t="n">
        <v>32</v>
      </c>
      <c r="H1101" s="0" t="n">
        <v>1</v>
      </c>
      <c r="I1101" s="0" t="n">
        <v>2878523</v>
      </c>
      <c r="J1101" s="0" t="s">
        <v>494</v>
      </c>
      <c r="K1101" s="19" t="n">
        <v>43722.0694444445</v>
      </c>
      <c r="L1101" s="0" t="s">
        <v>66</v>
      </c>
      <c r="M1101" s="0" t="n">
        <v>0.087</v>
      </c>
    </row>
    <row r="1102" customFormat="false" ht="10.5" hidden="false" customHeight="false" outlineLevel="0" collapsed="false">
      <c r="A1102" s="15" t="n">
        <v>300</v>
      </c>
      <c r="B1102" s="0" t="n">
        <v>70.7</v>
      </c>
      <c r="C1102" s="0" t="n">
        <v>74.6</v>
      </c>
      <c r="D1102" s="0" t="n">
        <v>80.2</v>
      </c>
      <c r="E1102" s="0" t="n">
        <v>9.18</v>
      </c>
      <c r="F1102" s="0" t="n">
        <v>1.6</v>
      </c>
      <c r="G1102" s="0" t="n">
        <v>31.88</v>
      </c>
      <c r="H1102" s="0" t="n">
        <v>1.18</v>
      </c>
      <c r="I1102" s="0" t="n">
        <v>2878524</v>
      </c>
      <c r="J1102" s="0" t="s">
        <v>494</v>
      </c>
      <c r="K1102" s="19" t="n">
        <v>43722.0694444445</v>
      </c>
      <c r="L1102" s="0" t="s">
        <v>66</v>
      </c>
      <c r="M1102" s="0" t="n">
        <v>0.097</v>
      </c>
    </row>
    <row r="1103" customFormat="false" ht="10.5" hidden="false" customHeight="false" outlineLevel="0" collapsed="false">
      <c r="A1103" s="15" t="n">
        <v>300</v>
      </c>
      <c r="B1103" s="0" t="n">
        <v>69.3</v>
      </c>
      <c r="C1103" s="0" t="n">
        <v>73.1</v>
      </c>
      <c r="D1103" s="0" t="n">
        <v>78.4</v>
      </c>
      <c r="E1103" s="0" t="n">
        <v>10.17</v>
      </c>
      <c r="F1103" s="0" t="n">
        <v>1.78</v>
      </c>
      <c r="G1103" s="0" t="n">
        <v>31.9</v>
      </c>
      <c r="H1103" s="0" t="n">
        <v>1.43</v>
      </c>
      <c r="I1103" s="0" t="n">
        <v>2878525</v>
      </c>
      <c r="J1103" s="0" t="s">
        <v>494</v>
      </c>
      <c r="K1103" s="19" t="n">
        <v>43722.0694444445</v>
      </c>
      <c r="L1103" s="0" t="s">
        <v>66</v>
      </c>
      <c r="M1103" s="0" t="n">
        <v>0.112</v>
      </c>
    </row>
    <row r="1104" customFormat="false" ht="10.5" hidden="false" customHeight="false" outlineLevel="0" collapsed="false">
      <c r="A1104" s="15" t="n">
        <v>400</v>
      </c>
      <c r="B1104" s="0" t="n">
        <v>74.7</v>
      </c>
      <c r="C1104" s="0" t="n">
        <v>78.7</v>
      </c>
      <c r="D1104" s="0" t="n">
        <v>84.7</v>
      </c>
      <c r="E1104" s="0" t="n">
        <v>5.9</v>
      </c>
      <c r="F1104" s="0" t="n">
        <v>1.08</v>
      </c>
      <c r="G1104" s="0" t="n">
        <v>31.6</v>
      </c>
      <c r="H1104" s="0" t="n">
        <v>1.28</v>
      </c>
      <c r="I1104" s="0" t="n">
        <v>2879792</v>
      </c>
      <c r="J1104" s="0" t="s">
        <v>495</v>
      </c>
      <c r="K1104" s="19" t="n">
        <v>43724.5215277778</v>
      </c>
      <c r="L1104" s="0" t="s">
        <v>30</v>
      </c>
      <c r="M1104" s="0" t="n">
        <v>0.077</v>
      </c>
    </row>
    <row r="1105" customFormat="false" ht="10.5" hidden="false" customHeight="false" outlineLevel="0" collapsed="false">
      <c r="A1105" s="15" t="n">
        <v>400</v>
      </c>
      <c r="B1105" s="0" t="n">
        <v>74.9</v>
      </c>
      <c r="C1105" s="0" t="n">
        <v>79</v>
      </c>
      <c r="D1105" s="0" t="n">
        <v>85.1</v>
      </c>
      <c r="E1105" s="0" t="n">
        <v>5.75</v>
      </c>
      <c r="F1105" s="0" t="n">
        <v>1.05</v>
      </c>
      <c r="G1105" s="0" t="n">
        <v>31.66</v>
      </c>
      <c r="H1105" s="0" t="n">
        <v>1.29</v>
      </c>
      <c r="I1105" s="0" t="n">
        <v>2879793</v>
      </c>
      <c r="J1105" s="0" t="s">
        <v>495</v>
      </c>
      <c r="K1105" s="19" t="n">
        <v>43724.5215277778</v>
      </c>
      <c r="L1105" s="0" t="s">
        <v>30</v>
      </c>
      <c r="M1105" s="0" t="n">
        <v>0.101</v>
      </c>
    </row>
    <row r="1106" customFormat="false" ht="10.5" hidden="false" customHeight="false" outlineLevel="0" collapsed="false">
      <c r="A1106" s="15" t="n">
        <v>444</v>
      </c>
      <c r="B1106" s="0" t="n">
        <v>76.1</v>
      </c>
      <c r="C1106" s="0" t="n">
        <v>80.2</v>
      </c>
      <c r="D1106" s="0" t="n">
        <v>86.6</v>
      </c>
      <c r="E1106" s="0" t="n">
        <v>5.97</v>
      </c>
      <c r="F1106" s="0" t="n">
        <v>1.08</v>
      </c>
      <c r="G1106" s="0" t="n">
        <v>31.74</v>
      </c>
      <c r="H1106" s="0" t="n">
        <v>0.94</v>
      </c>
      <c r="I1106" s="0" t="n">
        <v>2879794</v>
      </c>
      <c r="J1106" s="0" t="s">
        <v>495</v>
      </c>
      <c r="K1106" s="19" t="n">
        <v>43724.5215277778</v>
      </c>
      <c r="L1106" s="0" t="s">
        <v>30</v>
      </c>
      <c r="M1106" s="0" t="n">
        <v>0.104</v>
      </c>
    </row>
    <row r="1107" customFormat="false" ht="10.5" hidden="false" customHeight="false" outlineLevel="0" collapsed="false">
      <c r="A1107" s="15" t="n">
        <v>400</v>
      </c>
      <c r="B1107" s="0" t="n">
        <v>75.8</v>
      </c>
      <c r="C1107" s="0" t="n">
        <v>79.9</v>
      </c>
      <c r="D1107" s="0" t="n">
        <v>86</v>
      </c>
      <c r="E1107" s="0" t="n">
        <v>6.32</v>
      </c>
      <c r="F1107" s="0" t="n">
        <v>1.09</v>
      </c>
      <c r="G1107" s="0" t="n">
        <v>31.83</v>
      </c>
      <c r="H1107" s="0" t="n">
        <v>1.14</v>
      </c>
      <c r="I1107" s="0" t="n">
        <v>2881047</v>
      </c>
      <c r="J1107" s="0" t="s">
        <v>496</v>
      </c>
      <c r="K1107" s="19" t="n">
        <v>43725.1541666667</v>
      </c>
      <c r="L1107" s="0" t="s">
        <v>30</v>
      </c>
      <c r="M1107" s="0" t="n">
        <v>0.126</v>
      </c>
    </row>
    <row r="1108" customFormat="false" ht="10.5" hidden="false" customHeight="false" outlineLevel="0" collapsed="false">
      <c r="A1108" s="15" t="n">
        <v>400</v>
      </c>
      <c r="B1108" s="0" t="n">
        <v>76</v>
      </c>
      <c r="C1108" s="0" t="n">
        <v>80.1</v>
      </c>
      <c r="D1108" s="0" t="n">
        <v>86.2</v>
      </c>
      <c r="E1108" s="0" t="n">
        <v>5.93</v>
      </c>
      <c r="F1108" s="0" t="n">
        <v>1.03</v>
      </c>
      <c r="G1108" s="0" t="n">
        <v>31.84</v>
      </c>
      <c r="H1108" s="0" t="n">
        <v>0.91</v>
      </c>
      <c r="I1108" s="0" t="n">
        <v>2881048</v>
      </c>
      <c r="J1108" s="0" t="s">
        <v>496</v>
      </c>
      <c r="K1108" s="19" t="n">
        <v>43725.1541666667</v>
      </c>
      <c r="L1108" s="0" t="s">
        <v>30</v>
      </c>
      <c r="M1108" s="0" t="n">
        <v>0.074</v>
      </c>
    </row>
    <row r="1109" customFormat="false" ht="10.5" hidden="false" customHeight="false" outlineLevel="0" collapsed="false">
      <c r="A1109" s="15" t="n">
        <v>439</v>
      </c>
      <c r="B1109" s="0" t="n">
        <v>76.1</v>
      </c>
      <c r="C1109" s="0" t="n">
        <v>80.2</v>
      </c>
      <c r="D1109" s="0" t="n">
        <v>86.4</v>
      </c>
      <c r="E1109" s="0" t="n">
        <v>5.79</v>
      </c>
      <c r="F1109" s="0" t="n">
        <v>1.03</v>
      </c>
      <c r="G1109" s="0" t="n">
        <v>31.85</v>
      </c>
      <c r="H1109" s="0" t="n">
        <v>0.92</v>
      </c>
      <c r="I1109" s="0" t="n">
        <v>2881049</v>
      </c>
      <c r="J1109" s="0" t="s">
        <v>496</v>
      </c>
      <c r="K1109" s="19" t="n">
        <v>43725.1541666667</v>
      </c>
      <c r="L1109" s="0" t="s">
        <v>30</v>
      </c>
      <c r="M1109" s="0" t="n">
        <v>0.066</v>
      </c>
    </row>
    <row r="1110" customFormat="false" ht="10.5" hidden="false" customHeight="false" outlineLevel="0" collapsed="false">
      <c r="A1110" s="15" t="n">
        <v>300</v>
      </c>
      <c r="B1110" s="0" t="n">
        <v>70.2</v>
      </c>
      <c r="C1110" s="0" t="n">
        <v>74.1</v>
      </c>
      <c r="D1110" s="0" t="n">
        <v>79.5</v>
      </c>
      <c r="E1110" s="0" t="n">
        <v>9.38</v>
      </c>
      <c r="F1110" s="0" t="n">
        <v>1.64</v>
      </c>
      <c r="G1110" s="0" t="n">
        <v>31.88</v>
      </c>
      <c r="H1110" s="0" t="n">
        <v>1.41</v>
      </c>
      <c r="I1110" s="0" t="n">
        <v>2881408</v>
      </c>
      <c r="J1110" s="0" t="s">
        <v>497</v>
      </c>
      <c r="K1110" s="19" t="n">
        <v>43724.2333333333</v>
      </c>
      <c r="L1110" s="0" t="s">
        <v>66</v>
      </c>
      <c r="M1110" s="0" t="n">
        <v>0.096</v>
      </c>
    </row>
    <row r="1111" customFormat="false" ht="10.5" hidden="false" customHeight="false" outlineLevel="0" collapsed="false">
      <c r="A1111" s="15" t="n">
        <v>305</v>
      </c>
      <c r="B1111" s="0" t="n">
        <v>67.6</v>
      </c>
      <c r="C1111" s="0" t="n">
        <v>71.4</v>
      </c>
      <c r="D1111" s="0" t="n">
        <v>76.3</v>
      </c>
      <c r="E1111" s="0" t="n">
        <v>11.941</v>
      </c>
      <c r="F1111" s="0" t="n">
        <v>1.89</v>
      </c>
      <c r="G1111" s="0" t="n">
        <v>32.13</v>
      </c>
      <c r="H1111" s="0" t="n">
        <v>1.1</v>
      </c>
      <c r="I1111" s="0" t="n">
        <v>2881409</v>
      </c>
      <c r="J1111" s="0" t="s">
        <v>497</v>
      </c>
      <c r="K1111" s="19" t="n">
        <v>43724.2333333333</v>
      </c>
      <c r="L1111" s="0" t="s">
        <v>66</v>
      </c>
      <c r="M1111" s="0" t="n">
        <v>0.103</v>
      </c>
    </row>
    <row r="1112" customFormat="false" ht="10.5" hidden="false" customHeight="false" outlineLevel="0" collapsed="false">
      <c r="A1112" s="15" t="n">
        <v>300</v>
      </c>
      <c r="B1112" s="0" t="n">
        <v>71.4</v>
      </c>
      <c r="C1112" s="0" t="n">
        <v>75.2</v>
      </c>
      <c r="D1112" s="0" t="n">
        <v>81.5</v>
      </c>
      <c r="E1112" s="0" t="n">
        <v>3.07</v>
      </c>
      <c r="F1112" s="0" t="n">
        <v>1.07</v>
      </c>
      <c r="G1112" s="0" t="n">
        <v>31.49</v>
      </c>
      <c r="H1112" s="0" t="n">
        <v>1.16</v>
      </c>
      <c r="I1112" s="0" t="n">
        <v>2881710</v>
      </c>
      <c r="J1112" s="0" t="s">
        <v>498</v>
      </c>
      <c r="K1112" s="19" t="n">
        <v>43725.3611111111</v>
      </c>
      <c r="L1112" s="0" t="s">
        <v>88</v>
      </c>
      <c r="M1112" s="0" t="n">
        <v>0.189</v>
      </c>
    </row>
    <row r="1113" customFormat="false" ht="10.5" hidden="false" customHeight="false" outlineLevel="0" collapsed="false">
      <c r="A1113" s="15" t="n">
        <v>300</v>
      </c>
      <c r="B1113" s="0" t="n">
        <v>71.5</v>
      </c>
      <c r="C1113" s="0" t="n">
        <v>75.3</v>
      </c>
      <c r="D1113" s="0" t="n">
        <v>81.6</v>
      </c>
      <c r="E1113" s="0" t="n">
        <v>2.94</v>
      </c>
      <c r="F1113" s="0" t="n">
        <v>1.07</v>
      </c>
      <c r="G1113" s="0" t="n">
        <v>31.45</v>
      </c>
      <c r="H1113" s="0" t="n">
        <v>1.54</v>
      </c>
      <c r="I1113" s="0" t="n">
        <v>2881711</v>
      </c>
      <c r="J1113" s="0" t="s">
        <v>498</v>
      </c>
      <c r="K1113" s="19" t="n">
        <v>43725.3611111111</v>
      </c>
      <c r="L1113" s="0" t="s">
        <v>88</v>
      </c>
      <c r="M1113" s="0" t="n">
        <v>0.141</v>
      </c>
    </row>
    <row r="1114" customFormat="false" ht="10.5" hidden="false" customHeight="false" outlineLevel="0" collapsed="false">
      <c r="A1114" s="15" t="n">
        <v>300</v>
      </c>
      <c r="B1114" s="0" t="n">
        <v>72</v>
      </c>
      <c r="C1114" s="0" t="n">
        <v>75.9</v>
      </c>
      <c r="D1114" s="0" t="n">
        <v>82.1</v>
      </c>
      <c r="E1114" s="0" t="n">
        <v>2.92</v>
      </c>
      <c r="F1114" s="0" t="n">
        <v>1.05</v>
      </c>
      <c r="G1114" s="0" t="n">
        <v>31.43</v>
      </c>
      <c r="H1114" s="0" t="n">
        <v>2.15</v>
      </c>
      <c r="I1114" s="0" t="n">
        <v>2881712</v>
      </c>
      <c r="J1114" s="0" t="s">
        <v>498</v>
      </c>
      <c r="K1114" s="19" t="n">
        <v>43725.3611111111</v>
      </c>
      <c r="L1114" s="0" t="s">
        <v>88</v>
      </c>
      <c r="M1114" s="0" t="n">
        <v>0.142</v>
      </c>
    </row>
    <row r="1115" customFormat="false" ht="10.5" hidden="false" customHeight="false" outlineLevel="0" collapsed="false">
      <c r="A1115" s="15" t="n">
        <v>300</v>
      </c>
      <c r="B1115" s="0" t="n">
        <v>70.6</v>
      </c>
      <c r="C1115" s="0" t="n">
        <v>74.4</v>
      </c>
      <c r="D1115" s="0" t="n">
        <v>80.6</v>
      </c>
      <c r="E1115" s="0" t="n">
        <v>3.2</v>
      </c>
      <c r="F1115" s="0" t="n">
        <v>1.09</v>
      </c>
      <c r="G1115" s="0" t="n">
        <v>31.49</v>
      </c>
      <c r="H1115" s="0" t="n">
        <v>1.53</v>
      </c>
      <c r="I1115" s="0" t="n">
        <v>2882804</v>
      </c>
      <c r="J1115" s="0" t="s">
        <v>499</v>
      </c>
      <c r="K1115" s="19" t="n">
        <v>43725.8673611111</v>
      </c>
      <c r="L1115" s="0" t="s">
        <v>88</v>
      </c>
      <c r="M1115" s="0" t="n">
        <v>0.095</v>
      </c>
    </row>
    <row r="1116" customFormat="false" ht="10.5" hidden="false" customHeight="false" outlineLevel="0" collapsed="false">
      <c r="A1116" s="15" t="n">
        <v>300</v>
      </c>
      <c r="B1116" s="0" t="n">
        <v>69.6</v>
      </c>
      <c r="C1116" s="0" t="n">
        <v>73.4</v>
      </c>
      <c r="D1116" s="0" t="n">
        <v>79.4</v>
      </c>
      <c r="E1116" s="0" t="n">
        <v>3.55</v>
      </c>
      <c r="F1116" s="0" t="n">
        <v>1.15</v>
      </c>
      <c r="G1116" s="0" t="n">
        <v>31.45</v>
      </c>
      <c r="H1116" s="0" t="n">
        <v>1.87</v>
      </c>
      <c r="I1116" s="0" t="n">
        <v>2882805</v>
      </c>
      <c r="J1116" s="0" t="s">
        <v>499</v>
      </c>
      <c r="K1116" s="19" t="n">
        <v>43725.8673611111</v>
      </c>
      <c r="L1116" s="0" t="s">
        <v>88</v>
      </c>
      <c r="M1116" s="0" t="n">
        <v>0.155</v>
      </c>
    </row>
    <row r="1117" customFormat="false" ht="10.5" hidden="false" customHeight="false" outlineLevel="0" collapsed="false">
      <c r="A1117" s="15" t="n">
        <v>79</v>
      </c>
      <c r="B1117" s="0" t="n">
        <v>71.5</v>
      </c>
      <c r="C1117" s="0" t="n">
        <v>75.3</v>
      </c>
      <c r="D1117" s="0" t="n">
        <v>81.6</v>
      </c>
      <c r="E1117" s="0" t="n">
        <v>3.51</v>
      </c>
      <c r="F1117" s="0" t="n">
        <v>1.1</v>
      </c>
      <c r="G1117" s="0" t="n">
        <v>31.48</v>
      </c>
      <c r="H1117" s="0" t="n">
        <v>2.02</v>
      </c>
      <c r="I1117" s="0" t="n">
        <v>2882806</v>
      </c>
      <c r="J1117" s="0" t="s">
        <v>499</v>
      </c>
      <c r="K1117" s="19" t="n">
        <v>43725.8673611111</v>
      </c>
      <c r="L1117" s="0" t="s">
        <v>88</v>
      </c>
      <c r="M1117" s="0" t="n">
        <v>1.158</v>
      </c>
    </row>
    <row r="1118" customFormat="false" ht="10.5" hidden="false" customHeight="false" outlineLevel="0" collapsed="false">
      <c r="A1118" s="15" t="n">
        <v>400</v>
      </c>
      <c r="B1118" s="0" t="n">
        <v>78.8</v>
      </c>
      <c r="C1118" s="0" t="n">
        <v>83</v>
      </c>
      <c r="D1118" s="0" t="n">
        <v>89.8</v>
      </c>
      <c r="E1118" s="0" t="n">
        <v>3.53</v>
      </c>
      <c r="F1118" s="0" t="n">
        <v>0.81</v>
      </c>
      <c r="G1118" s="0" t="n">
        <v>31.55</v>
      </c>
      <c r="H1118" s="0" t="n">
        <v>0.91</v>
      </c>
      <c r="I1118" s="0" t="n">
        <v>2883442</v>
      </c>
      <c r="J1118" s="0" t="s">
        <v>500</v>
      </c>
      <c r="K1118" s="19" t="n">
        <v>43726.1833333333</v>
      </c>
      <c r="L1118" s="0" t="s">
        <v>54</v>
      </c>
      <c r="M1118" s="0" t="n">
        <v>0.046</v>
      </c>
    </row>
    <row r="1119" customFormat="false" ht="10.5" hidden="false" customHeight="false" outlineLevel="0" collapsed="false">
      <c r="A1119" s="15" t="n">
        <v>400</v>
      </c>
      <c r="B1119" s="0" t="n">
        <v>79</v>
      </c>
      <c r="C1119" s="0" t="n">
        <v>83.3</v>
      </c>
      <c r="D1119" s="0" t="n">
        <v>90.2</v>
      </c>
      <c r="E1119" s="0" t="n">
        <v>3.17</v>
      </c>
      <c r="F1119" s="0" t="n">
        <v>0.86</v>
      </c>
      <c r="G1119" s="0" t="n">
        <v>31.37</v>
      </c>
      <c r="H1119" s="0" t="n">
        <v>1.42</v>
      </c>
      <c r="I1119" s="0" t="n">
        <v>2883443</v>
      </c>
      <c r="J1119" s="0" t="s">
        <v>500</v>
      </c>
      <c r="K1119" s="19" t="n">
        <v>43726.1833333333</v>
      </c>
      <c r="L1119" s="0" t="s">
        <v>54</v>
      </c>
      <c r="M1119" s="0" t="n">
        <v>0.068</v>
      </c>
    </row>
    <row r="1120" customFormat="false" ht="10.5" hidden="false" customHeight="false" outlineLevel="0" collapsed="false">
      <c r="A1120" s="15" t="n">
        <v>216</v>
      </c>
      <c r="B1120" s="0" t="n">
        <v>78.7</v>
      </c>
      <c r="C1120" s="0" t="n">
        <v>82.9</v>
      </c>
      <c r="D1120" s="0" t="n">
        <v>89.8</v>
      </c>
      <c r="E1120" s="0" t="n">
        <v>2.34</v>
      </c>
      <c r="F1120" s="0" t="n">
        <v>0.69</v>
      </c>
      <c r="G1120" s="0" t="n">
        <v>31.33</v>
      </c>
      <c r="H1120" s="0" t="n">
        <v>1.52</v>
      </c>
      <c r="I1120" s="0" t="n">
        <v>2883444</v>
      </c>
      <c r="J1120" s="0" t="s">
        <v>500</v>
      </c>
      <c r="K1120" s="19" t="n">
        <v>43726.1833333333</v>
      </c>
      <c r="L1120" s="0" t="s">
        <v>54</v>
      </c>
      <c r="M1120" s="0" t="n">
        <v>0.054</v>
      </c>
    </row>
    <row r="1121" customFormat="false" ht="10.5" hidden="false" customHeight="false" outlineLevel="0" collapsed="false">
      <c r="A1121" s="15" t="n">
        <v>400</v>
      </c>
      <c r="B1121" s="0" t="n">
        <v>75.8</v>
      </c>
      <c r="C1121" s="0" t="n">
        <v>79.9</v>
      </c>
      <c r="D1121" s="0" t="n">
        <v>86.4</v>
      </c>
      <c r="E1121" s="0" t="n">
        <v>2.34</v>
      </c>
      <c r="F1121" s="0" t="n">
        <v>0.69</v>
      </c>
      <c r="G1121" s="0" t="n">
        <v>31.33</v>
      </c>
      <c r="H1121" s="0" t="n">
        <v>1.52</v>
      </c>
      <c r="I1121" s="0" t="n">
        <v>2884076</v>
      </c>
      <c r="J1121" s="0" t="s">
        <v>501</v>
      </c>
      <c r="K1121" s="19" t="n">
        <v>43726.4944444444</v>
      </c>
      <c r="L1121" s="0" t="s">
        <v>30</v>
      </c>
      <c r="M1121" s="0" t="n">
        <v>0.054</v>
      </c>
    </row>
    <row r="1122" customFormat="false" ht="10.5" hidden="false" customHeight="false" outlineLevel="0" collapsed="false">
      <c r="A1122" s="15" t="n">
        <v>400</v>
      </c>
      <c r="B1122" s="0" t="n">
        <v>74.9</v>
      </c>
      <c r="C1122" s="0" t="n">
        <v>78.9</v>
      </c>
      <c r="D1122" s="0" t="n">
        <v>85.4</v>
      </c>
      <c r="E1122" s="0" t="n">
        <v>3.77</v>
      </c>
      <c r="F1122" s="0" t="n">
        <v>0.91</v>
      </c>
      <c r="G1122" s="0" t="n">
        <v>31.44</v>
      </c>
      <c r="H1122" s="0" t="n">
        <v>1.61</v>
      </c>
      <c r="I1122" s="0" t="n">
        <v>2884077</v>
      </c>
      <c r="J1122" s="0" t="s">
        <v>501</v>
      </c>
      <c r="K1122" s="19" t="n">
        <v>43726.4944444444</v>
      </c>
      <c r="L1122" s="0" t="s">
        <v>30</v>
      </c>
      <c r="M1122" s="0" t="n">
        <v>0.08</v>
      </c>
    </row>
    <row r="1123" customFormat="false" ht="10.5" hidden="false" customHeight="false" outlineLevel="0" collapsed="false">
      <c r="A1123" s="15" t="n">
        <v>400</v>
      </c>
      <c r="B1123" s="0" t="n">
        <v>75.8</v>
      </c>
      <c r="C1123" s="0" t="n">
        <v>79.9</v>
      </c>
      <c r="D1123" s="0" t="n">
        <v>86.4</v>
      </c>
      <c r="E1123" s="0" t="n">
        <v>3.27</v>
      </c>
      <c r="F1123" s="0" t="n">
        <v>0.89</v>
      </c>
      <c r="G1123" s="0" t="n">
        <v>31.39</v>
      </c>
      <c r="H1123" s="0" t="n">
        <v>1.41</v>
      </c>
      <c r="I1123" s="0" t="n">
        <v>2884078</v>
      </c>
      <c r="J1123" s="0" t="s">
        <v>501</v>
      </c>
      <c r="K1123" s="19" t="n">
        <v>43726.4944444444</v>
      </c>
      <c r="L1123" s="0" t="s">
        <v>30</v>
      </c>
      <c r="M1123" s="0" t="n">
        <v>0.09</v>
      </c>
    </row>
    <row r="1124" customFormat="false" ht="10.5" hidden="false" customHeight="false" outlineLevel="0" collapsed="false">
      <c r="A1124" s="15" t="n">
        <v>206</v>
      </c>
      <c r="B1124" s="0" t="n">
        <v>75.8</v>
      </c>
      <c r="C1124" s="0" t="n">
        <v>79.9</v>
      </c>
      <c r="D1124" s="0" t="n">
        <v>86.4</v>
      </c>
      <c r="E1124" s="0" t="n">
        <v>3.02</v>
      </c>
      <c r="F1124" s="0" t="n">
        <v>0.83</v>
      </c>
      <c r="G1124" s="0" t="n">
        <v>31.38</v>
      </c>
      <c r="H1124" s="0" t="n">
        <v>1.27</v>
      </c>
      <c r="I1124" s="0" t="n">
        <v>2884861</v>
      </c>
      <c r="J1124" s="0" t="s">
        <v>502</v>
      </c>
      <c r="K1124" s="19" t="n">
        <v>43726.8472222222</v>
      </c>
      <c r="L1124" s="0" t="s">
        <v>30</v>
      </c>
      <c r="M1124" s="0" t="n">
        <v>0.066</v>
      </c>
    </row>
    <row r="1125" customFormat="false" ht="10.5" hidden="false" customHeight="false" outlineLevel="0" collapsed="false">
      <c r="A1125" s="15" t="n">
        <v>400</v>
      </c>
      <c r="B1125" s="0" t="n">
        <v>80.1</v>
      </c>
      <c r="C1125" s="0" t="n">
        <v>84.5</v>
      </c>
      <c r="D1125" s="0" t="n">
        <v>91</v>
      </c>
      <c r="E1125" s="0" t="n">
        <v>5.17</v>
      </c>
      <c r="F1125" s="0" t="n">
        <v>0.82</v>
      </c>
      <c r="G1125" s="0" t="n">
        <v>31.6</v>
      </c>
      <c r="H1125" s="0" t="n">
        <v>0.9</v>
      </c>
      <c r="I1125" s="0" t="n">
        <v>2885509</v>
      </c>
      <c r="J1125" s="0" t="s">
        <v>503</v>
      </c>
      <c r="K1125" s="19" t="n">
        <v>43727.1763888889</v>
      </c>
      <c r="L1125" s="0" t="s">
        <v>54</v>
      </c>
      <c r="M1125" s="0" t="n">
        <v>0.038</v>
      </c>
    </row>
    <row r="1126" customFormat="false" ht="10.5" hidden="false" customHeight="false" outlineLevel="0" collapsed="false">
      <c r="A1126" s="15" t="n">
        <v>400</v>
      </c>
      <c r="B1126" s="0" t="n">
        <v>80.4</v>
      </c>
      <c r="C1126" s="0" t="n">
        <v>84.8</v>
      </c>
      <c r="D1126" s="0" t="n">
        <v>91.1</v>
      </c>
      <c r="E1126" s="0" t="n">
        <v>5.26</v>
      </c>
      <c r="F1126" s="0" t="n">
        <v>0.84</v>
      </c>
      <c r="G1126" s="0" t="n">
        <v>31.61</v>
      </c>
      <c r="H1126" s="0" t="n">
        <v>0.82</v>
      </c>
      <c r="I1126" s="0" t="n">
        <v>2885510</v>
      </c>
      <c r="J1126" s="0" t="s">
        <v>503</v>
      </c>
      <c r="K1126" s="19" t="n">
        <v>43727.1763888889</v>
      </c>
      <c r="L1126" s="0" t="s">
        <v>54</v>
      </c>
      <c r="M1126" s="0" t="n">
        <v>0.015</v>
      </c>
    </row>
    <row r="1127" customFormat="false" ht="10.5" hidden="false" customHeight="false" outlineLevel="0" collapsed="false">
      <c r="A1127" s="15" t="n">
        <v>400</v>
      </c>
      <c r="B1127" s="0" t="n">
        <v>80.9</v>
      </c>
      <c r="C1127" s="0" t="n">
        <v>85.3</v>
      </c>
      <c r="D1127" s="0" t="n">
        <v>91.8</v>
      </c>
      <c r="E1127" s="0" t="n">
        <v>4.85</v>
      </c>
      <c r="F1127" s="0" t="n">
        <v>0.81</v>
      </c>
      <c r="G1127" s="0" t="n">
        <v>31.48</v>
      </c>
      <c r="H1127" s="0" t="n">
        <v>0.75</v>
      </c>
      <c r="I1127" s="0" t="n">
        <v>2885511</v>
      </c>
      <c r="J1127" s="0" t="s">
        <v>503</v>
      </c>
      <c r="K1127" s="19" t="n">
        <v>43727.1763888889</v>
      </c>
      <c r="L1127" s="0" t="s">
        <v>54</v>
      </c>
      <c r="M1127" s="0" t="n">
        <v>0.02</v>
      </c>
    </row>
    <row r="1128" customFormat="false" ht="10.5" hidden="false" customHeight="false" outlineLevel="0" collapsed="false">
      <c r="A1128" s="15" t="n">
        <v>400</v>
      </c>
      <c r="B1128" s="0" t="n">
        <v>80.2</v>
      </c>
      <c r="C1128" s="0" t="n">
        <v>84.6</v>
      </c>
      <c r="D1128" s="0" t="n">
        <v>91.1</v>
      </c>
      <c r="E1128" s="0" t="n">
        <v>4.95</v>
      </c>
      <c r="F1128" s="0" t="n">
        <v>0.8</v>
      </c>
      <c r="G1128" s="0" t="n">
        <v>31.57</v>
      </c>
      <c r="H1128" s="0" t="n">
        <v>0.77</v>
      </c>
      <c r="I1128" s="0" t="n">
        <v>2885946</v>
      </c>
      <c r="J1128" s="0" t="s">
        <v>504</v>
      </c>
      <c r="K1128" s="19" t="n">
        <v>43727.4555555556</v>
      </c>
      <c r="L1128" s="0" t="s">
        <v>54</v>
      </c>
      <c r="M1128" s="0" t="n">
        <v>0.027</v>
      </c>
    </row>
    <row r="1129" customFormat="false" ht="10.5" hidden="false" customHeight="false" outlineLevel="0" collapsed="false">
      <c r="A1129" s="15" t="n">
        <v>400</v>
      </c>
      <c r="B1129" s="0" t="n">
        <v>81.1</v>
      </c>
      <c r="C1129" s="0" t="n">
        <v>85.5</v>
      </c>
      <c r="D1129" s="0" t="n">
        <v>92.1</v>
      </c>
      <c r="E1129" s="0" t="n">
        <v>5.05</v>
      </c>
      <c r="F1129" s="0" t="n">
        <v>0.82</v>
      </c>
      <c r="G1129" s="0" t="n">
        <v>31.54</v>
      </c>
      <c r="H1129" s="0" t="n">
        <v>0.62</v>
      </c>
      <c r="I1129" s="0" t="n">
        <v>2885948</v>
      </c>
      <c r="J1129" s="0" t="s">
        <v>504</v>
      </c>
      <c r="K1129" s="19" t="n">
        <v>43727.4555555556</v>
      </c>
      <c r="L1129" s="0" t="s">
        <v>54</v>
      </c>
      <c r="M1129" s="0" t="n">
        <v>0.027</v>
      </c>
    </row>
    <row r="1130" customFormat="false" ht="10.5" hidden="false" customHeight="false" outlineLevel="0" collapsed="false">
      <c r="A1130" s="15" t="n">
        <v>400</v>
      </c>
      <c r="B1130" s="0" t="n">
        <v>78.8</v>
      </c>
      <c r="C1130" s="0" t="n">
        <v>83.1</v>
      </c>
      <c r="D1130" s="0" t="n">
        <v>89.4</v>
      </c>
      <c r="E1130" s="0" t="n">
        <v>5.31</v>
      </c>
      <c r="F1130" s="0" t="n">
        <v>0.91</v>
      </c>
      <c r="G1130" s="0" t="n">
        <v>31.74</v>
      </c>
      <c r="H1130" s="0" t="n">
        <v>0.51</v>
      </c>
      <c r="I1130" s="0" t="n">
        <v>2885949</v>
      </c>
      <c r="J1130" s="0" t="s">
        <v>504</v>
      </c>
      <c r="K1130" s="19" t="n">
        <v>43727.4555555556</v>
      </c>
      <c r="L1130" s="0" t="s">
        <v>54</v>
      </c>
      <c r="M1130" s="0" t="n">
        <v>0.037</v>
      </c>
    </row>
    <row r="1131" customFormat="false" ht="10.5" hidden="false" customHeight="false" outlineLevel="0" collapsed="false">
      <c r="A1131" s="15" t="n">
        <v>248</v>
      </c>
      <c r="B1131" s="0" t="n">
        <v>78.1</v>
      </c>
      <c r="C1131" s="0" t="n">
        <v>82.3</v>
      </c>
      <c r="D1131" s="0" t="n">
        <v>88.6</v>
      </c>
      <c r="E1131" s="0" t="n">
        <v>5.6</v>
      </c>
      <c r="F1131" s="0" t="n">
        <v>0.94</v>
      </c>
      <c r="G1131" s="0" t="n">
        <v>31.79</v>
      </c>
      <c r="H1131" s="0" t="n">
        <v>1.07</v>
      </c>
      <c r="I1131" s="0" t="n">
        <v>2886594</v>
      </c>
      <c r="J1131" s="0" t="s">
        <v>505</v>
      </c>
      <c r="K1131" s="19" t="n">
        <v>43727.8291666667</v>
      </c>
      <c r="L1131" s="0" t="s">
        <v>54</v>
      </c>
      <c r="M1131" s="0" t="n">
        <v>0.056</v>
      </c>
    </row>
    <row r="1132" customFormat="false" ht="10.5" hidden="false" customHeight="false" outlineLevel="0" collapsed="false">
      <c r="A1132" s="15" t="n">
        <v>462</v>
      </c>
      <c r="B1132" s="0" t="n">
        <v>78.9</v>
      </c>
      <c r="C1132" s="0" t="n">
        <v>83.2</v>
      </c>
      <c r="D1132" s="0" t="n">
        <v>89.5</v>
      </c>
      <c r="E1132" s="0" t="n">
        <v>5.16</v>
      </c>
      <c r="F1132" s="0" t="n">
        <v>0.87</v>
      </c>
      <c r="G1132" s="0" t="n">
        <v>31.83</v>
      </c>
      <c r="H1132" s="0" t="n">
        <v>0.87</v>
      </c>
      <c r="I1132" s="0" t="n">
        <v>2886903</v>
      </c>
      <c r="J1132" s="0" t="s">
        <v>506</v>
      </c>
      <c r="K1132" s="19" t="n">
        <v>43727.9652777778</v>
      </c>
      <c r="L1132" s="0" t="s">
        <v>54</v>
      </c>
      <c r="M1132" s="0" t="n">
        <v>0.034</v>
      </c>
    </row>
    <row r="1133" customFormat="false" ht="10.5" hidden="false" customHeight="false" outlineLevel="0" collapsed="false">
      <c r="A1133" s="15" t="n">
        <v>493</v>
      </c>
      <c r="B1133" s="0" t="n">
        <v>67.1</v>
      </c>
      <c r="C1133" s="0" t="n">
        <v>70.9</v>
      </c>
      <c r="D1133" s="0" t="n">
        <v>75.9</v>
      </c>
      <c r="E1133" s="0" t="n">
        <v>10.39</v>
      </c>
      <c r="F1133" s="0" t="n">
        <v>1.71</v>
      </c>
      <c r="G1133" s="0" t="n">
        <v>32.02</v>
      </c>
      <c r="H1133" s="0" t="n">
        <v>1.33</v>
      </c>
      <c r="I1133" s="0" t="n">
        <v>2888776</v>
      </c>
      <c r="J1133" s="0" t="s">
        <v>507</v>
      </c>
      <c r="K1133" s="19" t="n">
        <v>43728.96875</v>
      </c>
      <c r="L1133" s="0" t="s">
        <v>66</v>
      </c>
      <c r="M1133" s="0" t="n">
        <v>0.077</v>
      </c>
    </row>
    <row r="1134" customFormat="false" ht="10.5" hidden="false" customHeight="false" outlineLevel="0" collapsed="false">
      <c r="A1134" s="15" t="n">
        <v>400</v>
      </c>
      <c r="B1134" s="0" t="n">
        <v>70.1</v>
      </c>
      <c r="C1134" s="0" t="n">
        <v>73.9</v>
      </c>
      <c r="D1134" s="0" t="n">
        <v>79.6</v>
      </c>
      <c r="E1134" s="0" t="n">
        <v>7.7</v>
      </c>
      <c r="F1134" s="0" t="n">
        <v>1.43</v>
      </c>
      <c r="G1134" s="0" t="n">
        <v>31.97</v>
      </c>
      <c r="H1134" s="0" t="n">
        <v>0.7</v>
      </c>
      <c r="I1134" s="0" t="n">
        <v>2887583</v>
      </c>
      <c r="J1134" s="0" t="s">
        <v>508</v>
      </c>
      <c r="K1134" s="19" t="n">
        <v>43728.2833333333</v>
      </c>
      <c r="L1134" s="0" t="s">
        <v>66</v>
      </c>
      <c r="M1134" s="0" t="n">
        <v>0.141</v>
      </c>
    </row>
    <row r="1135" customFormat="false" ht="10.5" hidden="false" customHeight="false" outlineLevel="0" collapsed="false">
      <c r="A1135" s="15" t="n">
        <v>400</v>
      </c>
      <c r="B1135" s="0" t="n">
        <v>67.2</v>
      </c>
      <c r="C1135" s="0" t="n">
        <v>70.9</v>
      </c>
      <c r="D1135" s="0" t="n">
        <v>76.4</v>
      </c>
      <c r="E1135" s="0" t="n">
        <v>6.89</v>
      </c>
      <c r="F1135" s="0" t="n">
        <v>1.33</v>
      </c>
      <c r="G1135" s="0" t="n">
        <v>31.21</v>
      </c>
      <c r="H1135" s="0" t="n">
        <v>0.97</v>
      </c>
      <c r="I1135" s="0" t="n">
        <v>2887584</v>
      </c>
      <c r="J1135" s="0" t="s">
        <v>508</v>
      </c>
      <c r="K1135" s="19" t="n">
        <v>43728.2833333333</v>
      </c>
      <c r="L1135" s="0" t="s">
        <v>66</v>
      </c>
      <c r="M1135" s="0" t="n">
        <v>0.238</v>
      </c>
    </row>
    <row r="1136" customFormat="false" ht="10.5" hidden="false" customHeight="false" outlineLevel="0" collapsed="false">
      <c r="A1136" s="15" t="n">
        <v>400</v>
      </c>
      <c r="B1136" s="0" t="n">
        <v>67.3</v>
      </c>
      <c r="C1136" s="0" t="n">
        <v>71</v>
      </c>
      <c r="D1136" s="0" t="n">
        <v>76.5</v>
      </c>
      <c r="E1136" s="0" t="n">
        <v>7.15</v>
      </c>
      <c r="F1136" s="0" t="n">
        <v>1.4</v>
      </c>
      <c r="G1136" s="0" t="n">
        <v>31.9</v>
      </c>
      <c r="H1136" s="0" t="n">
        <v>1.16</v>
      </c>
      <c r="I1136" s="0" t="n">
        <v>2887585</v>
      </c>
      <c r="J1136" s="0" t="s">
        <v>508</v>
      </c>
      <c r="K1136" s="19" t="n">
        <v>43728.2833333333</v>
      </c>
      <c r="L1136" s="0" t="s">
        <v>66</v>
      </c>
      <c r="M1136" s="0" t="n">
        <v>0.234</v>
      </c>
    </row>
    <row r="1137" customFormat="false" ht="10.5" hidden="false" customHeight="false" outlineLevel="0" collapsed="false">
      <c r="A1137" s="15" t="n">
        <v>300</v>
      </c>
      <c r="B1137" s="0" t="n">
        <v>68.1</v>
      </c>
      <c r="C1137" s="0" t="n">
        <v>71.8</v>
      </c>
      <c r="D1137" s="0" t="n">
        <v>76.9</v>
      </c>
      <c r="E1137" s="0" t="n">
        <v>10.3</v>
      </c>
      <c r="F1137" s="0" t="n">
        <v>1.66</v>
      </c>
      <c r="G1137" s="0" t="n">
        <v>32.28</v>
      </c>
      <c r="H1137" s="0" t="n">
        <v>0.94</v>
      </c>
      <c r="I1137" s="0" t="n">
        <v>2887975</v>
      </c>
      <c r="J1137" s="0" t="s">
        <v>509</v>
      </c>
      <c r="K1137" s="19" t="n">
        <v>43728.5152777778</v>
      </c>
      <c r="L1137" s="0" t="s">
        <v>66</v>
      </c>
      <c r="M1137" s="0" t="n">
        <v>0.181</v>
      </c>
    </row>
    <row r="1138" customFormat="false" ht="10.5" hidden="false" customHeight="false" outlineLevel="0" collapsed="false">
      <c r="A1138" s="15" t="n">
        <v>300</v>
      </c>
      <c r="B1138" s="0" t="n">
        <v>67.3</v>
      </c>
      <c r="C1138" s="0" t="n">
        <v>71</v>
      </c>
      <c r="D1138" s="0" t="n">
        <v>76</v>
      </c>
      <c r="E1138" s="0" t="n">
        <v>10.61</v>
      </c>
      <c r="F1138" s="0" t="n">
        <v>1.65</v>
      </c>
      <c r="G1138" s="0" t="n">
        <v>32.23</v>
      </c>
      <c r="H1138" s="0" t="n">
        <v>1.06</v>
      </c>
      <c r="I1138" s="0" t="n">
        <v>2887976</v>
      </c>
      <c r="J1138" s="0" t="s">
        <v>509</v>
      </c>
      <c r="K1138" s="19" t="n">
        <v>43728.5152777778</v>
      </c>
      <c r="L1138" s="0" t="s">
        <v>66</v>
      </c>
      <c r="M1138" s="0" t="n">
        <v>0.14</v>
      </c>
    </row>
    <row r="1139" customFormat="false" ht="10.5" hidden="false" customHeight="false" outlineLevel="0" collapsed="false">
      <c r="A1139" s="15" t="n">
        <v>300</v>
      </c>
      <c r="B1139" s="0" t="n">
        <v>68.3</v>
      </c>
      <c r="C1139" s="0" t="n">
        <v>72.1</v>
      </c>
      <c r="D1139" s="0" t="n">
        <v>77.1</v>
      </c>
      <c r="E1139" s="0" t="n">
        <v>11.08</v>
      </c>
      <c r="F1139" s="0" t="n">
        <v>1.17</v>
      </c>
      <c r="G1139" s="0" t="n">
        <v>32.02</v>
      </c>
      <c r="H1139" s="0" t="n">
        <v>1.44</v>
      </c>
      <c r="I1139" s="0" t="n">
        <v>2887977</v>
      </c>
      <c r="J1139" s="0" t="s">
        <v>509</v>
      </c>
      <c r="K1139" s="19" t="n">
        <v>43728.5152777778</v>
      </c>
      <c r="L1139" s="0" t="s">
        <v>66</v>
      </c>
      <c r="M1139" s="0" t="n">
        <v>0.071</v>
      </c>
    </row>
    <row r="1140" customFormat="false" ht="10.5" hidden="false" customHeight="false" outlineLevel="0" collapsed="false">
      <c r="A1140" s="15" t="n">
        <v>300</v>
      </c>
      <c r="B1140" s="0" t="n">
        <v>68.6</v>
      </c>
      <c r="C1140" s="0" t="n">
        <v>72.3</v>
      </c>
      <c r="D1140" s="0" t="n">
        <v>77.4</v>
      </c>
      <c r="E1140" s="0" t="n">
        <v>10.73</v>
      </c>
      <c r="F1140" s="0" t="n">
        <v>1.7</v>
      </c>
      <c r="G1140" s="0" t="n">
        <v>32.15</v>
      </c>
      <c r="H1140" s="0" t="n">
        <v>1.26</v>
      </c>
      <c r="I1140" s="0" t="n">
        <v>2888976</v>
      </c>
      <c r="J1140" s="0" t="s">
        <v>510</v>
      </c>
      <c r="K1140" s="19" t="n">
        <v>43729.3673611111</v>
      </c>
      <c r="L1140" s="0" t="s">
        <v>66</v>
      </c>
      <c r="M1140" s="0" t="n">
        <v>0.142</v>
      </c>
    </row>
    <row r="1141" customFormat="false" ht="10.5" hidden="false" customHeight="false" outlineLevel="0" collapsed="false">
      <c r="A1141" s="15" t="n">
        <v>300</v>
      </c>
      <c r="B1141" s="0" t="n">
        <v>68.9</v>
      </c>
      <c r="C1141" s="0" t="n">
        <v>72.7</v>
      </c>
      <c r="D1141" s="0" t="n">
        <v>78</v>
      </c>
      <c r="E1141" s="0" t="n">
        <v>9.96</v>
      </c>
      <c r="F1141" s="0" t="n">
        <v>1.63</v>
      </c>
      <c r="G1141" s="0" t="n">
        <v>31.98</v>
      </c>
      <c r="H1141" s="0" t="n">
        <v>1.03</v>
      </c>
      <c r="I1141" s="0" t="n">
        <v>2888977</v>
      </c>
      <c r="J1141" s="0" t="s">
        <v>510</v>
      </c>
      <c r="K1141" s="19" t="n">
        <v>43729.3673611111</v>
      </c>
      <c r="L1141" s="0" t="s">
        <v>66</v>
      </c>
      <c r="M1141" s="0" t="n">
        <v>0.13</v>
      </c>
    </row>
    <row r="1142" customFormat="false" ht="10.5" hidden="false" customHeight="false" outlineLevel="0" collapsed="false">
      <c r="A1142" s="15" t="n">
        <v>172</v>
      </c>
      <c r="B1142" s="0" t="n">
        <v>69</v>
      </c>
      <c r="C1142" s="0" t="n">
        <v>72.7</v>
      </c>
      <c r="D1142" s="0" t="n">
        <v>78</v>
      </c>
      <c r="E1142" s="0" t="n">
        <v>10.14</v>
      </c>
      <c r="F1142" s="0" t="n">
        <v>1.58</v>
      </c>
      <c r="G1142" s="0" t="n">
        <v>32.04</v>
      </c>
      <c r="H1142" s="0" t="n">
        <v>1.6</v>
      </c>
      <c r="I1142" s="0" t="n">
        <v>2888978</v>
      </c>
      <c r="J1142" s="0" t="s">
        <v>510</v>
      </c>
      <c r="K1142" s="19" t="n">
        <v>43729.3673611111</v>
      </c>
      <c r="L1142" s="0" t="s">
        <v>66</v>
      </c>
      <c r="M1142" s="0" t="n">
        <v>0.095</v>
      </c>
    </row>
    <row r="1143" customFormat="false" ht="10.5" hidden="false" customHeight="false" outlineLevel="0" collapsed="false">
      <c r="A1143" s="15" t="n">
        <v>300</v>
      </c>
      <c r="B1143" s="0" t="n">
        <v>68.2</v>
      </c>
      <c r="C1143" s="0" t="n">
        <v>72</v>
      </c>
      <c r="D1143" s="0" t="n">
        <v>77.5</v>
      </c>
      <c r="E1143" s="0" t="n">
        <v>5.67</v>
      </c>
      <c r="F1143" s="0" t="n">
        <v>1.38</v>
      </c>
      <c r="G1143" s="0" t="n">
        <v>31.59</v>
      </c>
      <c r="H1143" s="0" t="n">
        <v>1.67</v>
      </c>
      <c r="I1143" s="0" t="n">
        <v>2889279</v>
      </c>
      <c r="J1143" s="0" t="s">
        <v>511</v>
      </c>
      <c r="K1143" s="19" t="n">
        <v>43729.6965277778</v>
      </c>
      <c r="L1143" s="0" t="s">
        <v>88</v>
      </c>
      <c r="M1143" s="0" t="n">
        <v>0.22</v>
      </c>
    </row>
    <row r="1144" customFormat="false" ht="10.5" hidden="false" customHeight="false" outlineLevel="0" collapsed="false">
      <c r="A1144" s="15" t="n">
        <v>300</v>
      </c>
      <c r="B1144" s="0" t="n">
        <v>70</v>
      </c>
      <c r="C1144" s="0" t="n">
        <v>73.8</v>
      </c>
      <c r="D1144" s="0" t="n">
        <v>79.8</v>
      </c>
      <c r="E1144" s="0" t="n">
        <v>4.42</v>
      </c>
      <c r="F1144" s="0" t="n">
        <v>1.23</v>
      </c>
      <c r="G1144" s="0" t="n">
        <v>31.41</v>
      </c>
      <c r="H1144" s="0" t="n">
        <v>1.1</v>
      </c>
      <c r="I1144" s="0" t="n">
        <v>2889280</v>
      </c>
      <c r="J1144" s="0" t="s">
        <v>511</v>
      </c>
      <c r="K1144" s="19" t="n">
        <v>43729.6965277778</v>
      </c>
      <c r="L1144" s="0" t="s">
        <v>88</v>
      </c>
      <c r="M1144" s="0" t="n">
        <v>0.175</v>
      </c>
    </row>
    <row r="1145" customFormat="false" ht="10.5" hidden="false" customHeight="false" outlineLevel="0" collapsed="false">
      <c r="A1145" s="15" t="n">
        <v>400</v>
      </c>
      <c r="B1145" s="0" t="n">
        <v>71.1</v>
      </c>
      <c r="C1145" s="0" t="n">
        <v>74.9</v>
      </c>
      <c r="D1145" s="0" t="n">
        <v>81.1</v>
      </c>
      <c r="E1145" s="0" t="n">
        <v>3.77</v>
      </c>
      <c r="F1145" s="0" t="n">
        <v>1.08</v>
      </c>
      <c r="G1145" s="0" t="n">
        <v>31.29</v>
      </c>
      <c r="H1145" s="0" t="n">
        <v>1.66</v>
      </c>
      <c r="I1145" s="0" t="n">
        <v>2889281</v>
      </c>
      <c r="J1145" s="0" t="s">
        <v>511</v>
      </c>
      <c r="K1145" s="19" t="n">
        <v>43729.6965277778</v>
      </c>
      <c r="L1145" s="0" t="s">
        <v>88</v>
      </c>
      <c r="M1145" s="0" t="n">
        <v>0.112</v>
      </c>
    </row>
    <row r="1146" customFormat="false" ht="10.5" hidden="false" customHeight="false" outlineLevel="0" collapsed="false">
      <c r="A1146" s="15" t="n">
        <v>150</v>
      </c>
      <c r="B1146" s="0" t="n">
        <v>69</v>
      </c>
      <c r="C1146" s="0" t="n">
        <v>72.7</v>
      </c>
      <c r="D1146" s="0" t="n">
        <v>78.5</v>
      </c>
      <c r="E1146" s="0" t="n">
        <v>3.69</v>
      </c>
      <c r="F1146" s="0" t="n">
        <v>1.09</v>
      </c>
      <c r="G1146" s="0" t="n">
        <v>31.35</v>
      </c>
      <c r="H1146" s="0" t="n">
        <v>1.47</v>
      </c>
      <c r="I1146" s="0" t="n">
        <v>2889283</v>
      </c>
      <c r="J1146" s="0" t="s">
        <v>511</v>
      </c>
      <c r="K1146" s="19" t="n">
        <v>43729.6965277778</v>
      </c>
      <c r="L1146" s="0" t="s">
        <v>88</v>
      </c>
      <c r="M1146" s="0" t="n">
        <v>0.138</v>
      </c>
    </row>
    <row r="1147" customFormat="false" ht="10.5" hidden="false" customHeight="false" outlineLevel="0" collapsed="false">
      <c r="A1147" s="15" t="n">
        <v>400</v>
      </c>
      <c r="B1147" s="0" t="n">
        <v>74.1</v>
      </c>
      <c r="C1147" s="0" t="n">
        <v>78.1</v>
      </c>
      <c r="D1147" s="0" t="n">
        <v>84.7</v>
      </c>
      <c r="E1147" s="0" t="n">
        <v>3.92</v>
      </c>
      <c r="F1147" s="0" t="n">
        <v>0.96</v>
      </c>
      <c r="G1147" s="0" t="n">
        <v>31.32</v>
      </c>
      <c r="H1147" s="0" t="n">
        <v>1.24</v>
      </c>
      <c r="I1147" s="0" t="n">
        <v>2890308</v>
      </c>
      <c r="J1147" s="0" t="s">
        <v>512</v>
      </c>
      <c r="K1147" s="19" t="n">
        <v>43731.4701388889</v>
      </c>
      <c r="L1147" s="0" t="s">
        <v>30</v>
      </c>
      <c r="M1147" s="0" t="n">
        <v>0.118</v>
      </c>
    </row>
    <row r="1148" customFormat="false" ht="10.5" hidden="false" customHeight="false" outlineLevel="0" collapsed="false">
      <c r="A1148" s="15" t="n">
        <v>400</v>
      </c>
      <c r="B1148" s="0" t="n">
        <v>75.7</v>
      </c>
      <c r="C1148" s="0" t="n">
        <v>79.8</v>
      </c>
      <c r="D1148" s="0" t="n">
        <v>86.3</v>
      </c>
      <c r="E1148" s="0" t="n">
        <v>3.9</v>
      </c>
      <c r="F1148" s="0" t="n">
        <v>0.9</v>
      </c>
      <c r="G1148" s="0" t="n">
        <v>31.38</v>
      </c>
      <c r="H1148" s="0" t="n">
        <v>1.54</v>
      </c>
      <c r="I1148" s="0" t="n">
        <v>2890309</v>
      </c>
      <c r="J1148" s="0" t="s">
        <v>512</v>
      </c>
      <c r="K1148" s="19" t="n">
        <v>43731.4701388889</v>
      </c>
      <c r="L1148" s="0" t="s">
        <v>30</v>
      </c>
      <c r="M1148" s="0" t="n">
        <v>0.062</v>
      </c>
    </row>
    <row r="1149" customFormat="false" ht="10.5" hidden="false" customHeight="false" outlineLevel="0" collapsed="false">
      <c r="A1149" s="15" t="n">
        <v>400</v>
      </c>
      <c r="B1149" s="0" t="n">
        <v>76.2</v>
      </c>
      <c r="C1149" s="0" t="n">
        <v>80.3</v>
      </c>
      <c r="D1149" s="0" t="n">
        <v>86.6</v>
      </c>
      <c r="E1149" s="0" t="n">
        <v>3.36</v>
      </c>
      <c r="F1149" s="0" t="n">
        <v>0.89</v>
      </c>
      <c r="G1149" s="0" t="n">
        <v>31.56</v>
      </c>
      <c r="H1149" s="0" t="n">
        <v>1.24</v>
      </c>
      <c r="I1149" s="0" t="n">
        <v>2890310</v>
      </c>
      <c r="J1149" s="0" t="s">
        <v>512</v>
      </c>
      <c r="K1149" s="19" t="n">
        <v>43731.4701388889</v>
      </c>
      <c r="L1149" s="0" t="s">
        <v>30</v>
      </c>
      <c r="M1149" s="0" t="n">
        <v>0.081</v>
      </c>
    </row>
    <row r="1150" customFormat="false" ht="10.5" hidden="false" customHeight="false" outlineLevel="0" collapsed="false">
      <c r="A1150" s="15" t="n">
        <v>400</v>
      </c>
      <c r="B1150" s="0" t="n">
        <v>75</v>
      </c>
      <c r="C1150" s="0" t="n">
        <v>79</v>
      </c>
      <c r="D1150" s="0" t="n">
        <v>85.4</v>
      </c>
      <c r="E1150" s="0" t="n">
        <v>3.41</v>
      </c>
      <c r="F1150" s="0" t="n">
        <v>0.88</v>
      </c>
      <c r="G1150" s="0" t="n">
        <v>31.54</v>
      </c>
      <c r="H1150" s="0" t="n">
        <v>1.31</v>
      </c>
      <c r="I1150" s="0" t="n">
        <v>2891599</v>
      </c>
      <c r="J1150" s="0" t="s">
        <v>513</v>
      </c>
      <c r="K1150" s="19" t="n">
        <v>43732.0520833333</v>
      </c>
      <c r="L1150" s="0" t="s">
        <v>30</v>
      </c>
      <c r="M1150" s="0" t="n">
        <v>0.083</v>
      </c>
    </row>
    <row r="1151" customFormat="false" ht="10.5" hidden="false" customHeight="false" outlineLevel="0" collapsed="false">
      <c r="A1151" s="15" t="n">
        <v>400</v>
      </c>
      <c r="B1151" s="0" t="n">
        <v>74.3</v>
      </c>
      <c r="C1151" s="0" t="n">
        <v>78.3</v>
      </c>
      <c r="D1151" s="0" t="n">
        <v>84.6</v>
      </c>
      <c r="E1151" s="0" t="n">
        <v>3.63</v>
      </c>
      <c r="F1151" s="0" t="n">
        <v>0.9</v>
      </c>
      <c r="G1151" s="0" t="n">
        <v>31.54</v>
      </c>
      <c r="H1151" s="0" t="n">
        <v>1.32</v>
      </c>
      <c r="I1151" s="0" t="n">
        <v>2891600</v>
      </c>
      <c r="J1151" s="0" t="s">
        <v>513</v>
      </c>
      <c r="K1151" s="19" t="n">
        <v>43732.0520833333</v>
      </c>
      <c r="L1151" s="0" t="s">
        <v>30</v>
      </c>
      <c r="M1151" s="0" t="n">
        <v>0.061</v>
      </c>
    </row>
    <row r="1152" customFormat="false" ht="10.5" hidden="false" customHeight="false" outlineLevel="0" collapsed="false">
      <c r="A1152" s="15" t="n">
        <v>400</v>
      </c>
      <c r="B1152" s="0" t="n">
        <v>73.6</v>
      </c>
      <c r="C1152" s="0" t="n">
        <v>77.6</v>
      </c>
      <c r="D1152" s="0" t="n">
        <v>83.8</v>
      </c>
      <c r="E1152" s="0" t="n">
        <v>3.91</v>
      </c>
      <c r="F1152" s="0" t="n">
        <v>0.96</v>
      </c>
      <c r="G1152" s="0" t="n">
        <v>31.58</v>
      </c>
      <c r="H1152" s="0" t="n">
        <v>2.14</v>
      </c>
      <c r="I1152" s="0" t="n">
        <v>2891601</v>
      </c>
      <c r="J1152" s="0" t="s">
        <v>513</v>
      </c>
      <c r="K1152" s="19" t="n">
        <v>43732.0520833333</v>
      </c>
      <c r="L1152" s="0" t="s">
        <v>30</v>
      </c>
      <c r="M1152" s="0" t="n">
        <v>0.058</v>
      </c>
    </row>
    <row r="1153" customFormat="false" ht="10.5" hidden="false" customHeight="false" outlineLevel="0" collapsed="false">
      <c r="A1153" s="15" t="n">
        <v>400</v>
      </c>
      <c r="B1153" s="0" t="n">
        <v>75.2</v>
      </c>
      <c r="C1153" s="0" t="n">
        <v>79.3</v>
      </c>
      <c r="D1153" s="0" t="n">
        <v>85.7</v>
      </c>
      <c r="E1153" s="0" t="n">
        <v>3.13</v>
      </c>
      <c r="F1153" s="0" t="n">
        <v>0.87</v>
      </c>
      <c r="G1153" s="0" t="n">
        <v>31.54</v>
      </c>
      <c r="H1153" s="0" t="n">
        <v>1.14</v>
      </c>
      <c r="I1153" s="0" t="n">
        <v>2892220</v>
      </c>
      <c r="J1153" s="0" t="s">
        <v>514</v>
      </c>
      <c r="K1153" s="19" t="n">
        <v>43732.3458333333</v>
      </c>
      <c r="L1153" s="0" t="s">
        <v>30</v>
      </c>
      <c r="M1153" s="0" t="n">
        <v>0.064</v>
      </c>
    </row>
    <row r="1154" customFormat="false" ht="10.5" hidden="false" customHeight="false" outlineLevel="0" collapsed="false">
      <c r="A1154" s="15" t="n">
        <v>400</v>
      </c>
      <c r="B1154" s="0" t="n">
        <v>75.3</v>
      </c>
      <c r="C1154" s="0" t="n">
        <v>79.4</v>
      </c>
      <c r="D1154" s="0" t="n">
        <v>85.9</v>
      </c>
      <c r="E1154" s="0" t="n">
        <v>3.2</v>
      </c>
      <c r="F1154" s="0" t="n">
        <v>0.86</v>
      </c>
      <c r="G1154" s="0" t="n">
        <v>31.53</v>
      </c>
      <c r="H1154" s="0" t="n">
        <v>1.41</v>
      </c>
      <c r="I1154" s="0" t="n">
        <v>2892221</v>
      </c>
      <c r="J1154" s="0" t="s">
        <v>514</v>
      </c>
      <c r="K1154" s="19" t="n">
        <v>43732.3458333333</v>
      </c>
      <c r="L1154" s="0" t="s">
        <v>30</v>
      </c>
      <c r="M1154" s="0" t="n">
        <v>0.063</v>
      </c>
    </row>
    <row r="1155" customFormat="false" ht="10.5" hidden="false" customHeight="false" outlineLevel="0" collapsed="false">
      <c r="A1155" s="15" t="n">
        <v>392</v>
      </c>
      <c r="B1155" s="0" t="n">
        <v>75.6</v>
      </c>
      <c r="C1155" s="0" t="n">
        <v>79.7</v>
      </c>
      <c r="D1155" s="0" t="n">
        <v>86.1</v>
      </c>
      <c r="E1155" s="0" t="n">
        <v>3.15</v>
      </c>
      <c r="F1155" s="0" t="n">
        <v>0.85</v>
      </c>
      <c r="G1155" s="0" t="n">
        <v>31.51</v>
      </c>
      <c r="H1155" s="0" t="n">
        <v>1.63</v>
      </c>
      <c r="I1155" s="0" t="n">
        <v>2892447</v>
      </c>
      <c r="J1155" s="0" t="s">
        <v>515</v>
      </c>
      <c r="K1155" s="19" t="n">
        <v>43732.4472222222</v>
      </c>
      <c r="L1155" s="0" t="s">
        <v>30</v>
      </c>
      <c r="M1155" s="0" t="n">
        <v>0.055</v>
      </c>
    </row>
    <row r="1156" customFormat="false" ht="10.5" hidden="false" customHeight="false" outlineLevel="0" collapsed="false">
      <c r="A1156" s="15" t="n">
        <v>183</v>
      </c>
      <c r="B1156" s="0" t="n">
        <v>77.1</v>
      </c>
      <c r="C1156" s="0" t="n">
        <v>81.2</v>
      </c>
      <c r="D1156" s="0" t="n">
        <v>87.9</v>
      </c>
      <c r="E1156" s="0" t="n">
        <v>2.68</v>
      </c>
      <c r="F1156" s="0" t="n">
        <v>0.81</v>
      </c>
      <c r="G1156" s="0" t="n">
        <v>31.52</v>
      </c>
      <c r="H1156" s="0" t="n">
        <v>0.67</v>
      </c>
      <c r="I1156" s="0" t="n">
        <v>2892560</v>
      </c>
      <c r="J1156" s="0" t="s">
        <v>516</v>
      </c>
      <c r="K1156" s="19" t="n">
        <v>43732.5041666667</v>
      </c>
      <c r="L1156" s="0" t="s">
        <v>58</v>
      </c>
      <c r="M1156" s="0" t="n">
        <v>0.049</v>
      </c>
    </row>
    <row r="1157" customFormat="false" ht="10.5" hidden="false" customHeight="false" outlineLevel="0" collapsed="false">
      <c r="A1157" s="15" t="n">
        <v>460</v>
      </c>
      <c r="B1157" s="0" t="n">
        <v>75</v>
      </c>
      <c r="C1157" s="0" t="n">
        <v>79.1</v>
      </c>
      <c r="D1157" s="0" t="n">
        <v>85.4</v>
      </c>
      <c r="E1157" s="0" t="n">
        <v>2.94</v>
      </c>
      <c r="F1157" s="0" t="n">
        <v>0.86</v>
      </c>
      <c r="G1157" s="0" t="n">
        <v>31.48</v>
      </c>
      <c r="H1157" s="0" t="n">
        <v>1.43</v>
      </c>
      <c r="I1157" s="0" t="n">
        <v>2892714</v>
      </c>
      <c r="J1157" s="0" t="s">
        <v>514</v>
      </c>
      <c r="K1157" s="19" t="n">
        <v>43732.3458333333</v>
      </c>
      <c r="L1157" s="0" t="s">
        <v>30</v>
      </c>
      <c r="M1157" s="0" t="n">
        <v>0.09</v>
      </c>
    </row>
    <row r="1158" customFormat="false" ht="10.5" hidden="false" customHeight="false" outlineLevel="0" collapsed="false">
      <c r="A1158" s="15" t="n">
        <v>400</v>
      </c>
      <c r="B1158" s="0" t="n">
        <v>82</v>
      </c>
      <c r="C1158" s="0" t="n">
        <v>86.4</v>
      </c>
      <c r="D1158" s="0" t="n">
        <v>93.6</v>
      </c>
      <c r="E1158" s="0" t="n">
        <v>2.41</v>
      </c>
      <c r="F1158" s="0" t="n">
        <v>0.62</v>
      </c>
      <c r="G1158" s="0" t="n">
        <v>31.47</v>
      </c>
      <c r="H1158" s="0" t="n">
        <v>0.44</v>
      </c>
      <c r="I1158" s="0" t="n">
        <v>2893632</v>
      </c>
      <c r="J1158" s="0" t="s">
        <v>517</v>
      </c>
      <c r="K1158" s="19" t="n">
        <v>43733.1263888889</v>
      </c>
      <c r="L1158" s="0" t="s">
        <v>54</v>
      </c>
      <c r="M1158" s="0" t="n">
        <v>0.033</v>
      </c>
    </row>
    <row r="1159" customFormat="false" ht="10.5" hidden="false" customHeight="false" outlineLevel="0" collapsed="false">
      <c r="A1159" s="15" t="n">
        <v>400</v>
      </c>
      <c r="B1159" s="0" t="n">
        <v>81.4</v>
      </c>
      <c r="C1159" s="0" t="n">
        <v>85.8</v>
      </c>
      <c r="D1159" s="0" t="n">
        <v>92.8</v>
      </c>
      <c r="E1159" s="0" t="n">
        <v>2.35</v>
      </c>
      <c r="F1159" s="0" t="n">
        <v>0.62</v>
      </c>
      <c r="G1159" s="0" t="n">
        <v>31.47</v>
      </c>
      <c r="H1159" s="0" t="n">
        <v>0.43</v>
      </c>
      <c r="I1159" s="0" t="n">
        <v>2893633</v>
      </c>
      <c r="J1159" s="0" t="s">
        <v>517</v>
      </c>
      <c r="K1159" s="19" t="n">
        <v>43733.1263888889</v>
      </c>
      <c r="L1159" s="0" t="s">
        <v>54</v>
      </c>
      <c r="M1159" s="0" t="n">
        <v>0.031</v>
      </c>
    </row>
    <row r="1160" customFormat="false" ht="10.5" hidden="false" customHeight="false" outlineLevel="0" collapsed="false">
      <c r="A1160" s="15" t="n">
        <v>400</v>
      </c>
      <c r="B1160" s="0" t="n">
        <v>79.8</v>
      </c>
      <c r="C1160" s="0" t="n">
        <v>84.1</v>
      </c>
      <c r="D1160" s="0" t="n">
        <v>90.9</v>
      </c>
      <c r="E1160" s="0" t="n">
        <v>2.83</v>
      </c>
      <c r="F1160" s="0" t="n">
        <v>0.72</v>
      </c>
      <c r="G1160" s="0" t="n">
        <v>31.49</v>
      </c>
      <c r="H1160" s="0" t="n">
        <v>0.6</v>
      </c>
      <c r="I1160" s="0" t="n">
        <v>2893634</v>
      </c>
      <c r="J1160" s="0" t="s">
        <v>517</v>
      </c>
      <c r="K1160" s="19" t="n">
        <v>43733.1263888889</v>
      </c>
      <c r="L1160" s="0" t="s">
        <v>54</v>
      </c>
      <c r="M1160" s="0" t="n">
        <v>0.042</v>
      </c>
    </row>
    <row r="1161" customFormat="false" ht="10.5" hidden="false" customHeight="false" outlineLevel="0" collapsed="false">
      <c r="A1161" s="15" t="n">
        <v>400</v>
      </c>
      <c r="B1161" s="0" t="n">
        <v>82.3</v>
      </c>
      <c r="C1161" s="0" t="n">
        <v>86.7</v>
      </c>
      <c r="D1161" s="0" t="n">
        <v>94</v>
      </c>
      <c r="E1161" s="0" t="n">
        <v>2.28</v>
      </c>
      <c r="F1161" s="0" t="n">
        <v>0.62</v>
      </c>
      <c r="G1161" s="0" t="n">
        <v>31.49</v>
      </c>
      <c r="H1161" s="0" t="n">
        <v>0.43</v>
      </c>
      <c r="I1161" s="0" t="n">
        <v>2893982</v>
      </c>
      <c r="J1161" s="0" t="s">
        <v>518</v>
      </c>
      <c r="K1161" s="19" t="n">
        <v>43733.2583333333</v>
      </c>
      <c r="L1161" s="0" t="s">
        <v>54</v>
      </c>
      <c r="M1161" s="0" t="n">
        <v>0.031</v>
      </c>
    </row>
    <row r="1162" customFormat="false" ht="10.5" hidden="false" customHeight="false" outlineLevel="0" collapsed="false">
      <c r="A1162" s="15" t="n">
        <v>162</v>
      </c>
      <c r="B1162" s="0" t="n">
        <v>81.9</v>
      </c>
      <c r="C1162" s="0" t="n">
        <v>86.1</v>
      </c>
      <c r="D1162" s="0" t="n">
        <v>93.3</v>
      </c>
      <c r="E1162" s="0" t="n">
        <v>2.52</v>
      </c>
      <c r="F1162" s="0" t="n">
        <v>0.68</v>
      </c>
      <c r="G1162" s="0" t="n">
        <v>31.49</v>
      </c>
      <c r="H1162" s="0" t="n">
        <v>0.42</v>
      </c>
      <c r="I1162" s="0" t="n">
        <v>2893983</v>
      </c>
      <c r="J1162" s="0" t="s">
        <v>518</v>
      </c>
      <c r="K1162" s="19" t="n">
        <v>43733.2583333333</v>
      </c>
      <c r="L1162" s="0" t="s">
        <v>54</v>
      </c>
      <c r="M1162" s="0" t="n">
        <v>0.054</v>
      </c>
    </row>
    <row r="1163" customFormat="false" ht="10.5" hidden="false" customHeight="false" outlineLevel="0" collapsed="false">
      <c r="A1163" s="15" t="n">
        <v>400</v>
      </c>
      <c r="B1163" s="0" t="n">
        <v>74.7</v>
      </c>
      <c r="C1163" s="0" t="n">
        <v>78.7</v>
      </c>
      <c r="D1163" s="0" t="n">
        <v>85.1</v>
      </c>
      <c r="E1163" s="0" t="n">
        <v>4.27</v>
      </c>
      <c r="F1163" s="0" t="n">
        <v>0.89</v>
      </c>
      <c r="G1163" s="0" t="n">
        <v>31.52</v>
      </c>
      <c r="H1163" s="0" t="n">
        <v>1.74</v>
      </c>
      <c r="I1163" s="0" t="n">
        <v>2894238</v>
      </c>
      <c r="J1163" s="0" t="s">
        <v>519</v>
      </c>
      <c r="K1163" s="19" t="n">
        <v>43733.8930555556</v>
      </c>
      <c r="L1163" s="0" t="s">
        <v>30</v>
      </c>
      <c r="M1163" s="0" t="n">
        <v>0.079</v>
      </c>
    </row>
    <row r="1164" customFormat="false" ht="10.5" hidden="false" customHeight="false" outlineLevel="0" collapsed="false">
      <c r="A1164" s="15" t="n">
        <v>400</v>
      </c>
      <c r="B1164" s="0" t="n">
        <v>75.6</v>
      </c>
      <c r="C1164" s="0" t="n">
        <v>79.6</v>
      </c>
      <c r="D1164" s="0" t="n">
        <v>86</v>
      </c>
      <c r="E1164" s="0" t="n">
        <v>3.57</v>
      </c>
      <c r="F1164" s="0" t="n">
        <v>0.9</v>
      </c>
      <c r="G1164" s="0" t="n">
        <v>31.39</v>
      </c>
      <c r="H1164" s="0" t="n">
        <v>1.25</v>
      </c>
      <c r="I1164" s="0" t="n">
        <v>2895632</v>
      </c>
      <c r="J1164" s="0" t="s">
        <v>519</v>
      </c>
      <c r="K1164" s="19" t="n">
        <v>43733.8930555556</v>
      </c>
      <c r="L1164" s="0" t="s">
        <v>30</v>
      </c>
      <c r="M1164" s="0" t="n">
        <v>0.078</v>
      </c>
    </row>
    <row r="1165" customFormat="false" ht="10.5" hidden="false" customHeight="false" outlineLevel="0" collapsed="false">
      <c r="A1165" s="15" t="n">
        <v>500</v>
      </c>
      <c r="B1165" s="0" t="n">
        <v>75.7</v>
      </c>
      <c r="C1165" s="0" t="n">
        <v>79.8</v>
      </c>
      <c r="D1165" s="0" t="n">
        <v>86.3</v>
      </c>
      <c r="E1165" s="0" t="n">
        <v>3.42</v>
      </c>
      <c r="F1165" s="0" t="n">
        <v>0.89</v>
      </c>
      <c r="G1165" s="0" t="n">
        <v>31.39</v>
      </c>
      <c r="H1165" s="0" t="n">
        <v>1.27</v>
      </c>
      <c r="I1165" s="0" t="n">
        <v>2895633</v>
      </c>
      <c r="J1165" s="0" t="s">
        <v>519</v>
      </c>
      <c r="K1165" s="19" t="n">
        <v>43733.8930555556</v>
      </c>
      <c r="L1165" s="0" t="s">
        <v>30</v>
      </c>
      <c r="M1165" s="0" t="n">
        <v>0.081</v>
      </c>
    </row>
    <row r="1166" customFormat="false" ht="10.5" hidden="false" customHeight="false" outlineLevel="0" collapsed="false">
      <c r="A1166" s="15" t="n">
        <v>400</v>
      </c>
      <c r="B1166" s="0" t="n">
        <v>74.1</v>
      </c>
      <c r="C1166" s="0" t="n">
        <v>78.2</v>
      </c>
      <c r="D1166" s="0" t="n">
        <v>84.1</v>
      </c>
      <c r="E1166" s="0" t="n">
        <v>6.71</v>
      </c>
      <c r="F1166" s="0" t="n">
        <v>1.18</v>
      </c>
      <c r="G1166" s="0" t="n">
        <v>31.74</v>
      </c>
      <c r="H1166" s="0" t="n">
        <v>0.86</v>
      </c>
      <c r="I1166" s="0" t="n">
        <v>2897595</v>
      </c>
      <c r="J1166" s="0" t="s">
        <v>520</v>
      </c>
      <c r="K1166" s="19" t="n">
        <v>43734.88125</v>
      </c>
      <c r="L1166" s="0" t="s">
        <v>30</v>
      </c>
      <c r="M1166" s="0" t="n">
        <v>0.178</v>
      </c>
    </row>
    <row r="1167" customFormat="false" ht="10.5" hidden="false" customHeight="false" outlineLevel="0" collapsed="false">
      <c r="A1167" s="15" t="n">
        <v>400</v>
      </c>
      <c r="B1167" s="0" t="n">
        <v>75</v>
      </c>
      <c r="C1167" s="0" t="n">
        <v>79</v>
      </c>
      <c r="D1167" s="0" t="n">
        <v>85.2</v>
      </c>
      <c r="E1167" s="0" t="n">
        <v>6.44</v>
      </c>
      <c r="F1167" s="0" t="n">
        <v>1.15</v>
      </c>
      <c r="G1167" s="0" t="n">
        <v>31.81</v>
      </c>
      <c r="H1167" s="0" t="n">
        <v>1.07</v>
      </c>
      <c r="I1167" s="0" t="n">
        <v>2897596</v>
      </c>
      <c r="J1167" s="0" t="s">
        <v>520</v>
      </c>
      <c r="K1167" s="19" t="n">
        <v>43734.88125</v>
      </c>
      <c r="L1167" s="0" t="s">
        <v>30</v>
      </c>
      <c r="M1167" s="0" t="n">
        <v>0.137</v>
      </c>
    </row>
    <row r="1168" customFormat="false" ht="10.5" hidden="false" customHeight="false" outlineLevel="0" collapsed="false">
      <c r="A1168" s="15" t="n">
        <v>289</v>
      </c>
      <c r="B1168" s="0" t="n">
        <v>74.8</v>
      </c>
      <c r="C1168" s="0" t="n">
        <v>78.9</v>
      </c>
      <c r="D1168" s="0" t="n">
        <v>85</v>
      </c>
      <c r="E1168" s="0" t="n">
        <v>5.23</v>
      </c>
      <c r="F1168" s="0" t="n">
        <v>1.11</v>
      </c>
      <c r="G1168" s="0" t="n">
        <v>31.7</v>
      </c>
      <c r="H1168" s="0" t="n">
        <v>1.27</v>
      </c>
      <c r="I1168" s="0" t="n">
        <v>2897597</v>
      </c>
      <c r="J1168" s="0" t="s">
        <v>520</v>
      </c>
      <c r="K1168" s="19" t="n">
        <v>43734.88125</v>
      </c>
      <c r="L1168" s="0" t="s">
        <v>30</v>
      </c>
      <c r="M1168" s="0" t="n">
        <v>0.148</v>
      </c>
    </row>
    <row r="1169" customFormat="false" ht="10.5" hidden="false" customHeight="false" outlineLevel="0" collapsed="false">
      <c r="A1169" s="15" t="n">
        <v>400</v>
      </c>
      <c r="B1169" s="0" t="n">
        <v>79</v>
      </c>
      <c r="C1169" s="0" t="n">
        <v>83.2</v>
      </c>
      <c r="D1169" s="0" t="n">
        <v>89.6</v>
      </c>
      <c r="E1169" s="0" t="n">
        <v>4.99</v>
      </c>
      <c r="F1169" s="0" t="n">
        <v>0.87</v>
      </c>
      <c r="G1169" s="0" t="n">
        <v>31.79</v>
      </c>
      <c r="H1169" s="0" t="n">
        <v>0.73</v>
      </c>
      <c r="I1169" s="0" t="n">
        <v>2898121</v>
      </c>
      <c r="J1169" s="0" t="s">
        <v>521</v>
      </c>
      <c r="K1169" s="19" t="n">
        <v>43735.1694444444</v>
      </c>
      <c r="L1169" s="0" t="s">
        <v>54</v>
      </c>
      <c r="M1169" s="0" t="n">
        <v>0.038</v>
      </c>
    </row>
    <row r="1170" customFormat="false" ht="10.5" hidden="false" customHeight="false" outlineLevel="0" collapsed="false">
      <c r="A1170" s="15" t="n">
        <v>400</v>
      </c>
      <c r="B1170" s="0" t="n">
        <v>79.2</v>
      </c>
      <c r="C1170" s="0" t="n">
        <v>83.5</v>
      </c>
      <c r="D1170" s="0" t="n">
        <v>90</v>
      </c>
      <c r="E1170" s="0" t="n">
        <v>5.173</v>
      </c>
      <c r="F1170" s="0" t="n">
        <v>0.86</v>
      </c>
      <c r="G1170" s="0" t="n">
        <v>31.81</v>
      </c>
      <c r="H1170" s="0" t="n">
        <v>0.86</v>
      </c>
      <c r="I1170" s="0" t="n">
        <v>2898122</v>
      </c>
      <c r="J1170" s="0" t="s">
        <v>521</v>
      </c>
      <c r="K1170" s="19" t="n">
        <v>43735.1694444444</v>
      </c>
      <c r="L1170" s="0" t="s">
        <v>54</v>
      </c>
      <c r="M1170" s="0" t="n">
        <v>0.057</v>
      </c>
    </row>
    <row r="1171" customFormat="false" ht="10.5" hidden="false" customHeight="false" outlineLevel="0" collapsed="false">
      <c r="A1171" s="15" t="n">
        <v>400</v>
      </c>
      <c r="B1171" s="0" t="n">
        <v>79.3</v>
      </c>
      <c r="C1171" s="0" t="n">
        <v>83.6</v>
      </c>
      <c r="D1171" s="0" t="n">
        <v>90.1</v>
      </c>
      <c r="E1171" s="0" t="n">
        <v>5.32</v>
      </c>
      <c r="F1171" s="0" t="n">
        <v>0.87</v>
      </c>
      <c r="G1171" s="0" t="n">
        <v>31.67</v>
      </c>
      <c r="H1171" s="0" t="n">
        <v>1.38</v>
      </c>
      <c r="I1171" s="0" t="n">
        <v>2898123</v>
      </c>
      <c r="J1171" s="0" t="s">
        <v>521</v>
      </c>
      <c r="K1171" s="19" t="n">
        <v>43735.1694444444</v>
      </c>
      <c r="L1171" s="0" t="s">
        <v>54</v>
      </c>
      <c r="M1171" s="0" t="n">
        <v>0.046</v>
      </c>
    </row>
    <row r="1172" customFormat="false" ht="10.5" hidden="false" customHeight="false" outlineLevel="0" collapsed="false">
      <c r="A1172" s="15" t="n">
        <v>400</v>
      </c>
      <c r="B1172" s="0" t="n">
        <v>79.4</v>
      </c>
      <c r="C1172" s="0" t="n">
        <v>83.7</v>
      </c>
      <c r="D1172" s="0" t="n">
        <v>90.2</v>
      </c>
      <c r="E1172" s="0" t="n">
        <v>5.06</v>
      </c>
      <c r="F1172" s="0" t="n">
        <v>0.87</v>
      </c>
      <c r="G1172" s="0" t="n">
        <v>31.63</v>
      </c>
      <c r="H1172" s="0" t="n">
        <v>0.84</v>
      </c>
      <c r="I1172" s="0" t="n">
        <v>2898676</v>
      </c>
      <c r="J1172" s="0" t="s">
        <v>522</v>
      </c>
      <c r="K1172" s="19" t="n">
        <v>43735.4854166667</v>
      </c>
      <c r="L1172" s="0" t="s">
        <v>54</v>
      </c>
      <c r="M1172" s="0" t="n">
        <v>0.037</v>
      </c>
    </row>
    <row r="1173" customFormat="false" ht="10.5" hidden="false" customHeight="false" outlineLevel="0" collapsed="false">
      <c r="A1173" s="15" t="n">
        <v>400</v>
      </c>
      <c r="B1173" s="0" t="n">
        <v>79.9</v>
      </c>
      <c r="C1173" s="0" t="n">
        <v>84.2</v>
      </c>
      <c r="D1173" s="0" t="n">
        <v>90.6</v>
      </c>
      <c r="E1173" s="0" t="n">
        <v>5.4</v>
      </c>
      <c r="F1173" s="0" t="n">
        <v>0.91</v>
      </c>
      <c r="G1173" s="0" t="n">
        <v>31.75</v>
      </c>
      <c r="H1173" s="0" t="n">
        <v>0.92</v>
      </c>
      <c r="I1173" s="0" t="n">
        <v>2898677</v>
      </c>
      <c r="J1173" s="0" t="s">
        <v>522</v>
      </c>
      <c r="K1173" s="19" t="n">
        <v>43735.4854166667</v>
      </c>
      <c r="L1173" s="0" t="s">
        <v>54</v>
      </c>
      <c r="M1173" s="0" t="n">
        <v>0.035</v>
      </c>
    </row>
    <row r="1174" customFormat="false" ht="10.5" hidden="false" customHeight="false" outlineLevel="0" collapsed="false">
      <c r="A1174" s="15" t="n">
        <v>400</v>
      </c>
      <c r="B1174" s="0" t="n">
        <v>78.2</v>
      </c>
      <c r="C1174" s="0" t="n">
        <v>82.5</v>
      </c>
      <c r="D1174" s="0" t="n">
        <v>88.8</v>
      </c>
      <c r="E1174" s="0" t="n">
        <v>5.09</v>
      </c>
      <c r="F1174" s="0" t="n">
        <v>0.9</v>
      </c>
      <c r="G1174" s="0" t="n">
        <v>31.59</v>
      </c>
      <c r="H1174" s="0" t="n">
        <v>1.08</v>
      </c>
      <c r="I1174" s="0" t="n">
        <v>2898678</v>
      </c>
      <c r="J1174" s="0" t="s">
        <v>522</v>
      </c>
      <c r="K1174" s="19" t="n">
        <v>43735.4854166667</v>
      </c>
      <c r="L1174" s="0" t="s">
        <v>54</v>
      </c>
      <c r="M1174" s="0" t="n">
        <v>0.043</v>
      </c>
    </row>
    <row r="1175" customFormat="false" ht="10.5" hidden="false" customHeight="false" outlineLevel="0" collapsed="false">
      <c r="A1175" s="15" t="n">
        <v>400</v>
      </c>
      <c r="B1175" s="0" t="n">
        <v>79.7</v>
      </c>
      <c r="C1175" s="0" t="n">
        <v>84.1</v>
      </c>
      <c r="D1175" s="0" t="n">
        <v>90.5</v>
      </c>
      <c r="E1175" s="0" t="n">
        <v>5.08</v>
      </c>
      <c r="F1175" s="0" t="n">
        <v>0.89</v>
      </c>
      <c r="G1175" s="0" t="n">
        <v>31.72</v>
      </c>
      <c r="H1175" s="0" t="n">
        <v>0.7</v>
      </c>
      <c r="I1175" s="0" t="n">
        <v>2899804</v>
      </c>
      <c r="J1175" s="0" t="s">
        <v>523</v>
      </c>
      <c r="K1175" s="19" t="n">
        <v>43736.0673611111</v>
      </c>
      <c r="L1175" s="0" t="s">
        <v>54</v>
      </c>
      <c r="M1175" s="0" t="n">
        <v>0.034</v>
      </c>
    </row>
    <row r="1176" customFormat="false" ht="10.5" hidden="false" customHeight="false" outlineLevel="0" collapsed="false">
      <c r="A1176" s="15" t="n">
        <v>400</v>
      </c>
      <c r="B1176" s="0" t="n">
        <v>77.7</v>
      </c>
      <c r="C1176" s="0" t="n">
        <v>81.9</v>
      </c>
      <c r="D1176" s="0" t="n">
        <v>88.2</v>
      </c>
      <c r="E1176" s="0" t="n">
        <v>4.92</v>
      </c>
      <c r="F1176" s="0" t="n">
        <v>0.98</v>
      </c>
      <c r="G1176" s="0" t="n">
        <v>31.83</v>
      </c>
      <c r="H1176" s="0" t="n">
        <v>0.52</v>
      </c>
      <c r="I1176" s="0" t="n">
        <v>2899805</v>
      </c>
      <c r="J1176" s="0" t="s">
        <v>523</v>
      </c>
      <c r="K1176" s="19" t="n">
        <v>43736.0673611111</v>
      </c>
      <c r="L1176" s="0" t="s">
        <v>54</v>
      </c>
      <c r="M1176" s="0" t="n">
        <v>0.057</v>
      </c>
    </row>
    <row r="1177" customFormat="false" ht="10.5" hidden="false" customHeight="false" outlineLevel="0" collapsed="false">
      <c r="A1177" s="15" t="n">
        <v>400</v>
      </c>
      <c r="B1177" s="0" t="n">
        <v>80.1</v>
      </c>
      <c r="C1177" s="0" t="n">
        <v>84.5</v>
      </c>
      <c r="D1177" s="0" t="n">
        <v>90.5</v>
      </c>
      <c r="E1177" s="0" t="n">
        <v>5.38</v>
      </c>
      <c r="F1177" s="0" t="n">
        <v>0.9</v>
      </c>
      <c r="G1177" s="0" t="n">
        <v>31.83</v>
      </c>
      <c r="H1177" s="0" t="n">
        <v>0.61</v>
      </c>
      <c r="I1177" s="0" t="n">
        <v>2899806</v>
      </c>
      <c r="J1177" s="0" t="s">
        <v>523</v>
      </c>
      <c r="K1177" s="19" t="n">
        <v>43736.0673611111</v>
      </c>
      <c r="L1177" s="0" t="s">
        <v>54</v>
      </c>
      <c r="M1177" s="0" t="n">
        <v>0.024</v>
      </c>
    </row>
    <row r="1178" customFormat="false" ht="10.5" hidden="false" customHeight="false" outlineLevel="0" collapsed="false">
      <c r="A1178" s="15" t="n">
        <v>400</v>
      </c>
      <c r="B1178" s="0" t="n">
        <v>79.5</v>
      </c>
      <c r="C1178" s="0" t="n">
        <v>83.8</v>
      </c>
      <c r="D1178" s="0" t="n">
        <v>89.8</v>
      </c>
      <c r="E1178" s="0" t="n">
        <v>4.99</v>
      </c>
      <c r="F1178" s="0" t="n">
        <v>0.86</v>
      </c>
      <c r="G1178" s="0" t="n">
        <v>31.76</v>
      </c>
      <c r="H1178" s="0" t="n">
        <v>0.96</v>
      </c>
      <c r="I1178" s="0" t="n">
        <v>2900441</v>
      </c>
      <c r="J1178" s="0" t="s">
        <v>524</v>
      </c>
      <c r="K1178" s="19" t="n">
        <v>43738.2590277778</v>
      </c>
      <c r="L1178" s="0" t="s">
        <v>54</v>
      </c>
      <c r="M1178" s="0" t="n">
        <v>0.029</v>
      </c>
    </row>
    <row r="1179" customFormat="false" ht="10.5" hidden="false" customHeight="false" outlineLevel="0" collapsed="false">
      <c r="A1179" s="15" t="n">
        <v>379</v>
      </c>
      <c r="B1179" s="0" t="n">
        <v>79.4</v>
      </c>
      <c r="C1179" s="0" t="n">
        <v>83.7</v>
      </c>
      <c r="D1179" s="0" t="n">
        <v>90</v>
      </c>
      <c r="E1179" s="0" t="n">
        <v>4.72</v>
      </c>
      <c r="F1179" s="0" t="n">
        <v>0.86</v>
      </c>
      <c r="G1179" s="0" t="n">
        <v>31.76</v>
      </c>
      <c r="H1179" s="0" t="n">
        <v>1.02</v>
      </c>
      <c r="I1179" s="0" t="n">
        <v>2900442</v>
      </c>
      <c r="J1179" s="0" t="s">
        <v>524</v>
      </c>
      <c r="K1179" s="19" t="n">
        <v>43738.2590277778</v>
      </c>
      <c r="L1179" s="0" t="s">
        <v>54</v>
      </c>
      <c r="M1179" s="0" t="n">
        <v>0.039</v>
      </c>
    </row>
    <row r="1180" customFormat="false" ht="10.5" hidden="false" customHeight="false" outlineLevel="0" collapsed="false">
      <c r="A1180" s="15" t="n">
        <v>354</v>
      </c>
      <c r="B1180" s="0" t="n">
        <v>69.8</v>
      </c>
      <c r="C1180" s="0" t="n">
        <v>73.7</v>
      </c>
      <c r="D1180" s="0" t="n">
        <v>78.9</v>
      </c>
      <c r="E1180" s="0" t="n">
        <v>9.91</v>
      </c>
      <c r="F1180" s="0" t="n">
        <v>1.65</v>
      </c>
      <c r="G1180" s="0" t="n">
        <v>32.18</v>
      </c>
      <c r="H1180" s="0" t="n">
        <v>2.02</v>
      </c>
      <c r="I1180" s="0" t="n">
        <v>2900603</v>
      </c>
      <c r="J1180" s="0" t="s">
        <v>525</v>
      </c>
      <c r="K1180" s="19" t="n">
        <v>43738.3409722222</v>
      </c>
      <c r="L1180" s="0" t="s">
        <v>66</v>
      </c>
      <c r="M1180" s="0" t="n">
        <v>0.145</v>
      </c>
    </row>
    <row r="1181" customFormat="false" ht="10.5" hidden="false" customHeight="false" outlineLevel="0" collapsed="false">
      <c r="A1181" s="15" t="n">
        <v>400</v>
      </c>
      <c r="B1181" s="0" t="n">
        <v>73.4</v>
      </c>
      <c r="C1181" s="0" t="n">
        <v>77.4</v>
      </c>
      <c r="D1181" s="0" t="n">
        <v>83.1</v>
      </c>
      <c r="E1181" s="0" t="n">
        <v>8.34</v>
      </c>
      <c r="F1181" s="0" t="n">
        <v>1.31</v>
      </c>
      <c r="G1181" s="0" t="n">
        <v>32.11</v>
      </c>
      <c r="H1181" s="0" t="n">
        <v>1.07</v>
      </c>
      <c r="I1181" s="0" t="n">
        <v>2901274</v>
      </c>
      <c r="J1181" s="0" t="s">
        <v>526</v>
      </c>
      <c r="K1181" s="19" t="n">
        <v>43738.6402777778</v>
      </c>
      <c r="L1181" s="0" t="s">
        <v>66</v>
      </c>
      <c r="M1181" s="0" t="n">
        <v>0.141</v>
      </c>
    </row>
    <row r="1182" customFormat="false" ht="10.5" hidden="false" customHeight="false" outlineLevel="0" collapsed="false">
      <c r="A1182" s="15" t="n">
        <v>400</v>
      </c>
      <c r="B1182" s="0" t="n">
        <v>73</v>
      </c>
      <c r="C1182" s="0" t="n">
        <v>77</v>
      </c>
      <c r="D1182" s="0" t="n">
        <v>82.5</v>
      </c>
      <c r="E1182" s="0" t="n">
        <v>8.26</v>
      </c>
      <c r="F1182" s="0" t="n">
        <v>1.31</v>
      </c>
      <c r="G1182" s="0" t="n">
        <v>32.15</v>
      </c>
      <c r="H1182" s="0" t="n">
        <v>0.86</v>
      </c>
      <c r="I1182" s="0" t="n">
        <v>2901275</v>
      </c>
      <c r="J1182" s="0" t="s">
        <v>526</v>
      </c>
      <c r="K1182" s="19" t="n">
        <v>43738.6402777778</v>
      </c>
      <c r="L1182" s="0" t="s">
        <v>66</v>
      </c>
      <c r="M1182" s="0" t="n">
        <v>0.212</v>
      </c>
    </row>
    <row r="1183" customFormat="false" ht="10.5" hidden="false" customHeight="false" outlineLevel="0" collapsed="false">
      <c r="A1183" s="15" t="n">
        <v>400</v>
      </c>
      <c r="B1183" s="0" t="n">
        <v>72.8</v>
      </c>
      <c r="C1183" s="0" t="n">
        <v>76.8</v>
      </c>
      <c r="D1183" s="0" t="n">
        <v>82.4</v>
      </c>
      <c r="E1183" s="0" t="n">
        <v>8.43</v>
      </c>
      <c r="F1183" s="0" t="n">
        <v>1.36</v>
      </c>
      <c r="G1183" s="0" t="n">
        <v>32.06</v>
      </c>
      <c r="H1183" s="0" t="n">
        <v>1.34</v>
      </c>
      <c r="I1183" s="0" t="n">
        <v>2901276</v>
      </c>
      <c r="J1183" s="0" t="s">
        <v>526</v>
      </c>
      <c r="K1183" s="19" t="n">
        <v>43738.6402777778</v>
      </c>
      <c r="L1183" s="0" t="s">
        <v>66</v>
      </c>
      <c r="M1183" s="0" t="n">
        <v>0.184</v>
      </c>
    </row>
    <row r="1184" customFormat="false" ht="10.5" hidden="false" customHeight="false" outlineLevel="0" collapsed="false">
      <c r="A1184" s="15" t="n">
        <v>400</v>
      </c>
      <c r="B1184" s="0" t="n">
        <v>73.7</v>
      </c>
      <c r="C1184" s="0" t="n">
        <v>77.7</v>
      </c>
      <c r="D1184" s="0" t="n">
        <v>83.3</v>
      </c>
      <c r="E1184" s="0" t="n">
        <v>8.15</v>
      </c>
      <c r="F1184" s="0" t="n">
        <v>1.36</v>
      </c>
      <c r="G1184" s="0" t="n">
        <v>32</v>
      </c>
      <c r="H1184" s="0" t="n">
        <v>0.82</v>
      </c>
      <c r="I1184" s="0" t="n">
        <v>2901748</v>
      </c>
      <c r="J1184" s="0" t="s">
        <v>527</v>
      </c>
      <c r="K1184" s="19" t="n">
        <v>43738.8701388889</v>
      </c>
      <c r="L1184" s="0" t="s">
        <v>66</v>
      </c>
      <c r="M1184" s="0" t="n">
        <v>0.244</v>
      </c>
    </row>
    <row r="1185" customFormat="false" ht="10.5" hidden="false" customHeight="false" outlineLevel="0" collapsed="false">
      <c r="A1185" s="15" t="n">
        <v>400</v>
      </c>
      <c r="B1185" s="0" t="n">
        <v>73.1</v>
      </c>
      <c r="C1185" s="0" t="n">
        <v>77.1</v>
      </c>
      <c r="D1185" s="0" t="n">
        <v>82.4</v>
      </c>
      <c r="E1185" s="0" t="n">
        <v>9.01</v>
      </c>
      <c r="F1185" s="0" t="n">
        <v>1.38</v>
      </c>
      <c r="G1185" s="0" t="n">
        <v>32.08</v>
      </c>
      <c r="H1185" s="0" t="n">
        <v>1.11</v>
      </c>
      <c r="I1185" s="0" t="n">
        <v>2901749</v>
      </c>
      <c r="J1185" s="0" t="s">
        <v>527</v>
      </c>
      <c r="K1185" s="19" t="n">
        <v>43738.8701388889</v>
      </c>
      <c r="L1185" s="0" t="s">
        <v>66</v>
      </c>
      <c r="M1185" s="0" t="n">
        <v>0.173</v>
      </c>
    </row>
    <row r="1186" customFormat="false" ht="10.5" hidden="false" customHeight="false" outlineLevel="0" collapsed="false">
      <c r="A1186" s="15" t="n">
        <v>190</v>
      </c>
      <c r="B1186" s="0" t="n">
        <v>74.1</v>
      </c>
      <c r="C1186" s="0" t="n">
        <v>78.1</v>
      </c>
      <c r="D1186" s="0" t="n">
        <v>83.7</v>
      </c>
      <c r="E1186" s="0" t="n">
        <v>8.8</v>
      </c>
      <c r="F1186" s="0" t="n">
        <v>1.33</v>
      </c>
      <c r="G1186" s="0" t="n">
        <v>32.07</v>
      </c>
      <c r="H1186" s="0" t="n">
        <v>1.34</v>
      </c>
      <c r="I1186" s="0" t="n">
        <v>2901750</v>
      </c>
      <c r="J1186" s="0" t="s">
        <v>527</v>
      </c>
      <c r="K1186" s="19" t="n">
        <v>43738.8701388889</v>
      </c>
      <c r="L1186" s="0" t="s">
        <v>66</v>
      </c>
      <c r="M1186" s="0" t="n">
        <v>0.164</v>
      </c>
    </row>
    <row r="1187" customFormat="false" ht="10.5" hidden="false" customHeight="false" outlineLevel="0" collapsed="false">
      <c r="A1187" s="15" t="n">
        <v>300</v>
      </c>
      <c r="B1187" s="0" t="n">
        <v>70.4</v>
      </c>
      <c r="C1187" s="0" t="n">
        <v>74.2</v>
      </c>
      <c r="D1187" s="0" t="n">
        <v>79.6</v>
      </c>
      <c r="E1187" s="0" t="n">
        <v>9.03</v>
      </c>
      <c r="F1187" s="0" t="n">
        <v>1.55</v>
      </c>
      <c r="G1187" s="0" t="n">
        <v>32.11</v>
      </c>
      <c r="H1187" s="0" t="n">
        <v>1.36</v>
      </c>
      <c r="I1187" s="0" t="n">
        <v>2902840</v>
      </c>
      <c r="J1187" s="0" t="s">
        <v>528</v>
      </c>
      <c r="K1187" s="19" t="n">
        <v>43739.3993055556</v>
      </c>
      <c r="L1187" s="0" t="s">
        <v>66</v>
      </c>
      <c r="M1187" s="0" t="n">
        <v>0.132</v>
      </c>
    </row>
    <row r="1188" customFormat="false" ht="10.5" hidden="false" customHeight="false" outlineLevel="0" collapsed="false">
      <c r="A1188" s="15" t="n">
        <v>300</v>
      </c>
      <c r="B1188" s="0" t="n">
        <v>70</v>
      </c>
      <c r="C1188" s="0" t="n">
        <v>73.8</v>
      </c>
      <c r="D1188" s="0" t="n">
        <v>79</v>
      </c>
      <c r="E1188" s="0" t="n">
        <v>9.59</v>
      </c>
      <c r="F1188" s="0" t="n">
        <v>1.58</v>
      </c>
      <c r="G1188" s="0" t="n">
        <v>32.17</v>
      </c>
      <c r="H1188" s="0" t="n">
        <v>1.63</v>
      </c>
      <c r="I1188" s="0" t="n">
        <v>2902841</v>
      </c>
      <c r="J1188" s="0" t="s">
        <v>528</v>
      </c>
      <c r="K1188" s="19" t="n">
        <v>43739.3993055556</v>
      </c>
      <c r="L1188" s="0" t="s">
        <v>66</v>
      </c>
      <c r="M1188" s="0" t="n">
        <v>0.115</v>
      </c>
    </row>
    <row r="1189" customFormat="false" ht="10.5" hidden="false" customHeight="false" outlineLevel="0" collapsed="false">
      <c r="A1189" s="15" t="n">
        <v>319</v>
      </c>
      <c r="B1189" s="0" t="n">
        <v>69.2</v>
      </c>
      <c r="C1189" s="0" t="n">
        <v>72.9</v>
      </c>
      <c r="D1189" s="0" t="n">
        <v>78.3</v>
      </c>
      <c r="E1189" s="0" t="n">
        <v>9.18</v>
      </c>
      <c r="F1189" s="0" t="n">
        <v>1.58</v>
      </c>
      <c r="G1189" s="0" t="n">
        <v>32.04</v>
      </c>
      <c r="H1189" s="0" t="n">
        <v>2.54</v>
      </c>
      <c r="I1189" s="0" t="n">
        <v>2902842</v>
      </c>
      <c r="J1189" s="0" t="s">
        <v>528</v>
      </c>
      <c r="K1189" s="19" t="n">
        <v>43739.3993055556</v>
      </c>
      <c r="L1189" s="0" t="s">
        <v>66</v>
      </c>
      <c r="M1189" s="0" t="n">
        <v>0.161</v>
      </c>
    </row>
    <row r="1190" customFormat="false" ht="10.5" hidden="false" customHeight="false" outlineLevel="0" collapsed="false">
      <c r="A1190" s="15" t="n">
        <v>400</v>
      </c>
      <c r="B1190" s="0" t="n">
        <v>74.7</v>
      </c>
      <c r="C1190" s="0" t="n">
        <v>78.7</v>
      </c>
      <c r="D1190" s="0" t="n">
        <v>84</v>
      </c>
      <c r="E1190" s="0" t="n">
        <v>2.96</v>
      </c>
      <c r="F1190" s="0" t="n">
        <v>0.83</v>
      </c>
      <c r="G1190" s="0" t="n">
        <v>31.5</v>
      </c>
      <c r="H1190" s="0" t="n">
        <v>1.86</v>
      </c>
      <c r="I1190" s="0" t="n">
        <v>2905009</v>
      </c>
      <c r="J1190" s="0" t="s">
        <v>529</v>
      </c>
      <c r="K1190" s="19" t="n">
        <v>43740.4708333333</v>
      </c>
      <c r="L1190" s="0" t="s">
        <v>30</v>
      </c>
      <c r="M1190" s="0" t="n">
        <v>0.045</v>
      </c>
    </row>
    <row r="1191" customFormat="false" ht="10.5" hidden="false" customHeight="false" outlineLevel="0" collapsed="false">
      <c r="A1191" s="15" t="n">
        <v>400</v>
      </c>
      <c r="B1191" s="0" t="n">
        <v>77.2</v>
      </c>
      <c r="C1191" s="0" t="n">
        <v>81.3</v>
      </c>
      <c r="D1191" s="0" t="n">
        <v>87.6</v>
      </c>
      <c r="E1191" s="0" t="n">
        <v>2.62</v>
      </c>
      <c r="F1191" s="0" t="n">
        <v>0.79</v>
      </c>
      <c r="G1191" s="0" t="n">
        <v>31.52</v>
      </c>
      <c r="H1191" s="0" t="n">
        <v>0.89</v>
      </c>
      <c r="I1191" s="0" t="n">
        <v>2905010</v>
      </c>
      <c r="J1191" s="0" t="s">
        <v>529</v>
      </c>
      <c r="K1191" s="19" t="n">
        <v>43740.4708333333</v>
      </c>
      <c r="L1191" s="0" t="s">
        <v>30</v>
      </c>
      <c r="M1191" s="0" t="n">
        <v>0.05</v>
      </c>
    </row>
    <row r="1192" customFormat="false" ht="10.5" hidden="false" customHeight="false" outlineLevel="0" collapsed="false">
      <c r="A1192" s="15" t="n">
        <v>400</v>
      </c>
      <c r="B1192" s="0" t="n">
        <v>75.2</v>
      </c>
      <c r="C1192" s="0" t="n">
        <v>79.3</v>
      </c>
      <c r="D1192" s="0" t="n">
        <v>85.7</v>
      </c>
      <c r="E1192" s="0" t="n">
        <v>2.68</v>
      </c>
      <c r="F1192" s="0" t="n">
        <v>0.79</v>
      </c>
      <c r="G1192" s="0" t="n">
        <v>31.49</v>
      </c>
      <c r="H1192" s="0" t="n">
        <v>0.98</v>
      </c>
      <c r="I1192" s="0" t="n">
        <v>2905011</v>
      </c>
      <c r="J1192" s="0" t="s">
        <v>529</v>
      </c>
      <c r="K1192" s="19" t="n">
        <v>43740.4708333333</v>
      </c>
      <c r="L1192" s="0" t="s">
        <v>30</v>
      </c>
      <c r="M1192" s="0" t="n">
        <v>0.076</v>
      </c>
    </row>
    <row r="1193" customFormat="false" ht="10.5" hidden="false" customHeight="false" outlineLevel="0" collapsed="false">
      <c r="A1193" s="15" t="n">
        <v>400</v>
      </c>
      <c r="B1193" s="0" t="n">
        <v>76.6</v>
      </c>
      <c r="C1193" s="0" t="n">
        <v>80.7</v>
      </c>
      <c r="D1193" s="0" t="n">
        <v>87.1</v>
      </c>
      <c r="E1193" s="0" t="n">
        <v>2.53</v>
      </c>
      <c r="F1193" s="0" t="n">
        <v>0.78</v>
      </c>
      <c r="G1193" s="0" t="n">
        <v>31.48</v>
      </c>
      <c r="H1193" s="0" t="n">
        <v>1.01</v>
      </c>
      <c r="I1193" s="0" t="n">
        <v>2905769</v>
      </c>
      <c r="J1193" s="0" t="s">
        <v>530</v>
      </c>
      <c r="K1193" s="19" t="n">
        <v>43740.8138888889</v>
      </c>
      <c r="L1193" s="0" t="s">
        <v>30</v>
      </c>
      <c r="M1193" s="0" t="n">
        <v>0.056</v>
      </c>
    </row>
    <row r="1194" customFormat="false" ht="10.5" hidden="false" customHeight="false" outlineLevel="0" collapsed="false">
      <c r="A1194" s="15" t="n">
        <v>400</v>
      </c>
      <c r="B1194" s="0" t="n">
        <v>75.5</v>
      </c>
      <c r="C1194" s="0" t="n">
        <v>79.6</v>
      </c>
      <c r="D1194" s="0" t="n">
        <v>86</v>
      </c>
      <c r="E1194" s="0" t="n">
        <v>2.94</v>
      </c>
      <c r="F1194" s="0" t="n">
        <v>0.86</v>
      </c>
      <c r="G1194" s="0" t="n">
        <v>31.35</v>
      </c>
      <c r="H1194" s="0" t="n">
        <v>1.23</v>
      </c>
      <c r="I1194" s="0" t="n">
        <v>2905770</v>
      </c>
      <c r="J1194" s="0" t="s">
        <v>530</v>
      </c>
      <c r="K1194" s="19" t="n">
        <v>43740.8138888889</v>
      </c>
      <c r="L1194" s="0" t="s">
        <v>30</v>
      </c>
      <c r="M1194" s="0" t="n">
        <v>0.06</v>
      </c>
    </row>
    <row r="1195" customFormat="false" ht="10.5" hidden="false" customHeight="false" outlineLevel="0" collapsed="false">
      <c r="A1195" s="15" t="n">
        <v>421</v>
      </c>
      <c r="B1195" s="0" t="n">
        <v>75.7</v>
      </c>
      <c r="C1195" s="0" t="n">
        <v>79.8</v>
      </c>
      <c r="D1195" s="0" t="n">
        <v>86.2</v>
      </c>
      <c r="E1195" s="0" t="n">
        <v>2.93</v>
      </c>
      <c r="F1195" s="0" t="n">
        <v>0.9</v>
      </c>
      <c r="G1195" s="0" t="n">
        <v>31.48</v>
      </c>
      <c r="H1195" s="0" t="n">
        <v>0.83</v>
      </c>
      <c r="I1195" s="0" t="n">
        <v>2905771</v>
      </c>
      <c r="J1195" s="0" t="s">
        <v>530</v>
      </c>
      <c r="K1195" s="19" t="n">
        <v>43740.8138888889</v>
      </c>
      <c r="L1195" s="0" t="s">
        <v>30</v>
      </c>
      <c r="M1195" s="0" t="n">
        <v>0.05</v>
      </c>
    </row>
    <row r="1196" customFormat="false" ht="10.5" hidden="false" customHeight="false" outlineLevel="0" collapsed="false">
      <c r="A1196" s="15" t="n">
        <v>300</v>
      </c>
      <c r="B1196" s="0" t="n">
        <v>70.2</v>
      </c>
      <c r="C1196" s="0" t="n">
        <v>74</v>
      </c>
      <c r="D1196" s="0" t="n">
        <v>79.7</v>
      </c>
      <c r="E1196" s="0" t="n">
        <v>6.67</v>
      </c>
      <c r="F1196" s="0" t="n">
        <v>1.36</v>
      </c>
      <c r="G1196" s="0" t="n">
        <v>31.72</v>
      </c>
      <c r="H1196" s="0" t="n">
        <v>1.58</v>
      </c>
      <c r="I1196" s="0" t="n">
        <v>2906787</v>
      </c>
      <c r="J1196" s="0" t="s">
        <v>531</v>
      </c>
      <c r="K1196" s="19" t="n">
        <v>43741.3979166667</v>
      </c>
      <c r="L1196" s="0" t="s">
        <v>66</v>
      </c>
      <c r="M1196" s="0" t="n">
        <v>0.162</v>
      </c>
    </row>
    <row r="1197" customFormat="false" ht="10.5" hidden="false" customHeight="false" outlineLevel="0" collapsed="false">
      <c r="A1197" s="15" t="n">
        <v>300</v>
      </c>
      <c r="B1197" s="0" t="n">
        <v>68.3</v>
      </c>
      <c r="C1197" s="0" t="n">
        <v>72</v>
      </c>
      <c r="D1197" s="0" t="n">
        <v>77.5</v>
      </c>
      <c r="E1197" s="0" t="n">
        <v>7.61</v>
      </c>
      <c r="F1197" s="0" t="n">
        <v>1.53</v>
      </c>
      <c r="G1197" s="0" t="n">
        <v>31.92</v>
      </c>
      <c r="H1197" s="0" t="n">
        <v>1.07</v>
      </c>
      <c r="I1197" s="0" t="n">
        <v>2906788</v>
      </c>
      <c r="J1197" s="0" t="s">
        <v>531</v>
      </c>
      <c r="K1197" s="19" t="n">
        <v>43741.3979166667</v>
      </c>
      <c r="L1197" s="0" t="s">
        <v>66</v>
      </c>
      <c r="M1197" s="0" t="n">
        <v>0.1863</v>
      </c>
    </row>
    <row r="1198" customFormat="false" ht="10.5" hidden="false" customHeight="false" outlineLevel="0" collapsed="false">
      <c r="A1198" s="15" t="n">
        <v>523</v>
      </c>
      <c r="B1198" s="0" t="n">
        <v>70.4</v>
      </c>
      <c r="C1198" s="0" t="n">
        <v>74.3</v>
      </c>
      <c r="D1198" s="0" t="n">
        <v>79.8</v>
      </c>
      <c r="E1198" s="0" t="n">
        <v>7.66</v>
      </c>
      <c r="F1198" s="0" t="n">
        <v>1.41</v>
      </c>
      <c r="G1198" s="0" t="n">
        <v>31.89</v>
      </c>
      <c r="H1198" s="0" t="n">
        <v>1.24</v>
      </c>
      <c r="I1198" s="0" t="n">
        <v>2906789</v>
      </c>
      <c r="J1198" s="0" t="s">
        <v>531</v>
      </c>
      <c r="K1198" s="19" t="n">
        <v>43741.3979166667</v>
      </c>
      <c r="L1198" s="0" t="s">
        <v>66</v>
      </c>
      <c r="M1198" s="0" t="n">
        <v>0.148</v>
      </c>
    </row>
    <row r="1199" customFormat="false" ht="10.5" hidden="false" customHeight="false" outlineLevel="0" collapsed="false">
      <c r="A1199" s="15" t="n">
        <v>300</v>
      </c>
      <c r="B1199" s="0" t="n">
        <v>75.4</v>
      </c>
      <c r="C1199" s="0" t="n">
        <v>79.6</v>
      </c>
      <c r="D1199" s="0" t="n">
        <v>85</v>
      </c>
      <c r="E1199" s="0" t="n">
        <v>8.85</v>
      </c>
      <c r="F1199" s="0" t="n">
        <v>1.46</v>
      </c>
      <c r="G1199" s="0" t="n">
        <v>32.14</v>
      </c>
      <c r="H1199" s="0" t="n">
        <v>0.9</v>
      </c>
      <c r="I1199" s="0" t="n">
        <v>2907788</v>
      </c>
      <c r="J1199" s="0" t="s">
        <v>532</v>
      </c>
      <c r="K1199" s="19" t="n">
        <v>43741.8333333333</v>
      </c>
      <c r="L1199" s="0" t="s">
        <v>104</v>
      </c>
      <c r="M1199" s="0" t="n">
        <v>0.129</v>
      </c>
    </row>
    <row r="1200" customFormat="false" ht="10.5" hidden="false" customHeight="false" outlineLevel="0" collapsed="false">
      <c r="A1200" s="15" t="n">
        <v>450</v>
      </c>
      <c r="B1200" s="0" t="n">
        <v>75.3</v>
      </c>
      <c r="C1200" s="0" t="n">
        <v>79.4</v>
      </c>
      <c r="D1200" s="0" t="n">
        <v>84.9</v>
      </c>
      <c r="E1200" s="0" t="n">
        <v>8.99</v>
      </c>
      <c r="F1200" s="0" t="n">
        <v>1.44</v>
      </c>
      <c r="G1200" s="0" t="n">
        <v>32.17</v>
      </c>
      <c r="H1200" s="0" t="n">
        <v>0.69</v>
      </c>
      <c r="I1200" s="0" t="n">
        <v>2907789</v>
      </c>
      <c r="J1200" s="0" t="s">
        <v>532</v>
      </c>
      <c r="K1200" s="19" t="n">
        <v>43741.8333333333</v>
      </c>
      <c r="L1200" s="0" t="s">
        <v>104</v>
      </c>
      <c r="M1200" s="0" t="n">
        <v>0.153</v>
      </c>
    </row>
    <row r="1201" customFormat="false" ht="10.5" hidden="false" customHeight="false" outlineLevel="0" collapsed="false">
      <c r="A1201" s="15" t="n">
        <v>450</v>
      </c>
      <c r="B1201" s="0" t="n">
        <v>77</v>
      </c>
      <c r="C1201" s="0" t="n">
        <v>81.2</v>
      </c>
      <c r="D1201" s="0" t="n">
        <v>86.9</v>
      </c>
      <c r="E1201" s="0" t="n">
        <v>7.43</v>
      </c>
      <c r="F1201" s="0" t="n">
        <v>1.36</v>
      </c>
      <c r="G1201" s="0" t="n">
        <v>31.9</v>
      </c>
      <c r="H1201" s="0" t="n">
        <v>0.68</v>
      </c>
      <c r="I1201" s="0" t="n">
        <v>2907790</v>
      </c>
      <c r="J1201" s="0" t="s">
        <v>532</v>
      </c>
      <c r="K1201" s="19" t="n">
        <v>43741.8333333333</v>
      </c>
      <c r="L1201" s="0" t="s">
        <v>104</v>
      </c>
      <c r="M1201" s="0" t="n">
        <v>0.048</v>
      </c>
    </row>
    <row r="1202" customFormat="false" ht="10.5" hidden="false" customHeight="false" outlineLevel="0" collapsed="false">
      <c r="A1202" s="15" t="n">
        <v>155</v>
      </c>
      <c r="B1202" s="0" t="n">
        <v>77</v>
      </c>
      <c r="C1202" s="0" t="n">
        <v>81.2</v>
      </c>
      <c r="D1202" s="0" t="n">
        <v>87.2</v>
      </c>
      <c r="E1202" s="0" t="n">
        <v>6.7</v>
      </c>
      <c r="F1202" s="0" t="n">
        <v>1.16</v>
      </c>
      <c r="G1202" s="0" t="n">
        <v>31.78</v>
      </c>
      <c r="H1202" s="0" t="n">
        <v>0.72</v>
      </c>
      <c r="I1202" s="0" t="n">
        <v>2907791</v>
      </c>
      <c r="J1202" s="0" t="s">
        <v>532</v>
      </c>
      <c r="K1202" s="19" t="n">
        <v>43741.8333333333</v>
      </c>
      <c r="L1202" s="0" t="s">
        <v>104</v>
      </c>
      <c r="M1202" s="0" t="n">
        <v>0.043</v>
      </c>
    </row>
    <row r="1203" customFormat="false" ht="10.5" hidden="false" customHeight="false" outlineLevel="0" collapsed="false">
      <c r="A1203" s="15" t="n">
        <v>499</v>
      </c>
      <c r="B1203" s="0" t="n">
        <v>80.1</v>
      </c>
      <c r="C1203" s="0" t="n">
        <v>84.4</v>
      </c>
      <c r="D1203" s="0" t="n">
        <v>90.7</v>
      </c>
      <c r="E1203" s="0" t="n">
        <v>6.24</v>
      </c>
      <c r="F1203" s="0" t="n">
        <v>0.96</v>
      </c>
      <c r="G1203" s="0" t="n">
        <v>31.68</v>
      </c>
      <c r="H1203" s="0" t="n">
        <v>0.57</v>
      </c>
      <c r="I1203" s="0" t="n">
        <v>2908550</v>
      </c>
      <c r="J1203" s="0" t="s">
        <v>533</v>
      </c>
      <c r="K1203" s="19" t="n">
        <v>43742.2576388889</v>
      </c>
      <c r="L1203" s="0" t="s">
        <v>56</v>
      </c>
      <c r="M1203" s="0" t="n">
        <v>0.049</v>
      </c>
    </row>
    <row r="1204" customFormat="false" ht="10.5" hidden="false" customHeight="false" outlineLevel="0" collapsed="false">
      <c r="A1204" s="15" t="n">
        <v>300</v>
      </c>
      <c r="B1204" s="0" t="n">
        <v>69.9</v>
      </c>
      <c r="C1204" s="0" t="n">
        <v>73.7</v>
      </c>
      <c r="D1204" s="0" t="n">
        <v>79.2</v>
      </c>
      <c r="E1204" s="0" t="n">
        <v>8.14</v>
      </c>
      <c r="F1204" s="0" t="n">
        <v>1.51</v>
      </c>
      <c r="G1204" s="0" t="n">
        <v>31.87</v>
      </c>
      <c r="H1204" s="0" t="n">
        <v>1.78</v>
      </c>
      <c r="I1204" s="0" t="n">
        <v>2909316</v>
      </c>
      <c r="J1204" s="0" t="s">
        <v>534</v>
      </c>
      <c r="K1204" s="19" t="n">
        <v>43742.5569444444</v>
      </c>
      <c r="L1204" s="0" t="s">
        <v>66</v>
      </c>
      <c r="M1204" s="0" t="n">
        <v>0.098</v>
      </c>
    </row>
    <row r="1205" customFormat="false" ht="10.5" hidden="false" customHeight="false" outlineLevel="0" collapsed="false">
      <c r="A1205" s="15" t="n">
        <v>300</v>
      </c>
      <c r="B1205" s="0" t="n">
        <v>70.8</v>
      </c>
      <c r="C1205" s="0" t="n">
        <v>74.7</v>
      </c>
      <c r="D1205" s="0" t="n">
        <v>80.2</v>
      </c>
      <c r="E1205" s="0" t="n">
        <v>7.27</v>
      </c>
      <c r="F1205" s="0" t="n">
        <v>1.47</v>
      </c>
      <c r="G1205" s="0" t="n">
        <v>31.66</v>
      </c>
      <c r="H1205" s="0" t="n">
        <v>1.16</v>
      </c>
      <c r="I1205" s="0" t="n">
        <v>2909317</v>
      </c>
      <c r="J1205" s="0" t="s">
        <v>534</v>
      </c>
      <c r="K1205" s="19" t="n">
        <v>43742.5569444444</v>
      </c>
      <c r="L1205" s="0" t="s">
        <v>66</v>
      </c>
      <c r="M1205" s="0" t="n">
        <v>0.087</v>
      </c>
    </row>
    <row r="1206" customFormat="false" ht="10.5" hidden="false" customHeight="false" outlineLevel="0" collapsed="false">
      <c r="A1206" s="15" t="n">
        <v>299</v>
      </c>
      <c r="B1206" s="0" t="n">
        <v>69.9</v>
      </c>
      <c r="C1206" s="0" t="n">
        <v>73.7</v>
      </c>
      <c r="D1206" s="0" t="n">
        <v>79.3</v>
      </c>
      <c r="E1206" s="0" t="n">
        <v>8</v>
      </c>
      <c r="F1206" s="0" t="n">
        <v>1.51</v>
      </c>
      <c r="G1206" s="0" t="n">
        <v>31.86</v>
      </c>
      <c r="H1206" s="0" t="n">
        <v>1.39</v>
      </c>
      <c r="I1206" s="0" t="n">
        <v>2909318</v>
      </c>
      <c r="J1206" s="0" t="s">
        <v>534</v>
      </c>
      <c r="K1206" s="19" t="n">
        <v>43742.5569444444</v>
      </c>
      <c r="L1206" s="0" t="s">
        <v>66</v>
      </c>
      <c r="M1206" s="0" t="n">
        <v>0.117</v>
      </c>
    </row>
    <row r="1207" customFormat="false" ht="10.5" hidden="false" customHeight="false" outlineLevel="0" collapsed="false">
      <c r="A1207" s="15" t="n">
        <v>400</v>
      </c>
      <c r="B1207" s="0" t="n">
        <v>74.6</v>
      </c>
      <c r="C1207" s="0" t="n">
        <v>78.8</v>
      </c>
      <c r="D1207" s="0" t="n">
        <v>84.9</v>
      </c>
      <c r="E1207" s="0" t="n">
        <v>6.31</v>
      </c>
      <c r="F1207" s="0" t="n">
        <v>1.1</v>
      </c>
      <c r="G1207" s="0" t="n">
        <v>31.6</v>
      </c>
      <c r="H1207" s="0" t="n">
        <v>0.84</v>
      </c>
      <c r="I1207" s="0" t="n">
        <v>2930528</v>
      </c>
      <c r="J1207" s="0" t="s">
        <v>535</v>
      </c>
      <c r="K1207" s="19" t="n">
        <v>43756.5118055556</v>
      </c>
      <c r="L1207" s="0" t="s">
        <v>30</v>
      </c>
      <c r="M1207" s="0" t="n">
        <v>0.092</v>
      </c>
    </row>
    <row r="1208" customFormat="false" ht="10.5" hidden="false" customHeight="false" outlineLevel="0" collapsed="false">
      <c r="A1208" s="15" t="n">
        <v>400</v>
      </c>
      <c r="B1208" s="0" t="n">
        <v>74.8</v>
      </c>
      <c r="C1208" s="0" t="n">
        <v>78.9</v>
      </c>
      <c r="D1208" s="0" t="n">
        <v>85.3</v>
      </c>
      <c r="E1208" s="0" t="n">
        <v>4.84</v>
      </c>
      <c r="F1208" s="0" t="n">
        <v>1.01</v>
      </c>
      <c r="G1208" s="0" t="n">
        <v>31.39</v>
      </c>
      <c r="H1208" s="0" t="n">
        <v>1.04</v>
      </c>
      <c r="I1208" s="0" t="n">
        <v>2930529</v>
      </c>
      <c r="J1208" s="0" t="s">
        <v>535</v>
      </c>
      <c r="K1208" s="19" t="n">
        <v>43756.5118055556</v>
      </c>
      <c r="L1208" s="0" t="s">
        <v>30</v>
      </c>
      <c r="M1208" s="0" t="n">
        <v>0.12</v>
      </c>
    </row>
    <row r="1209" customFormat="false" ht="10.5" hidden="false" customHeight="false" outlineLevel="0" collapsed="false">
      <c r="A1209" s="15" t="n">
        <v>400</v>
      </c>
      <c r="B1209" s="0" t="n">
        <v>75.3</v>
      </c>
      <c r="C1209" s="0" t="n">
        <v>79.4</v>
      </c>
      <c r="D1209" s="0" t="n">
        <v>86.3</v>
      </c>
      <c r="E1209" s="0" t="n">
        <v>5.54</v>
      </c>
      <c r="F1209" s="0" t="n">
        <v>1.11</v>
      </c>
      <c r="G1209" s="0" t="n">
        <v>31.59</v>
      </c>
      <c r="H1209" s="0" t="n">
        <v>1.11</v>
      </c>
      <c r="I1209" s="0" t="n">
        <v>2930530</v>
      </c>
      <c r="J1209" s="0" t="s">
        <v>535</v>
      </c>
      <c r="K1209" s="19" t="n">
        <v>43756.5118055556</v>
      </c>
      <c r="L1209" s="0" t="s">
        <v>30</v>
      </c>
      <c r="M1209" s="0" t="n">
        <v>0.133</v>
      </c>
    </row>
    <row r="1210" customFormat="false" ht="10.5" hidden="false" customHeight="false" outlineLevel="0" collapsed="false">
      <c r="A1210" s="15" t="n">
        <v>219</v>
      </c>
      <c r="B1210" s="0" t="n">
        <v>74.5</v>
      </c>
      <c r="C1210" s="0" t="n">
        <v>78.5</v>
      </c>
      <c r="D1210" s="0" t="n">
        <v>84.5</v>
      </c>
      <c r="E1210" s="0" t="n">
        <v>7.9</v>
      </c>
      <c r="F1210" s="0" t="n">
        <v>1.3</v>
      </c>
      <c r="G1210" s="0" t="n">
        <v>32.04</v>
      </c>
      <c r="H1210" s="0" t="n">
        <v>0.68</v>
      </c>
      <c r="I1210" s="0" t="n">
        <v>2925430</v>
      </c>
      <c r="J1210" s="0" t="s">
        <v>536</v>
      </c>
      <c r="K1210" s="19" t="n">
        <v>43754.1777777778</v>
      </c>
      <c r="L1210" s="0" t="s">
        <v>66</v>
      </c>
      <c r="M1210" s="0" t="n">
        <v>0.165</v>
      </c>
    </row>
    <row r="1211" customFormat="false" ht="10.5" hidden="false" customHeight="false" outlineLevel="0" collapsed="false">
      <c r="A1211" s="15" t="n">
        <v>400</v>
      </c>
      <c r="B1211" s="0" t="n">
        <v>82.2</v>
      </c>
      <c r="C1211" s="0" t="n">
        <v>86.6</v>
      </c>
      <c r="D1211" s="0" t="n">
        <v>93.8</v>
      </c>
      <c r="E1211" s="0" t="n">
        <v>1.42</v>
      </c>
      <c r="F1211" s="0" t="n">
        <v>0.95</v>
      </c>
      <c r="G1211" s="0" t="n">
        <v>31.29</v>
      </c>
      <c r="H1211" s="0" t="n">
        <v>0.47</v>
      </c>
      <c r="I1211" s="0" t="n">
        <v>2926074</v>
      </c>
      <c r="J1211" s="0" t="s">
        <v>537</v>
      </c>
      <c r="K1211" s="19" t="n">
        <v>43754.49375</v>
      </c>
      <c r="L1211" s="0" t="s">
        <v>54</v>
      </c>
      <c r="M1211" s="0" t="n">
        <v>0.123</v>
      </c>
    </row>
    <row r="1212" customFormat="false" ht="10.5" hidden="false" customHeight="false" outlineLevel="0" collapsed="false">
      <c r="A1212" s="15" t="n">
        <v>400</v>
      </c>
      <c r="B1212" s="0" t="n">
        <v>81.7</v>
      </c>
      <c r="C1212" s="0" t="n">
        <v>86.1</v>
      </c>
      <c r="D1212" s="0" t="n">
        <v>93.3</v>
      </c>
      <c r="E1212" s="0" t="n">
        <v>2.18</v>
      </c>
      <c r="F1212" s="0" t="n">
        <v>0.8</v>
      </c>
      <c r="G1212" s="0" t="n">
        <v>31.38</v>
      </c>
      <c r="H1212" s="0" t="n">
        <v>0.36</v>
      </c>
      <c r="I1212" s="0" t="n">
        <v>2926075</v>
      </c>
      <c r="J1212" s="0" t="s">
        <v>537</v>
      </c>
      <c r="K1212" s="19" t="n">
        <v>43754.49375</v>
      </c>
      <c r="L1212" s="0" t="s">
        <v>54</v>
      </c>
      <c r="M1212" s="0" t="n">
        <v>0.051</v>
      </c>
    </row>
    <row r="1213" customFormat="false" ht="10.5" hidden="false" customHeight="false" outlineLevel="0" collapsed="false">
      <c r="A1213" s="15" t="n">
        <v>400</v>
      </c>
      <c r="B1213" s="0" t="n">
        <v>79.2</v>
      </c>
      <c r="C1213" s="0" t="n">
        <v>83.5</v>
      </c>
      <c r="D1213" s="0" t="n">
        <v>90.2</v>
      </c>
      <c r="E1213" s="0" t="n">
        <v>1.9</v>
      </c>
      <c r="F1213" s="0" t="n">
        <v>0.77</v>
      </c>
      <c r="G1213" s="0" t="n">
        <v>31.34</v>
      </c>
      <c r="H1213" s="0" t="n">
        <v>1.1</v>
      </c>
      <c r="I1213" s="0" t="n">
        <v>2926076</v>
      </c>
      <c r="J1213" s="0" t="s">
        <v>537</v>
      </c>
      <c r="K1213" s="19" t="n">
        <v>43754.49375</v>
      </c>
      <c r="L1213" s="0" t="s">
        <v>54</v>
      </c>
      <c r="M1213" s="0" t="n">
        <v>0.061</v>
      </c>
    </row>
    <row r="1214" customFormat="false" ht="10.5" hidden="false" customHeight="false" outlineLevel="0" collapsed="false">
      <c r="A1214" s="15" t="n">
        <v>400</v>
      </c>
      <c r="B1214" s="0" t="n">
        <v>77.9</v>
      </c>
      <c r="C1214" s="0" t="n">
        <v>82.1</v>
      </c>
      <c r="D1214" s="0" t="n">
        <v>89.1</v>
      </c>
      <c r="E1214" s="0" t="n">
        <v>1.85</v>
      </c>
      <c r="F1214" s="0" t="n">
        <v>0.75</v>
      </c>
      <c r="G1214" s="0" t="n">
        <v>31.37</v>
      </c>
      <c r="H1214" s="0" t="n">
        <v>0.9</v>
      </c>
      <c r="I1214" s="0" t="n">
        <v>2926816</v>
      </c>
      <c r="J1214" s="0" t="s">
        <v>538</v>
      </c>
      <c r="K1214" s="19" t="n">
        <v>43754.7986111111</v>
      </c>
      <c r="L1214" s="0" t="s">
        <v>54</v>
      </c>
      <c r="M1214" s="0" t="n">
        <v>0.054</v>
      </c>
    </row>
    <row r="1215" customFormat="false" ht="10.5" hidden="false" customHeight="false" outlineLevel="0" collapsed="false">
      <c r="A1215" s="15" t="n">
        <v>400</v>
      </c>
      <c r="B1215" s="0" t="n">
        <v>79.1</v>
      </c>
      <c r="C1215" s="0" t="n">
        <v>83.3</v>
      </c>
      <c r="D1215" s="0" t="n">
        <v>89.8</v>
      </c>
      <c r="E1215" s="0" t="n">
        <v>3.04</v>
      </c>
      <c r="F1215" s="0" t="n">
        <v>0.86</v>
      </c>
      <c r="G1215" s="0" t="n">
        <v>31.54</v>
      </c>
      <c r="H1215" s="0" t="n">
        <v>0.97</v>
      </c>
      <c r="I1215" s="0" t="n">
        <v>2926817</v>
      </c>
      <c r="J1215" s="0" t="s">
        <v>538</v>
      </c>
      <c r="K1215" s="19" t="n">
        <v>43754.7986111111</v>
      </c>
      <c r="L1215" s="0" t="s">
        <v>54</v>
      </c>
      <c r="M1215" s="0" t="n">
        <v>0.096</v>
      </c>
    </row>
    <row r="1216" customFormat="false" ht="10.5" hidden="false" customHeight="false" outlineLevel="0" collapsed="false">
      <c r="A1216" s="15" t="n">
        <v>273</v>
      </c>
      <c r="B1216" s="0" t="n">
        <v>77.8</v>
      </c>
      <c r="C1216" s="0" t="n">
        <v>82</v>
      </c>
      <c r="D1216" s="0" t="n">
        <v>88.4</v>
      </c>
      <c r="E1216" s="0" t="n">
        <v>2.82</v>
      </c>
      <c r="F1216" s="0" t="n">
        <v>0.81</v>
      </c>
      <c r="G1216" s="0" t="n">
        <v>31.4</v>
      </c>
      <c r="H1216" s="0" t="n">
        <v>0.88</v>
      </c>
      <c r="I1216" s="0" t="n">
        <v>2926818</v>
      </c>
      <c r="J1216" s="0" t="s">
        <v>538</v>
      </c>
      <c r="K1216" s="19" t="n">
        <v>43754.7986111111</v>
      </c>
      <c r="L1216" s="0" t="s">
        <v>54</v>
      </c>
      <c r="M1216" s="0" t="n">
        <v>0.052</v>
      </c>
    </row>
    <row r="1217" customFormat="false" ht="10.5" hidden="false" customHeight="false" outlineLevel="0" collapsed="false">
      <c r="A1217" s="15" t="n">
        <v>300</v>
      </c>
      <c r="B1217" s="0" t="n">
        <v>81.7</v>
      </c>
      <c r="C1217" s="0" t="n">
        <v>86.1</v>
      </c>
      <c r="D1217" s="0" t="n">
        <v>92.9</v>
      </c>
      <c r="E1217" s="0" t="n">
        <v>4.77</v>
      </c>
      <c r="F1217" s="0" t="n">
        <v>0.87</v>
      </c>
      <c r="G1217" s="0" t="n">
        <v>31.71</v>
      </c>
      <c r="H1217" s="0" t="n">
        <v>0.49</v>
      </c>
      <c r="I1217" s="0" t="n">
        <v>2927220</v>
      </c>
      <c r="J1217" s="0" t="s">
        <v>539</v>
      </c>
      <c r="K1217" s="19" t="n">
        <v>43755.025</v>
      </c>
      <c r="L1217" s="0" t="s">
        <v>56</v>
      </c>
      <c r="M1217" s="0" t="n">
        <v>0.036</v>
      </c>
    </row>
    <row r="1218" customFormat="false" ht="10.5" hidden="false" customHeight="false" outlineLevel="0" collapsed="false">
      <c r="A1218" s="15" t="n">
        <v>300</v>
      </c>
      <c r="B1218" s="0" t="n">
        <v>79.5</v>
      </c>
      <c r="C1218" s="0" t="n">
        <v>83.8</v>
      </c>
      <c r="D1218" s="0" t="n">
        <v>90.4</v>
      </c>
      <c r="E1218" s="0" t="n">
        <v>5.1</v>
      </c>
      <c r="F1218" s="0" t="n">
        <v>0.92</v>
      </c>
      <c r="G1218" s="0" t="n">
        <v>31.73</v>
      </c>
      <c r="H1218" s="0" t="n">
        <v>0.5</v>
      </c>
      <c r="I1218" s="0" t="n">
        <v>2927221</v>
      </c>
      <c r="J1218" s="0" t="s">
        <v>539</v>
      </c>
      <c r="K1218" s="19" t="n">
        <v>43755.025</v>
      </c>
      <c r="L1218" s="0" t="s">
        <v>56</v>
      </c>
      <c r="M1218" s="0" t="n">
        <v>0.024</v>
      </c>
    </row>
    <row r="1219" customFormat="false" ht="10.5" hidden="false" customHeight="false" outlineLevel="0" collapsed="false">
      <c r="A1219" s="15" t="n">
        <v>300</v>
      </c>
      <c r="B1219" s="0" t="n">
        <v>80.2</v>
      </c>
      <c r="C1219" s="0" t="n">
        <v>84.6</v>
      </c>
      <c r="D1219" s="0" t="n">
        <v>91</v>
      </c>
      <c r="E1219" s="0" t="n">
        <v>7.43</v>
      </c>
      <c r="F1219" s="0" t="n">
        <v>1.03</v>
      </c>
      <c r="G1219" s="0" t="n">
        <v>31.94</v>
      </c>
      <c r="H1219" s="0" t="n">
        <v>0.71</v>
      </c>
      <c r="I1219" s="0" t="n">
        <v>2927222</v>
      </c>
      <c r="J1219" s="0" t="s">
        <v>539</v>
      </c>
      <c r="K1219" s="19" t="n">
        <v>43755.025</v>
      </c>
      <c r="L1219" s="0" t="s">
        <v>56</v>
      </c>
      <c r="M1219" s="0" t="n">
        <v>0.023</v>
      </c>
    </row>
    <row r="1220" customFormat="false" ht="10.5" hidden="false" customHeight="false" outlineLevel="0" collapsed="false">
      <c r="A1220" s="15" t="n">
        <v>350</v>
      </c>
      <c r="B1220" s="0" t="n">
        <v>80.6</v>
      </c>
      <c r="C1220" s="0" t="n">
        <v>85</v>
      </c>
      <c r="D1220" s="0" t="n">
        <v>91.6</v>
      </c>
      <c r="E1220" s="0" t="n">
        <v>5.74</v>
      </c>
      <c r="F1220" s="0" t="n">
        <v>0.94</v>
      </c>
      <c r="G1220" s="0" t="n">
        <v>31.79</v>
      </c>
      <c r="H1220" s="0" t="n">
        <v>0.7</v>
      </c>
      <c r="I1220" s="0" t="n">
        <v>2927259</v>
      </c>
      <c r="J1220" s="0" t="s">
        <v>540</v>
      </c>
      <c r="K1220" s="19" t="n">
        <v>43755.1055555556</v>
      </c>
      <c r="L1220" s="0" t="s">
        <v>56</v>
      </c>
      <c r="M1220" s="0" t="n">
        <v>0.026</v>
      </c>
    </row>
    <row r="1221" customFormat="false" ht="10.5" hidden="false" customHeight="false" outlineLevel="0" collapsed="false">
      <c r="A1221" s="15" t="n">
        <v>375</v>
      </c>
      <c r="B1221" s="0" t="n">
        <v>79.4</v>
      </c>
      <c r="C1221" s="0" t="n">
        <v>83.8</v>
      </c>
      <c r="D1221" s="0" t="n">
        <v>90.4</v>
      </c>
      <c r="E1221" s="0" t="n">
        <v>5.76</v>
      </c>
      <c r="F1221" s="0" t="n">
        <v>0.92</v>
      </c>
      <c r="G1221" s="0" t="n">
        <v>31.84</v>
      </c>
      <c r="H1221" s="0" t="n">
        <v>0.58</v>
      </c>
      <c r="I1221" s="0" t="n">
        <v>2927833</v>
      </c>
      <c r="J1221" s="0" t="s">
        <v>541</v>
      </c>
      <c r="K1221" s="19" t="n">
        <v>43755.3347222222</v>
      </c>
      <c r="L1221" s="0" t="s">
        <v>56</v>
      </c>
      <c r="M1221" s="0" t="n">
        <v>0.017</v>
      </c>
    </row>
    <row r="1222" customFormat="false" ht="10.5" hidden="false" customHeight="false" outlineLevel="0" collapsed="false">
      <c r="A1222" s="15" t="n">
        <v>400</v>
      </c>
      <c r="B1222" s="0" t="n">
        <v>77.4</v>
      </c>
      <c r="C1222" s="0" t="n">
        <v>81.6</v>
      </c>
      <c r="D1222" s="0" t="n">
        <v>87.7</v>
      </c>
      <c r="E1222" s="0" t="n">
        <v>6.01</v>
      </c>
      <c r="F1222" s="0" t="n">
        <v>0.98</v>
      </c>
      <c r="G1222" s="0" t="n">
        <v>31.78</v>
      </c>
      <c r="H1222" s="0" t="n">
        <v>0.54</v>
      </c>
      <c r="I1222" s="0" t="n">
        <v>2928705</v>
      </c>
      <c r="J1222" s="0" t="s">
        <v>542</v>
      </c>
      <c r="K1222" s="19" t="n">
        <v>43755.6743055556</v>
      </c>
      <c r="L1222" s="0" t="s">
        <v>104</v>
      </c>
      <c r="M1222" s="0" t="n">
        <v>0.058</v>
      </c>
    </row>
    <row r="1223" customFormat="false" ht="10.5" hidden="false" customHeight="false" outlineLevel="0" collapsed="false">
      <c r="A1223" s="15" t="n">
        <v>400</v>
      </c>
      <c r="B1223" s="0" t="n">
        <v>76.8</v>
      </c>
      <c r="C1223" s="0" t="n">
        <v>81.1</v>
      </c>
      <c r="D1223" s="0" t="n">
        <v>87</v>
      </c>
      <c r="E1223" s="0" t="n">
        <v>6.02</v>
      </c>
      <c r="F1223" s="0" t="n">
        <v>1.02</v>
      </c>
      <c r="G1223" s="0" t="n">
        <v>31.8</v>
      </c>
      <c r="H1223" s="0" t="n">
        <v>0.73</v>
      </c>
      <c r="I1223" s="0" t="n">
        <v>2928706</v>
      </c>
      <c r="J1223" s="0" t="s">
        <v>542</v>
      </c>
      <c r="K1223" s="19" t="n">
        <v>43755.6743055556</v>
      </c>
      <c r="L1223" s="0" t="s">
        <v>104</v>
      </c>
      <c r="M1223" s="0" t="n">
        <v>0.053</v>
      </c>
    </row>
    <row r="1224" customFormat="false" ht="10.5" hidden="false" customHeight="false" outlineLevel="0" collapsed="false">
      <c r="A1224" s="15" t="n">
        <v>400</v>
      </c>
      <c r="B1224" s="0" t="n">
        <v>77.8</v>
      </c>
      <c r="C1224" s="0" t="n">
        <v>82</v>
      </c>
      <c r="D1224" s="0" t="n">
        <v>87.9</v>
      </c>
      <c r="E1224" s="0" t="n">
        <v>6.25</v>
      </c>
      <c r="F1224" s="0" t="n">
        <v>1.03</v>
      </c>
      <c r="G1224" s="0" t="n">
        <v>31.82</v>
      </c>
      <c r="H1224" s="0" t="n">
        <v>0.57</v>
      </c>
      <c r="I1224" s="0" t="n">
        <v>2928707</v>
      </c>
      <c r="J1224" s="0" t="s">
        <v>542</v>
      </c>
      <c r="K1224" s="19" t="n">
        <v>43755.6743055556</v>
      </c>
      <c r="L1224" s="0" t="s">
        <v>104</v>
      </c>
      <c r="M1224" s="0" t="n">
        <v>0.072</v>
      </c>
    </row>
    <row r="1225" customFormat="false" ht="10.5" hidden="false" customHeight="false" outlineLevel="0" collapsed="false">
      <c r="A1225" s="15" t="n">
        <v>300</v>
      </c>
      <c r="B1225" s="0" t="n">
        <v>78.8</v>
      </c>
      <c r="C1225" s="0" t="n">
        <v>83.1</v>
      </c>
      <c r="D1225" s="0" t="n">
        <v>89.1</v>
      </c>
      <c r="E1225" s="0" t="n">
        <v>7.28</v>
      </c>
      <c r="F1225" s="0" t="n">
        <v>1.06</v>
      </c>
      <c r="G1225" s="0" t="n">
        <v>32</v>
      </c>
      <c r="H1225" s="0" t="n">
        <v>0.52</v>
      </c>
      <c r="I1225" s="0" t="n">
        <v>2929225</v>
      </c>
      <c r="J1225" s="0" t="s">
        <v>543</v>
      </c>
      <c r="K1225" s="19" t="n">
        <v>43755.8381944444</v>
      </c>
      <c r="L1225" s="0" t="s">
        <v>104</v>
      </c>
      <c r="M1225" s="0" t="n">
        <v>0.039</v>
      </c>
    </row>
    <row r="1226" customFormat="false" ht="10.5" hidden="false" customHeight="false" outlineLevel="0" collapsed="false">
      <c r="A1226" s="15" t="n">
        <v>325</v>
      </c>
      <c r="B1226" s="0" t="n">
        <v>78.3</v>
      </c>
      <c r="C1226" s="0" t="n">
        <v>82.6</v>
      </c>
      <c r="D1226" s="0" t="n">
        <v>88.6</v>
      </c>
      <c r="E1226" s="0" t="n">
        <v>6.33</v>
      </c>
      <c r="F1226" s="0" t="n">
        <v>1.03</v>
      </c>
      <c r="G1226" s="0" t="n">
        <v>31.89</v>
      </c>
      <c r="H1226" s="0" t="n">
        <v>0.72</v>
      </c>
      <c r="I1226" s="0" t="n">
        <v>2929226</v>
      </c>
      <c r="J1226" s="0" t="s">
        <v>543</v>
      </c>
      <c r="K1226" s="19" t="n">
        <v>43755.8381944444</v>
      </c>
      <c r="L1226" s="0" t="s">
        <v>104</v>
      </c>
      <c r="M1226" s="0" t="n">
        <v>0.069</v>
      </c>
    </row>
    <row r="1227" customFormat="false" ht="10.5" hidden="false" customHeight="false" outlineLevel="0" collapsed="false">
      <c r="A1227" s="15" t="n">
        <v>300</v>
      </c>
      <c r="B1227" s="0" t="n">
        <v>70.3</v>
      </c>
      <c r="C1227" s="0" t="n">
        <v>74.1</v>
      </c>
      <c r="D1227" s="0" t="n">
        <v>79.5</v>
      </c>
      <c r="E1227" s="0" t="n">
        <v>9.23</v>
      </c>
      <c r="F1227" s="0" t="n">
        <v>1.68</v>
      </c>
      <c r="G1227" s="0" t="n">
        <v>31.9</v>
      </c>
      <c r="H1227" s="0" t="n">
        <v>1.28</v>
      </c>
      <c r="I1227" s="0" t="n">
        <v>2929639</v>
      </c>
      <c r="J1227" s="0" t="s">
        <v>544</v>
      </c>
      <c r="K1227" s="19" t="n">
        <v>43756.0618055556</v>
      </c>
      <c r="L1227" s="0" t="s">
        <v>66</v>
      </c>
      <c r="M1227" s="0" t="n">
        <v>0.095</v>
      </c>
    </row>
    <row r="1228" customFormat="false" ht="10.5" hidden="false" customHeight="false" outlineLevel="0" collapsed="false">
      <c r="A1228" s="15" t="n">
        <v>300</v>
      </c>
      <c r="B1228" s="0" t="n">
        <v>69.8</v>
      </c>
      <c r="C1228" s="0" t="n">
        <v>73.7</v>
      </c>
      <c r="D1228" s="0" t="n">
        <v>79</v>
      </c>
      <c r="E1228" s="0" t="n">
        <v>9.31</v>
      </c>
      <c r="F1228" s="0" t="n">
        <v>1.7</v>
      </c>
      <c r="G1228" s="0" t="n">
        <v>31.87</v>
      </c>
      <c r="H1228" s="0" t="n">
        <v>1.36</v>
      </c>
      <c r="I1228" s="0" t="n">
        <v>2929640</v>
      </c>
      <c r="J1228" s="0" t="s">
        <v>544</v>
      </c>
      <c r="K1228" s="19" t="n">
        <v>43756.0618055556</v>
      </c>
      <c r="L1228" s="0" t="s">
        <v>66</v>
      </c>
      <c r="M1228" s="0" t="n">
        <v>0.097</v>
      </c>
    </row>
    <row r="1229" customFormat="false" ht="10.5" hidden="false" customHeight="false" outlineLevel="0" collapsed="false">
      <c r="A1229" s="15" t="n">
        <v>300</v>
      </c>
      <c r="B1229" s="0" t="n">
        <v>70.3</v>
      </c>
      <c r="C1229" s="0" t="n">
        <v>74.1</v>
      </c>
      <c r="D1229" s="0" t="n">
        <v>79.3</v>
      </c>
      <c r="E1229" s="0" t="n">
        <v>9.98</v>
      </c>
      <c r="F1229" s="0" t="n">
        <v>1.76</v>
      </c>
      <c r="G1229" s="0" t="n">
        <v>31.97</v>
      </c>
      <c r="H1229" s="0" t="n">
        <v>1.96</v>
      </c>
      <c r="I1229" s="0" t="n">
        <v>2929641</v>
      </c>
      <c r="J1229" s="0" t="s">
        <v>544</v>
      </c>
      <c r="K1229" s="19" t="n">
        <v>43756.0618055556</v>
      </c>
      <c r="L1229" s="0" t="s">
        <v>66</v>
      </c>
      <c r="M1229" s="0" t="n">
        <v>0.116</v>
      </c>
    </row>
    <row r="1230" customFormat="false" ht="10.5" hidden="false" customHeight="false" outlineLevel="0" collapsed="false">
      <c r="A1230" s="15" t="n">
        <v>300</v>
      </c>
      <c r="B1230" s="0" t="n">
        <v>70.6</v>
      </c>
      <c r="C1230" s="0" t="n">
        <v>74.6</v>
      </c>
      <c r="D1230" s="0" t="n">
        <v>79.8</v>
      </c>
      <c r="E1230" s="0" t="n">
        <v>10.54</v>
      </c>
      <c r="F1230" s="0" t="n">
        <v>1.83</v>
      </c>
      <c r="G1230" s="0" t="n">
        <v>32.11</v>
      </c>
      <c r="H1230" s="0" t="n">
        <v>0.99</v>
      </c>
      <c r="I1230" s="0" t="n">
        <v>2929938</v>
      </c>
      <c r="J1230" s="0" t="s">
        <v>545</v>
      </c>
      <c r="K1230" s="19" t="n">
        <v>43756.2083333333</v>
      </c>
      <c r="L1230" s="0" t="s">
        <v>66</v>
      </c>
      <c r="M1230" s="0" t="n">
        <v>0.115</v>
      </c>
    </row>
    <row r="1231" customFormat="false" ht="10.5" hidden="false" customHeight="false" outlineLevel="0" collapsed="false">
      <c r="A1231" s="15" t="n">
        <v>319</v>
      </c>
      <c r="B1231" s="0" t="n">
        <v>70.5</v>
      </c>
      <c r="C1231" s="0" t="n">
        <v>74.4</v>
      </c>
      <c r="D1231" s="0" t="n">
        <v>79.9</v>
      </c>
      <c r="E1231" s="0" t="n">
        <v>9.12</v>
      </c>
      <c r="F1231" s="0" t="n">
        <v>1.63</v>
      </c>
      <c r="G1231" s="0" t="n">
        <v>31.89</v>
      </c>
      <c r="H1231" s="0" t="n">
        <v>1.63</v>
      </c>
      <c r="I1231" s="0" t="n">
        <v>2929939</v>
      </c>
      <c r="J1231" s="0" t="s">
        <v>545</v>
      </c>
      <c r="K1231" s="19" t="n">
        <v>43756.2083333333</v>
      </c>
      <c r="L1231" s="0" t="s">
        <v>66</v>
      </c>
      <c r="M1231" s="0" t="n">
        <v>0.121</v>
      </c>
    </row>
    <row r="1232" customFormat="false" ht="10.5" hidden="false" customHeight="false" outlineLevel="0" collapsed="false">
      <c r="A1232" s="15" t="n">
        <v>400</v>
      </c>
      <c r="B1232" s="0" t="n">
        <v>74.5</v>
      </c>
      <c r="C1232" s="0" t="n">
        <v>78.5</v>
      </c>
      <c r="D1232" s="0" t="n">
        <v>84.7</v>
      </c>
      <c r="E1232" s="0" t="n">
        <v>5.44</v>
      </c>
      <c r="F1232" s="0" t="n">
        <v>1.09</v>
      </c>
      <c r="G1232" s="0" t="n">
        <v>31.8</v>
      </c>
      <c r="H1232" s="0" t="n">
        <v>0.93</v>
      </c>
      <c r="I1232" s="0" t="n">
        <v>2931995</v>
      </c>
      <c r="J1232" s="0" t="s">
        <v>546</v>
      </c>
      <c r="K1232" s="19" t="n">
        <v>43758.7972222222</v>
      </c>
      <c r="L1232" s="0" t="s">
        <v>30</v>
      </c>
      <c r="M1232" s="0" t="n">
        <v>0.116</v>
      </c>
    </row>
    <row r="1233" customFormat="false" ht="10.5" hidden="false" customHeight="false" outlineLevel="0" collapsed="false">
      <c r="A1233" s="15" t="n">
        <v>400</v>
      </c>
      <c r="B1233" s="0" t="n">
        <v>74.4</v>
      </c>
      <c r="C1233" s="0" t="n">
        <v>78.4</v>
      </c>
      <c r="D1233" s="0" t="n">
        <v>84.5</v>
      </c>
      <c r="E1233" s="0" t="n">
        <v>5.43</v>
      </c>
      <c r="F1233" s="0" t="n">
        <v>1.07</v>
      </c>
      <c r="G1233" s="0" t="n">
        <v>31.78</v>
      </c>
      <c r="H1233" s="0" t="n">
        <v>0.98</v>
      </c>
      <c r="I1233" s="0" t="n">
        <v>2931996</v>
      </c>
      <c r="J1233" s="0" t="s">
        <v>546</v>
      </c>
      <c r="K1233" s="19" t="n">
        <v>43758.7972222222</v>
      </c>
      <c r="L1233" s="0" t="s">
        <v>30</v>
      </c>
      <c r="M1233" s="0" t="n">
        <v>0.115</v>
      </c>
    </row>
    <row r="1234" customFormat="false" ht="10.5" hidden="false" customHeight="false" outlineLevel="0" collapsed="false">
      <c r="A1234" s="15" t="n">
        <v>350</v>
      </c>
      <c r="B1234" s="0" t="n">
        <v>76.5</v>
      </c>
      <c r="C1234" s="0" t="n">
        <v>80.7</v>
      </c>
      <c r="D1234" s="0" t="n">
        <v>87.3</v>
      </c>
      <c r="E1234" s="0" t="n">
        <v>5.05</v>
      </c>
      <c r="F1234" s="0" t="n">
        <v>1.03</v>
      </c>
      <c r="G1234" s="0" t="n">
        <v>31.52</v>
      </c>
      <c r="H1234" s="0" t="n">
        <v>0.86</v>
      </c>
      <c r="I1234" s="0" t="n">
        <v>2931997</v>
      </c>
      <c r="J1234" s="0" t="s">
        <v>546</v>
      </c>
      <c r="K1234" s="19" t="n">
        <v>43758.7972222222</v>
      </c>
      <c r="L1234" s="0" t="s">
        <v>30</v>
      </c>
      <c r="M1234" s="0" t="n">
        <v>0.066</v>
      </c>
    </row>
    <row r="1235" customFormat="false" ht="10.5" hidden="false" customHeight="false" outlineLevel="0" collapsed="false">
      <c r="A1235" s="15" t="n">
        <v>294</v>
      </c>
      <c r="B1235" s="0" t="n">
        <v>70.5</v>
      </c>
      <c r="C1235" s="0" t="n">
        <v>74.4</v>
      </c>
      <c r="D1235" s="0" t="n">
        <v>80.7</v>
      </c>
      <c r="E1235" s="0" t="n">
        <v>3.12</v>
      </c>
      <c r="F1235" s="0" t="n">
        <v>1.11</v>
      </c>
      <c r="G1235" s="0" t="n">
        <v>31.24</v>
      </c>
      <c r="H1235" s="0" t="n">
        <v>1.81</v>
      </c>
      <c r="I1235" s="0" t="n">
        <v>2932013</v>
      </c>
      <c r="J1235" s="0" t="s">
        <v>547</v>
      </c>
      <c r="K1235" s="19" t="n">
        <v>43758.8652777778</v>
      </c>
      <c r="L1235" s="0" t="s">
        <v>88</v>
      </c>
      <c r="M1235" s="0" t="n">
        <v>0.088</v>
      </c>
    </row>
    <row r="1236" customFormat="false" ht="10.5" hidden="false" customHeight="false" outlineLevel="0" collapsed="false">
      <c r="A1236" s="15" t="n">
        <v>400</v>
      </c>
      <c r="B1236" s="0" t="n">
        <v>74.9</v>
      </c>
      <c r="C1236" s="0" t="n">
        <v>79</v>
      </c>
      <c r="D1236" s="0" t="n">
        <v>86</v>
      </c>
      <c r="E1236" s="0" t="n">
        <v>5.03</v>
      </c>
      <c r="F1236" s="0" t="n">
        <v>1.03</v>
      </c>
      <c r="G1236" s="0" t="n">
        <v>31.58</v>
      </c>
      <c r="H1236" s="0" t="n">
        <v>1.44</v>
      </c>
      <c r="I1236" s="0" t="n">
        <v>2931550</v>
      </c>
      <c r="J1236" s="0" t="s">
        <v>548</v>
      </c>
      <c r="K1236" s="19" t="n">
        <v>43756.8</v>
      </c>
      <c r="L1236" s="0" t="s">
        <v>30</v>
      </c>
      <c r="M1236" s="0" t="n">
        <v>0.148</v>
      </c>
    </row>
    <row r="1237" customFormat="false" ht="10.5" hidden="false" customHeight="false" outlineLevel="0" collapsed="false">
      <c r="A1237" s="15" t="n">
        <v>400</v>
      </c>
      <c r="B1237" s="0" t="n">
        <v>74.8</v>
      </c>
      <c r="C1237" s="0" t="n">
        <v>78.7</v>
      </c>
      <c r="D1237" s="0" t="n">
        <v>84.8</v>
      </c>
      <c r="E1237" s="0" t="n">
        <v>5.36</v>
      </c>
      <c r="F1237" s="0" t="n">
        <v>1.03</v>
      </c>
      <c r="G1237" s="0" t="n">
        <v>31.68</v>
      </c>
      <c r="H1237" s="0" t="n">
        <v>1.14</v>
      </c>
      <c r="I1237" s="0" t="n">
        <v>2931551</v>
      </c>
      <c r="J1237" s="0" t="s">
        <v>548</v>
      </c>
      <c r="K1237" s="19" t="n">
        <v>43756.8</v>
      </c>
      <c r="L1237" s="0" t="s">
        <v>30</v>
      </c>
      <c r="M1237" s="0" t="n">
        <v>0.121</v>
      </c>
    </row>
    <row r="1238" customFormat="false" ht="10.5" hidden="false" customHeight="false" outlineLevel="0" collapsed="false">
      <c r="A1238" s="15" t="n">
        <v>364</v>
      </c>
      <c r="B1238" s="0" t="n">
        <v>75.9</v>
      </c>
      <c r="C1238" s="0" t="n">
        <v>80</v>
      </c>
      <c r="D1238" s="0" t="n">
        <v>86.2</v>
      </c>
      <c r="E1238" s="0" t="n">
        <v>4.8</v>
      </c>
      <c r="F1238" s="0" t="n">
        <v>0.98</v>
      </c>
      <c r="G1238" s="0" t="n">
        <v>31.66</v>
      </c>
      <c r="H1238" s="0" t="n">
        <v>1.23</v>
      </c>
      <c r="I1238" s="0" t="n">
        <v>2931552</v>
      </c>
      <c r="J1238" s="0" t="s">
        <v>548</v>
      </c>
      <c r="K1238" s="19" t="n">
        <v>43756.8</v>
      </c>
      <c r="L1238" s="0" t="s">
        <v>30</v>
      </c>
      <c r="M1238" s="0" t="n">
        <v>0.109</v>
      </c>
    </row>
    <row r="1239" customFormat="false" ht="10.5" hidden="false" customHeight="false" outlineLevel="0" collapsed="false">
      <c r="A1239" s="15" t="n">
        <v>300</v>
      </c>
      <c r="B1239" s="0" t="n">
        <v>70.9</v>
      </c>
      <c r="C1239" s="0" t="n">
        <v>74.8</v>
      </c>
      <c r="D1239" s="0" t="n">
        <v>81.1</v>
      </c>
      <c r="E1239" s="0" t="n">
        <v>2.65</v>
      </c>
      <c r="F1239" s="0" t="n">
        <v>1.09</v>
      </c>
      <c r="G1239" s="0" t="n">
        <v>31.41</v>
      </c>
      <c r="H1239" s="0" t="n">
        <v>0.97</v>
      </c>
      <c r="I1239" s="0" t="n">
        <v>2931778</v>
      </c>
      <c r="J1239" s="0" t="s">
        <v>549</v>
      </c>
      <c r="K1239" s="19" t="n">
        <v>43757.0090277778</v>
      </c>
      <c r="L1239" s="0" t="s">
        <v>88</v>
      </c>
      <c r="M1239" s="0" t="n">
        <v>0.1</v>
      </c>
    </row>
    <row r="1240" customFormat="false" ht="10.5" hidden="false" customHeight="false" outlineLevel="0" collapsed="false">
      <c r="A1240" s="15" t="n">
        <v>300</v>
      </c>
      <c r="B1240" s="0" t="n">
        <v>70.5</v>
      </c>
      <c r="C1240" s="0" t="n">
        <v>74.3</v>
      </c>
      <c r="D1240" s="0" t="n">
        <v>80.6</v>
      </c>
      <c r="E1240" s="0" t="n">
        <v>2.63</v>
      </c>
      <c r="F1240" s="0" t="n">
        <v>1.12</v>
      </c>
      <c r="G1240" s="0" t="n">
        <v>31.38</v>
      </c>
      <c r="H1240" s="0" t="n">
        <v>1.04</v>
      </c>
      <c r="I1240" s="0" t="n">
        <v>2931779</v>
      </c>
      <c r="J1240" s="0" t="s">
        <v>549</v>
      </c>
      <c r="K1240" s="19" t="n">
        <v>43757.0090277778</v>
      </c>
      <c r="L1240" s="0" t="s">
        <v>88</v>
      </c>
      <c r="M1240" s="0" t="n">
        <v>0.073</v>
      </c>
    </row>
    <row r="1241" customFormat="false" ht="10.5" hidden="false" customHeight="false" outlineLevel="0" collapsed="false">
      <c r="A1241" s="15" t="n">
        <v>300</v>
      </c>
      <c r="B1241" s="0" t="n">
        <v>70.3</v>
      </c>
      <c r="C1241" s="0" t="n">
        <v>74</v>
      </c>
      <c r="D1241" s="0" t="n">
        <v>80.2</v>
      </c>
      <c r="E1241" s="0" t="n">
        <v>2.51</v>
      </c>
      <c r="F1241" s="0" t="n">
        <v>1.11</v>
      </c>
      <c r="G1241" s="0" t="n">
        <v>31.3</v>
      </c>
      <c r="H1241" s="0" t="n">
        <v>1.98</v>
      </c>
      <c r="I1241" s="0" t="n">
        <v>2931780</v>
      </c>
      <c r="J1241" s="0" t="s">
        <v>549</v>
      </c>
      <c r="K1241" s="19" t="n">
        <v>43757.0090277778</v>
      </c>
      <c r="L1241" s="0" t="s">
        <v>88</v>
      </c>
      <c r="M1241" s="0" t="n">
        <v>0.114</v>
      </c>
    </row>
    <row r="1242" customFormat="false" ht="10.5" hidden="false" customHeight="false" outlineLevel="0" collapsed="false">
      <c r="A1242" s="15" t="n">
        <v>300</v>
      </c>
      <c r="B1242" s="0" t="n">
        <v>70.7</v>
      </c>
      <c r="C1242" s="0" t="n">
        <v>74.5</v>
      </c>
      <c r="D1242" s="0" t="n">
        <v>80.7</v>
      </c>
      <c r="E1242" s="0" t="n">
        <v>2.98</v>
      </c>
      <c r="F1242" s="0" t="n">
        <v>1.16</v>
      </c>
      <c r="G1242" s="0" t="n">
        <v>31.31</v>
      </c>
      <c r="H1242" s="0" t="n">
        <v>1.47</v>
      </c>
      <c r="I1242" s="0" t="n">
        <v>2931784</v>
      </c>
      <c r="J1242" s="0" t="s">
        <v>550</v>
      </c>
      <c r="K1242" s="19" t="n">
        <v>43757.1881944445</v>
      </c>
      <c r="L1242" s="0" t="s">
        <v>88</v>
      </c>
      <c r="M1242" s="0" t="n">
        <v>0.123</v>
      </c>
    </row>
    <row r="1243" customFormat="false" ht="10.5" hidden="false" customHeight="false" outlineLevel="0" collapsed="false">
      <c r="A1243" s="15" t="n">
        <v>300</v>
      </c>
      <c r="B1243" s="0" t="n">
        <v>69.8</v>
      </c>
      <c r="C1243" s="0" t="n">
        <v>73.6</v>
      </c>
      <c r="D1243" s="0" t="n">
        <v>79.6</v>
      </c>
      <c r="E1243" s="0" t="n">
        <v>3.04</v>
      </c>
      <c r="F1243" s="0" t="n">
        <v>1.19</v>
      </c>
      <c r="G1243" s="0" t="n">
        <v>31.38</v>
      </c>
      <c r="H1243" s="0" t="n">
        <v>1.56</v>
      </c>
      <c r="I1243" s="0" t="n">
        <v>2931785</v>
      </c>
      <c r="J1243" s="0" t="s">
        <v>550</v>
      </c>
      <c r="K1243" s="19" t="n">
        <v>43757.1881944445</v>
      </c>
      <c r="L1243" s="0" t="s">
        <v>88</v>
      </c>
      <c r="M1243" s="0" t="n">
        <v>0.131</v>
      </c>
    </row>
    <row r="1244" customFormat="false" ht="10.5" hidden="false" customHeight="false" outlineLevel="0" collapsed="false">
      <c r="A1244" s="15" t="n">
        <v>169</v>
      </c>
      <c r="B1244" s="0" t="n">
        <v>68.9</v>
      </c>
      <c r="C1244" s="0" t="n">
        <v>72.6</v>
      </c>
      <c r="D1244" s="0" t="n">
        <v>78.6</v>
      </c>
      <c r="E1244" s="0" t="n">
        <v>3.13</v>
      </c>
      <c r="F1244" s="0" t="n">
        <v>1.21</v>
      </c>
      <c r="G1244" s="0" t="n">
        <v>31.41</v>
      </c>
      <c r="H1244" s="0" t="n">
        <v>1.04</v>
      </c>
      <c r="I1244" s="0" t="n">
        <v>2931786</v>
      </c>
      <c r="J1244" s="0" t="s">
        <v>550</v>
      </c>
      <c r="K1244" s="19" t="n">
        <v>43757.1881944445</v>
      </c>
      <c r="L1244" s="0" t="s">
        <v>88</v>
      </c>
      <c r="M1244" s="0" t="n">
        <v>0.151</v>
      </c>
    </row>
    <row r="1245" customFormat="false" ht="10.5" hidden="false" customHeight="false" outlineLevel="0" collapsed="false">
      <c r="A1245" s="15" t="n">
        <v>400</v>
      </c>
      <c r="B1245" s="0" t="n">
        <v>79.3</v>
      </c>
      <c r="C1245" s="0" t="n">
        <v>83.6</v>
      </c>
      <c r="D1245" s="0" t="n">
        <v>91.3</v>
      </c>
      <c r="E1245" s="0" t="n">
        <v>1.61</v>
      </c>
      <c r="F1245" s="0" t="n">
        <v>0.85</v>
      </c>
      <c r="G1245" s="0" t="n">
        <v>31.25</v>
      </c>
      <c r="H1245" s="0" t="n">
        <v>1.76</v>
      </c>
      <c r="I1245" s="0" t="n">
        <v>2931793</v>
      </c>
      <c r="J1245" s="0" t="s">
        <v>551</v>
      </c>
      <c r="K1245" s="19" t="n">
        <v>43757.5076388889</v>
      </c>
      <c r="L1245" s="0" t="s">
        <v>54</v>
      </c>
      <c r="M1245" s="0" t="n">
        <v>0.095</v>
      </c>
    </row>
    <row r="1246" customFormat="false" ht="10.5" hidden="false" customHeight="false" outlineLevel="0" collapsed="false">
      <c r="A1246" s="15" t="n">
        <v>400</v>
      </c>
      <c r="B1246" s="0" t="n">
        <v>77.4</v>
      </c>
      <c r="C1246" s="0" t="n">
        <v>81.6</v>
      </c>
      <c r="D1246" s="0" t="n">
        <v>88</v>
      </c>
      <c r="E1246" s="0" t="n">
        <v>2.57</v>
      </c>
      <c r="F1246" s="0" t="n">
        <v>0.9</v>
      </c>
      <c r="G1246" s="0" t="n">
        <v>31.25</v>
      </c>
      <c r="H1246" s="0" t="n">
        <v>1.07</v>
      </c>
      <c r="I1246" s="0" t="n">
        <v>2931794</v>
      </c>
      <c r="J1246" s="0" t="s">
        <v>551</v>
      </c>
      <c r="K1246" s="19" t="n">
        <v>43757.5076388889</v>
      </c>
      <c r="L1246" s="0" t="s">
        <v>54</v>
      </c>
      <c r="M1246" s="0" t="n">
        <v>0.097</v>
      </c>
    </row>
    <row r="1247" customFormat="false" ht="10.5" hidden="false" customHeight="false" outlineLevel="0" collapsed="false">
      <c r="A1247" s="15" t="n">
        <v>400</v>
      </c>
      <c r="B1247" s="0" t="n">
        <v>79.1</v>
      </c>
      <c r="C1247" s="0" t="n">
        <v>83.4</v>
      </c>
      <c r="D1247" s="0" t="n">
        <v>89.9</v>
      </c>
      <c r="E1247" s="0" t="n">
        <v>2.21</v>
      </c>
      <c r="F1247" s="0" t="n">
        <v>0.79</v>
      </c>
      <c r="G1247" s="0" t="n">
        <v>31.39</v>
      </c>
      <c r="H1247" s="0" t="n">
        <v>0.7</v>
      </c>
      <c r="I1247" s="0" t="n">
        <v>2931795</v>
      </c>
      <c r="J1247" s="0" t="s">
        <v>551</v>
      </c>
      <c r="K1247" s="19" t="n">
        <v>43757.5076388889</v>
      </c>
      <c r="L1247" s="0" t="s">
        <v>54</v>
      </c>
      <c r="M1247" s="0" t="n">
        <v>0.071</v>
      </c>
    </row>
    <row r="1248" customFormat="false" ht="10.5" hidden="false" customHeight="false" outlineLevel="0" collapsed="false">
      <c r="A1248" s="15" t="n">
        <v>400</v>
      </c>
      <c r="B1248" s="0" t="n">
        <v>78.5</v>
      </c>
      <c r="C1248" s="0" t="n">
        <v>82.8</v>
      </c>
      <c r="D1248" s="0" t="n">
        <v>89.3</v>
      </c>
      <c r="E1248" s="0" t="n">
        <v>2.17</v>
      </c>
      <c r="F1248" s="0" t="n">
        <v>0.76</v>
      </c>
      <c r="G1248" s="0" t="n">
        <v>31.4</v>
      </c>
      <c r="H1248" s="0" t="n">
        <v>1.18</v>
      </c>
      <c r="I1248" s="0" t="n">
        <v>2931824</v>
      </c>
      <c r="J1248" s="0" t="s">
        <v>552</v>
      </c>
      <c r="K1248" s="19" t="n">
        <v>43757.8006944444</v>
      </c>
      <c r="L1248" s="0" t="s">
        <v>54</v>
      </c>
      <c r="M1248" s="0" t="n">
        <v>0.064</v>
      </c>
    </row>
    <row r="1249" customFormat="false" ht="10.5" hidden="false" customHeight="false" outlineLevel="0" collapsed="false">
      <c r="A1249" s="15" t="n">
        <v>400</v>
      </c>
      <c r="B1249" s="0" t="n">
        <v>78.4</v>
      </c>
      <c r="C1249" s="0" t="n">
        <v>82.7</v>
      </c>
      <c r="D1249" s="0" t="n">
        <v>89.1</v>
      </c>
      <c r="E1249" s="0" t="n">
        <v>2.3</v>
      </c>
      <c r="F1249" s="0" t="n">
        <v>0.73</v>
      </c>
      <c r="G1249" s="0" t="n">
        <v>31.33</v>
      </c>
      <c r="H1249" s="0" t="n">
        <v>1.28</v>
      </c>
      <c r="I1249" s="0" t="n">
        <v>2931825</v>
      </c>
      <c r="J1249" s="0" t="s">
        <v>552</v>
      </c>
      <c r="K1249" s="19" t="n">
        <v>43757.8006944444</v>
      </c>
      <c r="L1249" s="0" t="s">
        <v>54</v>
      </c>
      <c r="M1249" s="0" t="n">
        <v>0.055</v>
      </c>
    </row>
    <row r="1250" customFormat="false" ht="10.5" hidden="false" customHeight="false" outlineLevel="0" collapsed="false">
      <c r="A1250" s="15" t="n">
        <v>299</v>
      </c>
      <c r="B1250" s="0" t="n">
        <v>79.3</v>
      </c>
      <c r="C1250" s="0" t="n">
        <v>83.6</v>
      </c>
      <c r="D1250" s="0" t="n">
        <v>90.5</v>
      </c>
      <c r="E1250" s="0" t="n">
        <v>1.75</v>
      </c>
      <c r="F1250" s="0" t="n">
        <v>0.75</v>
      </c>
      <c r="G1250" s="0" t="n">
        <v>31.24</v>
      </c>
      <c r="H1250" s="0" t="n">
        <v>0.88</v>
      </c>
      <c r="I1250" s="0" t="n">
        <v>2931826</v>
      </c>
      <c r="J1250" s="0" t="s">
        <v>552</v>
      </c>
      <c r="K1250" s="19" t="n">
        <v>43757.8006944444</v>
      </c>
      <c r="L1250" s="0" t="s">
        <v>54</v>
      </c>
      <c r="M1250" s="0" t="n">
        <v>0.051</v>
      </c>
    </row>
    <row r="1251" customFormat="false" ht="10.5" hidden="false" customHeight="false" outlineLevel="0" collapsed="false">
      <c r="A1251" s="15" t="n">
        <v>300</v>
      </c>
      <c r="B1251" s="0" t="n">
        <v>70</v>
      </c>
      <c r="C1251" s="0" t="n">
        <v>73.8</v>
      </c>
      <c r="D1251" s="0" t="n">
        <v>79.8</v>
      </c>
      <c r="E1251" s="0" t="n">
        <v>3.12</v>
      </c>
      <c r="F1251" s="0" t="n">
        <v>1.16</v>
      </c>
      <c r="G1251" s="0" t="n">
        <v>31.26</v>
      </c>
      <c r="H1251" s="0" t="n">
        <v>3.03</v>
      </c>
      <c r="I1251" s="0" t="n">
        <v>2931868</v>
      </c>
      <c r="J1251" s="0" t="s">
        <v>553</v>
      </c>
      <c r="K1251" s="19" t="n">
        <v>43758.0208333333</v>
      </c>
      <c r="L1251" s="0" t="s">
        <v>88</v>
      </c>
      <c r="M1251" s="0" t="n">
        <v>0.118</v>
      </c>
    </row>
    <row r="1252" customFormat="false" ht="10.5" hidden="false" customHeight="false" outlineLevel="0" collapsed="false">
      <c r="A1252" s="15" t="n">
        <v>300</v>
      </c>
      <c r="B1252" s="0" t="n">
        <v>70.3</v>
      </c>
      <c r="C1252" s="0" t="n">
        <v>74.1</v>
      </c>
      <c r="D1252" s="0" t="n">
        <v>80.4</v>
      </c>
      <c r="E1252" s="0" t="n">
        <v>2.61</v>
      </c>
      <c r="F1252" s="0" t="n">
        <v>1.12</v>
      </c>
      <c r="G1252" s="0" t="n">
        <v>31.32</v>
      </c>
      <c r="H1252" s="0" t="n">
        <v>1.15</v>
      </c>
      <c r="I1252" s="0" t="n">
        <v>2931869</v>
      </c>
      <c r="J1252" s="0" t="s">
        <v>553</v>
      </c>
      <c r="K1252" s="19" t="n">
        <v>43758.0208333333</v>
      </c>
      <c r="L1252" s="0" t="s">
        <v>88</v>
      </c>
      <c r="M1252" s="0" t="n">
        <v>0.1</v>
      </c>
    </row>
    <row r="1253" customFormat="false" ht="10.5" hidden="false" customHeight="false" outlineLevel="0" collapsed="false">
      <c r="A1253" s="15" t="n">
        <v>300</v>
      </c>
      <c r="B1253" s="0" t="n">
        <v>70.1</v>
      </c>
      <c r="C1253" s="0" t="n">
        <v>73.9</v>
      </c>
      <c r="D1253" s="0" t="n">
        <v>80.1</v>
      </c>
      <c r="E1253" s="0" t="n">
        <v>2.94</v>
      </c>
      <c r="F1253" s="0" t="n">
        <v>1.17</v>
      </c>
      <c r="G1253" s="0" t="n">
        <v>31.35</v>
      </c>
      <c r="H1253" s="0" t="n">
        <v>1.86</v>
      </c>
      <c r="I1253" s="0" t="n">
        <v>2931870</v>
      </c>
      <c r="J1253" s="0" t="s">
        <v>553</v>
      </c>
      <c r="K1253" s="19" t="n">
        <v>43758.0208333333</v>
      </c>
      <c r="L1253" s="0" t="s">
        <v>88</v>
      </c>
      <c r="M1253" s="0" t="n">
        <v>0.109</v>
      </c>
    </row>
    <row r="1254" customFormat="false" ht="10.5" hidden="false" customHeight="false" outlineLevel="0" collapsed="false">
      <c r="A1254" s="15" t="n">
        <v>300</v>
      </c>
      <c r="B1254" s="0" t="n">
        <v>69.8</v>
      </c>
      <c r="C1254" s="0" t="n">
        <v>73.6</v>
      </c>
      <c r="D1254" s="0" t="n">
        <v>79.9</v>
      </c>
      <c r="E1254" s="0" t="n">
        <v>2.85</v>
      </c>
      <c r="F1254" s="0" t="n">
        <v>1.11</v>
      </c>
      <c r="G1254" s="0" t="n">
        <v>31.34</v>
      </c>
      <c r="H1254" s="0" t="n">
        <v>1.83</v>
      </c>
      <c r="I1254" s="0" t="n">
        <v>2931877</v>
      </c>
      <c r="J1254" s="0" t="s">
        <v>554</v>
      </c>
      <c r="K1254" s="19" t="n">
        <v>43758.1756944444</v>
      </c>
      <c r="L1254" s="0" t="s">
        <v>88</v>
      </c>
      <c r="M1254" s="0" t="n">
        <v>0.075</v>
      </c>
    </row>
    <row r="1255" customFormat="false" ht="10.5" hidden="false" customHeight="false" outlineLevel="0" collapsed="false">
      <c r="A1255" s="15" t="n">
        <v>350</v>
      </c>
      <c r="B1255" s="0" t="n">
        <v>69.7</v>
      </c>
      <c r="C1255" s="0" t="n">
        <v>73.4</v>
      </c>
      <c r="D1255" s="0" t="n">
        <v>79.6</v>
      </c>
      <c r="E1255" s="0" t="n">
        <v>2.89</v>
      </c>
      <c r="F1255" s="0" t="n">
        <v>1.23</v>
      </c>
      <c r="G1255" s="0" t="n">
        <v>31.3</v>
      </c>
      <c r="H1255" s="0" t="n">
        <v>1.45</v>
      </c>
      <c r="I1255" s="0" t="n">
        <v>2931878</v>
      </c>
      <c r="J1255" s="0" t="s">
        <v>554</v>
      </c>
      <c r="K1255" s="19" t="n">
        <v>43758.1756944444</v>
      </c>
      <c r="L1255" s="0" t="s">
        <v>88</v>
      </c>
      <c r="M1255" s="0" t="n">
        <v>0.228</v>
      </c>
    </row>
    <row r="1256" customFormat="false" ht="10.5" hidden="false" customHeight="false" outlineLevel="0" collapsed="false">
      <c r="A1256" s="15" t="n">
        <v>400</v>
      </c>
      <c r="B1256" s="0" t="n">
        <v>75.5</v>
      </c>
      <c r="C1256" s="0" t="n">
        <v>79.6</v>
      </c>
      <c r="D1256" s="0" t="n">
        <v>85.8</v>
      </c>
      <c r="E1256" s="0" t="n">
        <v>5</v>
      </c>
      <c r="F1256" s="0" t="n">
        <v>1.04</v>
      </c>
      <c r="G1256" s="0" t="n">
        <v>31.67</v>
      </c>
      <c r="H1256" s="0" t="n">
        <v>1.02</v>
      </c>
      <c r="I1256" s="0" t="n">
        <v>2931883</v>
      </c>
      <c r="J1256" s="0" t="s">
        <v>555</v>
      </c>
      <c r="K1256" s="19" t="n">
        <v>43758.4645833333</v>
      </c>
      <c r="L1256" s="0" t="s">
        <v>30</v>
      </c>
      <c r="M1256" s="0" t="n">
        <v>0.138</v>
      </c>
    </row>
    <row r="1257" customFormat="false" ht="10.5" hidden="false" customHeight="false" outlineLevel="0" collapsed="false">
      <c r="A1257" s="15" t="n">
        <v>400</v>
      </c>
      <c r="B1257" s="0" t="n">
        <v>75.4</v>
      </c>
      <c r="C1257" s="0" t="n">
        <v>79.5</v>
      </c>
      <c r="D1257" s="0" t="n">
        <v>85.7</v>
      </c>
      <c r="E1257" s="0" t="n">
        <v>5.15</v>
      </c>
      <c r="F1257" s="0" t="n">
        <v>1.03</v>
      </c>
      <c r="G1257" s="0" t="n">
        <v>31.68</v>
      </c>
      <c r="H1257" s="0" t="n">
        <v>1.55</v>
      </c>
      <c r="I1257" s="0" t="n">
        <v>2931884</v>
      </c>
      <c r="J1257" s="0" t="s">
        <v>555</v>
      </c>
      <c r="K1257" s="19" t="n">
        <v>43758.4645833333</v>
      </c>
      <c r="L1257" s="0" t="s">
        <v>30</v>
      </c>
      <c r="M1257" s="0" t="n">
        <v>0.093</v>
      </c>
    </row>
    <row r="1258" customFormat="false" ht="10.5" hidden="false" customHeight="false" outlineLevel="0" collapsed="false">
      <c r="A1258" s="15" t="n">
        <v>400</v>
      </c>
      <c r="B1258" s="0" t="n">
        <v>75.8</v>
      </c>
      <c r="C1258" s="0" t="n">
        <v>79.9</v>
      </c>
      <c r="D1258" s="0" t="n">
        <v>86.2</v>
      </c>
      <c r="E1258" s="0" t="n">
        <v>5.2</v>
      </c>
      <c r="F1258" s="0" t="n">
        <v>1.02</v>
      </c>
      <c r="G1258" s="0" t="n">
        <v>31.68</v>
      </c>
      <c r="H1258" s="0" t="n">
        <v>1.03</v>
      </c>
      <c r="I1258" s="0" t="n">
        <v>2931885</v>
      </c>
      <c r="J1258" s="0" t="s">
        <v>555</v>
      </c>
      <c r="K1258" s="19" t="n">
        <v>43758.4645833333</v>
      </c>
      <c r="L1258" s="0" t="s">
        <v>30</v>
      </c>
      <c r="M1258" s="0" t="n">
        <v>0.1</v>
      </c>
    </row>
    <row r="1259" customFormat="false" ht="10.5" hidden="false" customHeight="false" outlineLevel="0" collapsed="false">
      <c r="A1259" s="15" t="n">
        <v>300</v>
      </c>
      <c r="B1259" s="0" t="n">
        <v>70.5</v>
      </c>
      <c r="C1259" s="0" t="n">
        <v>74.4</v>
      </c>
      <c r="D1259" s="0" t="n">
        <v>79.8</v>
      </c>
      <c r="E1259" s="0" t="n">
        <v>8.53</v>
      </c>
      <c r="F1259" s="0" t="n">
        <v>1.65</v>
      </c>
      <c r="G1259" s="0" t="n">
        <v>31.83</v>
      </c>
      <c r="H1259" s="0" t="n">
        <v>0.9</v>
      </c>
      <c r="I1259" s="0" t="n">
        <v>2932185</v>
      </c>
      <c r="J1259" s="0" t="s">
        <v>556</v>
      </c>
      <c r="K1259" s="19" t="n">
        <v>43759.08125</v>
      </c>
      <c r="L1259" s="0" t="s">
        <v>66</v>
      </c>
      <c r="M1259" s="0" t="n">
        <v>0.109</v>
      </c>
    </row>
    <row r="1260" customFormat="false" ht="10.5" hidden="false" customHeight="false" outlineLevel="0" collapsed="false">
      <c r="A1260" s="15" t="n">
        <v>300</v>
      </c>
      <c r="B1260" s="0" t="n">
        <v>70</v>
      </c>
      <c r="C1260" s="0" t="n">
        <v>72.7</v>
      </c>
      <c r="D1260" s="0" t="n">
        <v>78.1</v>
      </c>
      <c r="E1260" s="0" t="n">
        <v>9.14</v>
      </c>
      <c r="F1260" s="0" t="n">
        <v>1.63</v>
      </c>
      <c r="G1260" s="0" t="n">
        <v>31.88</v>
      </c>
      <c r="H1260" s="0" t="n">
        <v>0.97</v>
      </c>
      <c r="I1260" s="0" t="n">
        <v>2932186</v>
      </c>
      <c r="J1260" s="0" t="s">
        <v>556</v>
      </c>
      <c r="K1260" s="19" t="n">
        <v>43759.08125</v>
      </c>
      <c r="L1260" s="0" t="s">
        <v>66</v>
      </c>
      <c r="M1260" s="0" t="n">
        <v>0.096</v>
      </c>
    </row>
    <row r="1261" customFormat="false" ht="10.5" hidden="false" customHeight="false" outlineLevel="0" collapsed="false">
      <c r="A1261" s="15" t="n">
        <v>300</v>
      </c>
      <c r="B1261" s="0" t="n">
        <v>68.8</v>
      </c>
      <c r="C1261" s="0" t="n">
        <v>72.5</v>
      </c>
      <c r="D1261" s="0" t="n">
        <v>77.7</v>
      </c>
      <c r="E1261" s="0" t="n">
        <v>9.21</v>
      </c>
      <c r="F1261" s="0" t="n">
        <v>1.6</v>
      </c>
      <c r="G1261" s="0" t="n">
        <v>31.81</v>
      </c>
      <c r="H1261" s="0" t="n">
        <v>1.58</v>
      </c>
      <c r="I1261" s="0" t="n">
        <v>2932187</v>
      </c>
      <c r="J1261" s="0" t="s">
        <v>556</v>
      </c>
      <c r="K1261" s="19" t="n">
        <v>43759.08125</v>
      </c>
      <c r="L1261" s="0" t="s">
        <v>66</v>
      </c>
      <c r="M1261" s="0" t="n">
        <v>0.125</v>
      </c>
    </row>
    <row r="1262" customFormat="false" ht="10.5" hidden="false" customHeight="false" outlineLevel="0" collapsed="false">
      <c r="A1262" s="15" t="n">
        <v>300</v>
      </c>
      <c r="B1262" s="0" t="n">
        <v>70.1</v>
      </c>
      <c r="C1262" s="0" t="n">
        <v>73.9</v>
      </c>
      <c r="D1262" s="0" t="n">
        <v>79.2</v>
      </c>
      <c r="E1262" s="0" t="n">
        <v>9.23</v>
      </c>
      <c r="F1262" s="0" t="n">
        <v>1.58</v>
      </c>
      <c r="G1262" s="0" t="n">
        <v>31.81</v>
      </c>
      <c r="H1262" s="0" t="n">
        <v>1.49</v>
      </c>
      <c r="I1262" s="0" t="n">
        <v>2932451</v>
      </c>
      <c r="J1262" s="0" t="s">
        <v>557</v>
      </c>
      <c r="K1262" s="19" t="n">
        <v>43759.1847222222</v>
      </c>
      <c r="L1262" s="0" t="s">
        <v>66</v>
      </c>
      <c r="M1262" s="0" t="n">
        <v>0.092</v>
      </c>
    </row>
    <row r="1263" customFormat="false" ht="10.5" hidden="false" customHeight="false" outlineLevel="0" collapsed="false">
      <c r="A1263" s="15" t="n">
        <v>140</v>
      </c>
      <c r="B1263" s="0" t="n">
        <v>67.2</v>
      </c>
      <c r="C1263" s="0" t="n">
        <v>70.9</v>
      </c>
      <c r="D1263" s="0" t="n">
        <v>76.1</v>
      </c>
      <c r="E1263" s="0" t="n">
        <v>9.71</v>
      </c>
      <c r="F1263" s="0" t="n">
        <v>1.69</v>
      </c>
      <c r="G1263" s="0" t="n">
        <v>31.91</v>
      </c>
      <c r="H1263" s="0" t="n">
        <v>1.42</v>
      </c>
      <c r="I1263" s="0" t="n">
        <v>2932452</v>
      </c>
      <c r="J1263" s="0" t="s">
        <v>557</v>
      </c>
      <c r="K1263" s="19" t="n">
        <v>43759.1847222222</v>
      </c>
      <c r="L1263" s="0" t="s">
        <v>66</v>
      </c>
      <c r="M1263" s="0" t="n">
        <v>0.145</v>
      </c>
    </row>
    <row r="1264" customFormat="false" ht="10.5" hidden="false" customHeight="false" outlineLevel="0" collapsed="false">
      <c r="A1264" s="15" t="n">
        <v>400</v>
      </c>
      <c r="B1264" s="0" t="n">
        <v>81.3</v>
      </c>
      <c r="C1264" s="0" t="n">
        <v>85.8</v>
      </c>
      <c r="D1264" s="0" t="n">
        <v>92.6</v>
      </c>
      <c r="E1264" s="0" t="n">
        <v>5.08</v>
      </c>
      <c r="F1264" s="0" t="n">
        <v>1.03</v>
      </c>
      <c r="G1264" s="0" t="n">
        <v>31.57</v>
      </c>
      <c r="H1264" s="0" t="n">
        <v>0.68</v>
      </c>
      <c r="I1264" s="0" t="n">
        <v>2932867</v>
      </c>
      <c r="J1264" s="0" t="s">
        <v>558</v>
      </c>
      <c r="K1264" s="19" t="n">
        <v>43759.3472222222</v>
      </c>
      <c r="L1264" s="0" t="s">
        <v>54</v>
      </c>
      <c r="M1264" s="0" t="n">
        <v>0.05</v>
      </c>
    </row>
    <row r="1265" customFormat="false" ht="10.5" hidden="false" customHeight="false" outlineLevel="0" collapsed="false">
      <c r="A1265" s="15" t="n">
        <v>228</v>
      </c>
      <c r="B1265" s="0" t="n">
        <v>80.1</v>
      </c>
      <c r="C1265" s="0" t="n">
        <v>84.5</v>
      </c>
      <c r="D1265" s="0" t="n">
        <v>91.2</v>
      </c>
      <c r="E1265" s="0" t="n">
        <v>3.61</v>
      </c>
      <c r="F1265" s="0" t="n">
        <v>0.88</v>
      </c>
      <c r="G1265" s="0" t="n">
        <v>31.34</v>
      </c>
      <c r="H1265" s="0" t="n">
        <v>0.79</v>
      </c>
      <c r="I1265" s="0" t="n">
        <v>2932868</v>
      </c>
      <c r="J1265" s="0" t="s">
        <v>558</v>
      </c>
      <c r="K1265" s="19" t="n">
        <v>43759.3472222222</v>
      </c>
      <c r="L1265" s="0" t="s">
        <v>54</v>
      </c>
      <c r="M1265" s="0" t="n">
        <v>0.059</v>
      </c>
    </row>
    <row r="1266" customFormat="false" ht="10.5" hidden="false" customHeight="false" outlineLevel="0" collapsed="false">
      <c r="A1266" s="15" t="n">
        <v>300</v>
      </c>
      <c r="B1266" s="0" t="n">
        <v>72.2</v>
      </c>
      <c r="C1266" s="0" t="n">
        <v>76.1</v>
      </c>
      <c r="D1266" s="0" t="n">
        <v>82</v>
      </c>
      <c r="E1266" s="0" t="n">
        <v>6.27</v>
      </c>
      <c r="F1266" s="0" t="n">
        <v>1.29</v>
      </c>
      <c r="G1266" s="0" t="n">
        <v>31.6</v>
      </c>
      <c r="H1266" s="0" t="n">
        <v>1.57</v>
      </c>
      <c r="I1266" s="0" t="n">
        <v>2933350</v>
      </c>
      <c r="J1266" s="0" t="s">
        <v>559</v>
      </c>
      <c r="K1266" s="19" t="n">
        <v>43759.55625</v>
      </c>
      <c r="L1266" s="0" t="s">
        <v>66</v>
      </c>
      <c r="M1266" s="0" t="n">
        <v>0.101</v>
      </c>
    </row>
    <row r="1267" customFormat="false" ht="10.5" hidden="false" customHeight="false" outlineLevel="0" collapsed="false">
      <c r="A1267" s="15" t="n">
        <v>300</v>
      </c>
      <c r="B1267" s="0" t="n">
        <v>71.4</v>
      </c>
      <c r="C1267" s="0" t="n">
        <v>75.4</v>
      </c>
      <c r="D1267" s="0" t="n">
        <v>81.1</v>
      </c>
      <c r="E1267" s="0" t="n">
        <v>6.25</v>
      </c>
      <c r="F1267" s="0" t="n">
        <v>1.29</v>
      </c>
      <c r="G1267" s="0" t="n">
        <v>31.57</v>
      </c>
      <c r="H1267" s="0" t="n">
        <v>1.72</v>
      </c>
      <c r="I1267" s="0" t="n">
        <v>2933351</v>
      </c>
      <c r="J1267" s="0" t="s">
        <v>559</v>
      </c>
      <c r="K1267" s="19" t="n">
        <v>43759.55625</v>
      </c>
      <c r="L1267" s="0" t="s">
        <v>66</v>
      </c>
      <c r="M1267" s="0" t="n">
        <v>0.085</v>
      </c>
    </row>
    <row r="1268" customFormat="false" ht="10.5" hidden="false" customHeight="false" outlineLevel="0" collapsed="false">
      <c r="A1268" s="15" t="n">
        <v>300</v>
      </c>
      <c r="B1268" s="0" t="n">
        <v>70.4</v>
      </c>
      <c r="C1268" s="0" t="n">
        <v>74.2</v>
      </c>
      <c r="D1268" s="0" t="n">
        <v>79.9</v>
      </c>
      <c r="E1268" s="0" t="n">
        <v>6.53</v>
      </c>
      <c r="F1268" s="0" t="n">
        <v>1.37</v>
      </c>
      <c r="G1268" s="0" t="n">
        <v>31.64</v>
      </c>
      <c r="H1268" s="0" t="n">
        <v>1.6</v>
      </c>
      <c r="I1268" s="0" t="n">
        <v>2933352</v>
      </c>
      <c r="J1268" s="0" t="s">
        <v>559</v>
      </c>
      <c r="K1268" s="19" t="n">
        <v>43759.55625</v>
      </c>
      <c r="L1268" s="0" t="s">
        <v>66</v>
      </c>
      <c r="M1268" s="0" t="n">
        <v>0.113</v>
      </c>
    </row>
    <row r="1269" customFormat="false" ht="10.5" hidden="false" customHeight="false" outlineLevel="0" collapsed="false">
      <c r="A1269" s="15" t="n">
        <v>164</v>
      </c>
      <c r="B1269" s="0" t="n">
        <v>71.6</v>
      </c>
      <c r="C1269" s="0" t="n">
        <v>75.5</v>
      </c>
      <c r="D1269" s="0" t="n">
        <v>81.1</v>
      </c>
      <c r="E1269" s="0" t="n">
        <v>7.96</v>
      </c>
      <c r="F1269" s="0" t="n">
        <v>1.45</v>
      </c>
      <c r="G1269" s="0" t="n">
        <v>31.86</v>
      </c>
      <c r="H1269" s="0" t="n">
        <v>0.72</v>
      </c>
      <c r="I1269" s="0" t="n">
        <v>2933666</v>
      </c>
      <c r="J1269" s="0" t="s">
        <v>560</v>
      </c>
      <c r="K1269" s="19" t="n">
        <v>43759.6541666667</v>
      </c>
      <c r="L1269" s="0" t="s">
        <v>66</v>
      </c>
      <c r="M1269" s="0" t="n">
        <v>0.094</v>
      </c>
    </row>
    <row r="1270" customFormat="false" ht="10.5" hidden="false" customHeight="false" outlineLevel="0" collapsed="false">
      <c r="A1270" s="15" t="n">
        <v>400</v>
      </c>
      <c r="B1270" s="0" t="n">
        <v>70.4</v>
      </c>
      <c r="C1270" s="0" t="n">
        <v>74.2</v>
      </c>
      <c r="D1270" s="0" t="n">
        <v>79.6</v>
      </c>
      <c r="E1270" s="0" t="n">
        <v>9.11</v>
      </c>
      <c r="F1270" s="0" t="n">
        <v>1.6</v>
      </c>
      <c r="G1270" s="0" t="n">
        <v>31.84</v>
      </c>
      <c r="H1270" s="0" t="n">
        <v>0.84</v>
      </c>
      <c r="I1270" s="0" t="n">
        <v>2934145</v>
      </c>
      <c r="J1270" s="0" t="s">
        <v>561</v>
      </c>
      <c r="K1270" s="19" t="n">
        <v>43759.8472222222</v>
      </c>
      <c r="L1270" s="0" t="s">
        <v>66</v>
      </c>
      <c r="M1270" s="0" t="n">
        <v>0.109</v>
      </c>
    </row>
    <row r="1271" customFormat="false" ht="10.5" hidden="false" customHeight="false" outlineLevel="0" collapsed="false">
      <c r="A1271" s="15" t="n">
        <v>328</v>
      </c>
      <c r="B1271" s="0" t="n">
        <v>70</v>
      </c>
      <c r="C1271" s="0" t="n">
        <v>73.8</v>
      </c>
      <c r="D1271" s="0" t="n">
        <v>79.6</v>
      </c>
      <c r="E1271" s="0" t="n">
        <v>8.74</v>
      </c>
      <c r="F1271" s="0" t="n">
        <v>1.61</v>
      </c>
      <c r="G1271" s="0" t="n">
        <v>31.86</v>
      </c>
      <c r="H1271" s="0" t="n">
        <v>0.73</v>
      </c>
      <c r="I1271" s="0" t="n">
        <v>2934146</v>
      </c>
      <c r="J1271" s="0" t="s">
        <v>561</v>
      </c>
      <c r="K1271" s="19" t="n">
        <v>43759.8472222222</v>
      </c>
      <c r="L1271" s="0" t="s">
        <v>66</v>
      </c>
      <c r="M1271" s="0" t="n">
        <v>0.089</v>
      </c>
    </row>
    <row r="1272" customFormat="false" ht="10.5" hidden="false" customHeight="false" outlineLevel="0" collapsed="false">
      <c r="A1272" s="15" t="n">
        <v>300</v>
      </c>
      <c r="B1272" s="0" t="n">
        <v>71</v>
      </c>
      <c r="C1272" s="0" t="n">
        <v>74.9</v>
      </c>
      <c r="D1272" s="0" t="n">
        <v>80.9</v>
      </c>
      <c r="E1272" s="0" t="n">
        <v>7.36</v>
      </c>
      <c r="F1272" s="0" t="n">
        <v>1.4</v>
      </c>
      <c r="G1272" s="0" t="n">
        <v>31.73</v>
      </c>
      <c r="H1272" s="0" t="n">
        <v>0.71</v>
      </c>
      <c r="I1272" s="0" t="n">
        <v>2934570</v>
      </c>
      <c r="J1272" s="0" t="s">
        <v>562</v>
      </c>
      <c r="K1272" s="19" t="n">
        <v>43760.0729166667</v>
      </c>
      <c r="L1272" s="0" t="s">
        <v>66</v>
      </c>
      <c r="M1272" s="0" t="n">
        <v>0.119</v>
      </c>
    </row>
    <row r="1273" customFormat="false" ht="10.5" hidden="false" customHeight="false" outlineLevel="0" collapsed="false">
      <c r="A1273" s="15" t="n">
        <v>300</v>
      </c>
      <c r="B1273" s="0" t="n">
        <v>70.5</v>
      </c>
      <c r="C1273" s="0" t="n">
        <v>74.3</v>
      </c>
      <c r="D1273" s="0" t="n">
        <v>79.9</v>
      </c>
      <c r="E1273" s="0" t="n">
        <v>7.48</v>
      </c>
      <c r="F1273" s="0" t="n">
        <v>1.43</v>
      </c>
      <c r="G1273" s="0" t="n">
        <v>31.78</v>
      </c>
      <c r="H1273" s="0" t="n">
        <v>0.82</v>
      </c>
      <c r="I1273" s="0" t="n">
        <v>2934571</v>
      </c>
      <c r="J1273" s="0" t="s">
        <v>562</v>
      </c>
      <c r="K1273" s="19" t="n">
        <v>43760.0729166667</v>
      </c>
      <c r="L1273" s="0" t="s">
        <v>66</v>
      </c>
      <c r="M1273" s="0" t="n">
        <v>0.109</v>
      </c>
    </row>
    <row r="1274" customFormat="false" ht="10.5" hidden="false" customHeight="false" outlineLevel="0" collapsed="false">
      <c r="A1274" s="15" t="n">
        <v>300</v>
      </c>
      <c r="B1274" s="0" t="n">
        <v>72.2</v>
      </c>
      <c r="C1274" s="0" t="n">
        <v>76.1</v>
      </c>
      <c r="D1274" s="0" t="n">
        <v>82.2</v>
      </c>
      <c r="E1274" s="0" t="n">
        <v>7.64</v>
      </c>
      <c r="F1274" s="0" t="n">
        <v>1.49</v>
      </c>
      <c r="G1274" s="0" t="n">
        <v>31.57</v>
      </c>
      <c r="H1274" s="0" t="n">
        <v>0.97</v>
      </c>
      <c r="I1274" s="0" t="n">
        <v>2934572</v>
      </c>
      <c r="J1274" s="0" t="s">
        <v>562</v>
      </c>
      <c r="K1274" s="19" t="n">
        <v>43760.0729166667</v>
      </c>
      <c r="L1274" s="0" t="s">
        <v>66</v>
      </c>
      <c r="M1274" s="0" t="n">
        <v>0.097</v>
      </c>
    </row>
    <row r="1275" customFormat="false" ht="10.5" hidden="false" customHeight="false" outlineLevel="0" collapsed="false">
      <c r="A1275" s="15" t="n">
        <v>300</v>
      </c>
      <c r="B1275" s="0" t="n">
        <v>71.6</v>
      </c>
      <c r="C1275" s="0" t="n">
        <v>75.6</v>
      </c>
      <c r="D1275" s="0" t="n">
        <v>81.6</v>
      </c>
      <c r="E1275" s="0" t="n">
        <v>8.08</v>
      </c>
      <c r="F1275" s="0" t="n">
        <v>1.53</v>
      </c>
      <c r="G1275" s="0" t="n">
        <v>31.68</v>
      </c>
      <c r="H1275" s="0" t="n">
        <v>1.74</v>
      </c>
      <c r="I1275" s="0" t="n">
        <v>2934834</v>
      </c>
      <c r="J1275" s="0" t="s">
        <v>563</v>
      </c>
      <c r="K1275" s="19" t="n">
        <v>43760.1791666667</v>
      </c>
      <c r="L1275" s="0" t="s">
        <v>66</v>
      </c>
      <c r="M1275" s="0" t="n">
        <v>0.107</v>
      </c>
    </row>
    <row r="1276" customFormat="false" ht="10.5" hidden="false" customHeight="false" outlineLevel="0" collapsed="false">
      <c r="A1276" s="15" t="n">
        <v>150</v>
      </c>
      <c r="B1276" s="0" t="n">
        <v>69.5</v>
      </c>
      <c r="C1276" s="0" t="n">
        <v>73.3</v>
      </c>
      <c r="D1276" s="0" t="n">
        <v>78.7</v>
      </c>
      <c r="E1276" s="0" t="n">
        <v>8.2</v>
      </c>
      <c r="F1276" s="0" t="n">
        <v>1.56</v>
      </c>
      <c r="G1276" s="0" t="n">
        <v>31.71</v>
      </c>
      <c r="H1276" s="0" t="n">
        <v>1.72</v>
      </c>
      <c r="I1276" s="0" t="n">
        <v>2934835</v>
      </c>
      <c r="J1276" s="0" t="s">
        <v>563</v>
      </c>
      <c r="K1276" s="19" t="n">
        <v>43760.1791666667</v>
      </c>
      <c r="L1276" s="0" t="s">
        <v>66</v>
      </c>
      <c r="M1276" s="0" t="n">
        <v>0.106</v>
      </c>
    </row>
    <row r="1277" customFormat="false" ht="10.5" hidden="false" customHeight="false" outlineLevel="0" collapsed="false">
      <c r="A1277" s="15" t="n">
        <v>400</v>
      </c>
      <c r="B1277" s="0" t="n">
        <v>81.6</v>
      </c>
      <c r="C1277" s="0" t="n">
        <v>86.1</v>
      </c>
      <c r="D1277" s="0" t="n">
        <v>92.9</v>
      </c>
      <c r="E1277" s="0" t="n">
        <v>3.13</v>
      </c>
      <c r="F1277" s="0" t="n">
        <v>0.8</v>
      </c>
      <c r="G1277" s="0" t="n">
        <v>31.26</v>
      </c>
      <c r="H1277" s="0" t="n">
        <v>0.53</v>
      </c>
      <c r="I1277" s="0" t="n">
        <v>2935380</v>
      </c>
      <c r="J1277" s="0" t="s">
        <v>564</v>
      </c>
      <c r="K1277" s="19" t="n">
        <v>43760.4548611111</v>
      </c>
      <c r="L1277" s="0" t="s">
        <v>54</v>
      </c>
      <c r="M1277" s="0" t="n">
        <v>0.045</v>
      </c>
    </row>
    <row r="1278" customFormat="false" ht="10.5" hidden="false" customHeight="false" outlineLevel="0" collapsed="false">
      <c r="A1278" s="15" t="n">
        <v>400</v>
      </c>
      <c r="B1278" s="0" t="n">
        <v>81.7</v>
      </c>
      <c r="C1278" s="0" t="n">
        <v>86.2</v>
      </c>
      <c r="D1278" s="0" t="n">
        <v>93.1</v>
      </c>
      <c r="E1278" s="0" t="n">
        <v>2.96</v>
      </c>
      <c r="F1278" s="0" t="n">
        <v>0.79</v>
      </c>
      <c r="G1278" s="0" t="n">
        <v>31.2</v>
      </c>
      <c r="H1278" s="0" t="n">
        <v>0.5</v>
      </c>
      <c r="I1278" s="0" t="n">
        <v>2935381</v>
      </c>
      <c r="J1278" s="0" t="s">
        <v>564</v>
      </c>
      <c r="K1278" s="19" t="n">
        <v>43760.4548611111</v>
      </c>
      <c r="L1278" s="0" t="s">
        <v>54</v>
      </c>
      <c r="M1278" s="0" t="n">
        <v>0.04</v>
      </c>
    </row>
    <row r="1279" customFormat="false" ht="10.5" hidden="false" customHeight="false" outlineLevel="0" collapsed="false">
      <c r="A1279" s="15" t="n">
        <v>230</v>
      </c>
      <c r="B1279" s="0" t="n">
        <v>80.8</v>
      </c>
      <c r="C1279" s="0" t="n">
        <v>85.2</v>
      </c>
      <c r="D1279" s="0" t="n">
        <v>91.9</v>
      </c>
      <c r="E1279" s="0" t="n">
        <v>2.73</v>
      </c>
      <c r="F1279" s="0" t="n">
        <v>0.78</v>
      </c>
      <c r="G1279" s="0" t="n">
        <v>31.52</v>
      </c>
      <c r="H1279" s="0" t="n">
        <v>0.59</v>
      </c>
      <c r="I1279" s="0" t="n">
        <v>2935382</v>
      </c>
      <c r="J1279" s="0" t="s">
        <v>564</v>
      </c>
      <c r="K1279" s="19" t="n">
        <v>43760.4548611111</v>
      </c>
      <c r="L1279" s="0" t="s">
        <v>54</v>
      </c>
      <c r="M1279" s="0" t="n">
        <v>0.046</v>
      </c>
    </row>
    <row r="1280" customFormat="false" ht="10.5" hidden="false" customHeight="false" outlineLevel="0" collapsed="false">
      <c r="A1280" s="15" t="n">
        <v>258</v>
      </c>
      <c r="B1280" s="0" t="n">
        <v>80.3</v>
      </c>
      <c r="C1280" s="0" t="n">
        <v>84.6</v>
      </c>
      <c r="D1280" s="0" t="n">
        <v>91.5</v>
      </c>
      <c r="E1280" s="0" t="n">
        <v>2.69</v>
      </c>
      <c r="F1280" s="0" t="n">
        <v>0.78</v>
      </c>
      <c r="G1280" s="0" t="n">
        <v>31.53</v>
      </c>
      <c r="H1280" s="0" t="n">
        <v>0.32</v>
      </c>
      <c r="I1280" s="0" t="n">
        <v>2935573</v>
      </c>
      <c r="J1280" s="0" t="s">
        <v>565</v>
      </c>
      <c r="K1280" s="19" t="n">
        <v>43760.5354166667</v>
      </c>
      <c r="L1280" s="0" t="s">
        <v>54</v>
      </c>
      <c r="M1280" s="0" t="n">
        <v>0.05</v>
      </c>
    </row>
    <row r="1281" customFormat="false" ht="10.5" hidden="false" customHeight="false" outlineLevel="0" collapsed="false">
      <c r="A1281" s="15" t="n">
        <v>400</v>
      </c>
      <c r="B1281" s="0" t="n">
        <v>79.8</v>
      </c>
      <c r="C1281" s="0" t="n">
        <v>84.2</v>
      </c>
      <c r="D1281" s="0" t="n">
        <v>90.3</v>
      </c>
      <c r="E1281" s="0" t="n">
        <v>7.09</v>
      </c>
      <c r="F1281" s="0" t="n">
        <v>1.07</v>
      </c>
      <c r="G1281" s="0" t="n">
        <v>32.02</v>
      </c>
      <c r="H1281" s="0" t="n">
        <v>0.6</v>
      </c>
      <c r="I1281" s="0" t="n">
        <v>2936440</v>
      </c>
      <c r="J1281" s="0" t="s">
        <v>566</v>
      </c>
      <c r="K1281" s="19" t="n">
        <v>43760.8777777778</v>
      </c>
      <c r="L1281" s="0" t="s">
        <v>104</v>
      </c>
      <c r="M1281" s="0" t="n">
        <v>0.036</v>
      </c>
    </row>
    <row r="1282" customFormat="false" ht="10.5" hidden="false" customHeight="false" outlineLevel="0" collapsed="false">
      <c r="A1282" s="15" t="n">
        <v>400</v>
      </c>
      <c r="B1282" s="0" t="n">
        <v>77.9</v>
      </c>
      <c r="C1282" s="0" t="n">
        <v>82.2</v>
      </c>
      <c r="D1282" s="0" t="n">
        <v>87.9</v>
      </c>
      <c r="E1282" s="0" t="n">
        <v>7.9</v>
      </c>
      <c r="F1282" s="0" t="n">
        <v>1.2</v>
      </c>
      <c r="G1282" s="0" t="n">
        <v>31.99</v>
      </c>
      <c r="H1282" s="0" t="n">
        <v>0.72</v>
      </c>
      <c r="I1282" s="0" t="n">
        <v>2936441</v>
      </c>
      <c r="J1282" s="0" t="s">
        <v>566</v>
      </c>
      <c r="K1282" s="19" t="n">
        <v>43760.8777777778</v>
      </c>
      <c r="L1282" s="0" t="s">
        <v>104</v>
      </c>
      <c r="M1282" s="0" t="n">
        <v>0.026</v>
      </c>
    </row>
    <row r="1283" customFormat="false" ht="10.5" hidden="false" customHeight="false" outlineLevel="0" collapsed="false">
      <c r="A1283" s="15" t="n">
        <v>322</v>
      </c>
      <c r="B1283" s="0" t="n">
        <v>76.5</v>
      </c>
      <c r="C1283" s="0" t="n">
        <v>80.7</v>
      </c>
      <c r="D1283" s="0" t="n">
        <v>86</v>
      </c>
      <c r="E1283" s="0" t="n">
        <v>10.37</v>
      </c>
      <c r="F1283" s="0" t="n">
        <v>1.46</v>
      </c>
      <c r="G1283" s="0" t="n">
        <v>32.24</v>
      </c>
      <c r="H1283" s="0" t="n">
        <v>0.59</v>
      </c>
      <c r="I1283" s="0" t="n">
        <v>2936442</v>
      </c>
      <c r="J1283" s="0" t="s">
        <v>566</v>
      </c>
      <c r="K1283" s="19" t="n">
        <v>43760.8777777778</v>
      </c>
      <c r="L1283" s="0" t="s">
        <v>104</v>
      </c>
      <c r="M1283" s="0" t="n">
        <v>0.067</v>
      </c>
    </row>
    <row r="1284" customFormat="false" ht="10.5" hidden="false" customHeight="false" outlineLevel="0" collapsed="false">
      <c r="A1284" s="15" t="n">
        <v>313</v>
      </c>
      <c r="B1284" s="0" t="n">
        <v>78.7</v>
      </c>
      <c r="C1284" s="0" t="n">
        <v>83</v>
      </c>
      <c r="D1284" s="0" t="n">
        <v>88.9</v>
      </c>
      <c r="E1284" s="0" t="n">
        <v>8.02</v>
      </c>
      <c r="F1284" s="0" t="n">
        <v>1.12</v>
      </c>
      <c r="G1284" s="0" t="n">
        <v>32</v>
      </c>
      <c r="H1284" s="0" t="n">
        <v>1.03</v>
      </c>
      <c r="I1284" s="0" t="n">
        <v>2936579</v>
      </c>
      <c r="J1284" s="0" t="s">
        <v>567</v>
      </c>
      <c r="K1284" s="19" t="n">
        <v>43760.9638888889</v>
      </c>
      <c r="L1284" s="0" t="s">
        <v>56</v>
      </c>
      <c r="M1284" s="0" t="n">
        <v>0.031</v>
      </c>
    </row>
    <row r="1285" customFormat="false" ht="10.5" hidden="false" customHeight="false" outlineLevel="0" collapsed="false">
      <c r="A1285" s="15" t="n">
        <v>393</v>
      </c>
      <c r="B1285" s="0" t="n">
        <v>66.7</v>
      </c>
      <c r="C1285" s="0" t="n">
        <v>70.3</v>
      </c>
      <c r="D1285" s="0" t="n">
        <v>75.8</v>
      </c>
      <c r="E1285" s="0" t="n">
        <v>8.46</v>
      </c>
      <c r="F1285" s="0" t="n">
        <v>1.4</v>
      </c>
      <c r="G1285" s="0" t="n">
        <v>32.06</v>
      </c>
      <c r="H1285" s="0" t="n">
        <v>1.01</v>
      </c>
      <c r="I1285" s="0" t="n">
        <v>2937224</v>
      </c>
      <c r="J1285" s="0" t="s">
        <v>568</v>
      </c>
      <c r="K1285" s="19" t="n">
        <v>43761.2909722222</v>
      </c>
      <c r="L1285" s="0" t="s">
        <v>66</v>
      </c>
      <c r="M1285" s="0" t="n">
        <v>0.068</v>
      </c>
    </row>
    <row r="1286" customFormat="false" ht="10.5" hidden="false" customHeight="false" outlineLevel="0" collapsed="false">
      <c r="A1286" s="15" t="n">
        <v>400</v>
      </c>
      <c r="B1286" s="0" t="n">
        <v>78.6</v>
      </c>
      <c r="C1286" s="0" t="n">
        <v>82.8</v>
      </c>
      <c r="D1286" s="0" t="n">
        <v>89.6</v>
      </c>
      <c r="E1286" s="0" t="n">
        <v>2.01</v>
      </c>
      <c r="F1286" s="0" t="n">
        <v>0.82</v>
      </c>
      <c r="G1286" s="0" t="n">
        <v>31.38</v>
      </c>
      <c r="H1286" s="0" t="n">
        <v>0.74</v>
      </c>
      <c r="I1286" s="0" t="n">
        <v>2938421</v>
      </c>
      <c r="J1286" s="0" t="s">
        <v>569</v>
      </c>
      <c r="K1286" s="19" t="n">
        <v>43761.8201388889</v>
      </c>
      <c r="L1286" s="0" t="s">
        <v>54</v>
      </c>
      <c r="M1286" s="0" t="n">
        <v>0.043</v>
      </c>
    </row>
    <row r="1287" customFormat="false" ht="10.5" hidden="false" customHeight="false" outlineLevel="0" collapsed="false">
      <c r="A1287" s="15" t="n">
        <v>400</v>
      </c>
      <c r="B1287" s="0" t="n">
        <v>79.7</v>
      </c>
      <c r="C1287" s="0" t="n">
        <v>84</v>
      </c>
      <c r="D1287" s="0" t="n">
        <v>91</v>
      </c>
      <c r="E1287" s="0" t="n">
        <v>1.66</v>
      </c>
      <c r="F1287" s="0" t="n">
        <v>0.79</v>
      </c>
      <c r="G1287" s="0" t="n">
        <v>31.24</v>
      </c>
      <c r="H1287" s="0" t="n">
        <v>0.79</v>
      </c>
      <c r="I1287" s="0" t="n">
        <v>2938422</v>
      </c>
      <c r="J1287" s="0" t="s">
        <v>569</v>
      </c>
      <c r="K1287" s="19" t="n">
        <v>43761.8201388889</v>
      </c>
      <c r="L1287" s="0" t="s">
        <v>54</v>
      </c>
      <c r="M1287" s="0" t="n">
        <v>0.044</v>
      </c>
    </row>
    <row r="1288" customFormat="false" ht="10.5" hidden="false" customHeight="false" outlineLevel="0" collapsed="false">
      <c r="A1288" s="15" t="n">
        <v>180</v>
      </c>
      <c r="B1288" s="0" t="n">
        <v>80.1</v>
      </c>
      <c r="C1288" s="0" t="n">
        <v>84.3</v>
      </c>
      <c r="D1288" s="0" t="n">
        <v>91.5</v>
      </c>
      <c r="E1288" s="0" t="n">
        <v>1.44</v>
      </c>
      <c r="F1288" s="0" t="n">
        <v>0.77</v>
      </c>
      <c r="G1288" s="0" t="n">
        <v>31.35</v>
      </c>
      <c r="H1288" s="0" t="n">
        <v>0.66</v>
      </c>
      <c r="I1288" s="0" t="n">
        <v>2938423</v>
      </c>
      <c r="J1288" s="0" t="s">
        <v>569</v>
      </c>
      <c r="K1288" s="19" t="n">
        <v>43761.8201388889</v>
      </c>
      <c r="L1288" s="0" t="s">
        <v>54</v>
      </c>
      <c r="M1288" s="0" t="n">
        <v>0.065</v>
      </c>
    </row>
    <row r="1289" customFormat="false" ht="10.5" hidden="false" customHeight="false" outlineLevel="0" collapsed="false">
      <c r="A1289" s="15" t="n">
        <v>362</v>
      </c>
      <c r="B1289" s="0" t="n">
        <v>79.9</v>
      </c>
      <c r="C1289" s="0" t="n">
        <v>84.3</v>
      </c>
      <c r="D1289" s="0" t="n">
        <v>89.9</v>
      </c>
      <c r="E1289" s="0" t="n">
        <v>7.95</v>
      </c>
      <c r="F1289" s="0" t="n">
        <v>1.14</v>
      </c>
      <c r="G1289" s="0" t="n">
        <v>31.97</v>
      </c>
      <c r="H1289" s="0" t="n">
        <v>0.65</v>
      </c>
      <c r="I1289" s="0" t="n">
        <v>2938580</v>
      </c>
      <c r="J1289" s="0" t="s">
        <v>570</v>
      </c>
      <c r="K1289" s="19" t="n">
        <v>43761.9180555556</v>
      </c>
      <c r="L1289" s="0" t="s">
        <v>56</v>
      </c>
      <c r="M1289" s="0" t="n">
        <v>0.033</v>
      </c>
    </row>
    <row r="1290" customFormat="false" ht="10.5" hidden="false" customHeight="false" outlineLevel="0" collapsed="false">
      <c r="A1290" s="15" t="n">
        <v>300</v>
      </c>
      <c r="B1290" s="0" t="n">
        <v>75.2</v>
      </c>
      <c r="C1290" s="0" t="n">
        <v>79.3</v>
      </c>
      <c r="D1290" s="0" t="n">
        <v>84.7</v>
      </c>
      <c r="E1290" s="0" t="n">
        <v>9.64</v>
      </c>
      <c r="F1290" s="0" t="n">
        <v>1.43</v>
      </c>
      <c r="G1290" s="0" t="n">
        <v>32.3</v>
      </c>
      <c r="H1290" s="0" t="n">
        <v>0.7</v>
      </c>
      <c r="I1290" s="0" t="n">
        <v>2939146</v>
      </c>
      <c r="J1290" s="0" t="s">
        <v>571</v>
      </c>
      <c r="K1290" s="19" t="n">
        <v>43762.2270833333</v>
      </c>
      <c r="L1290" s="0" t="s">
        <v>77</v>
      </c>
      <c r="M1290" s="0" t="n">
        <v>0.056</v>
      </c>
    </row>
    <row r="1291" customFormat="false" ht="10.5" hidden="false" customHeight="false" outlineLevel="0" collapsed="false">
      <c r="A1291" s="15" t="n">
        <v>300</v>
      </c>
      <c r="B1291" s="0" t="n">
        <v>76.5</v>
      </c>
      <c r="C1291" s="0" t="n">
        <v>80.7</v>
      </c>
      <c r="D1291" s="0" t="n">
        <v>85.9</v>
      </c>
      <c r="E1291" s="0" t="n">
        <v>11.79</v>
      </c>
      <c r="F1291" s="0" t="n">
        <v>1.65</v>
      </c>
      <c r="G1291" s="0" t="n">
        <v>32.42</v>
      </c>
      <c r="H1291" s="0" t="n">
        <v>0.64</v>
      </c>
      <c r="I1291" s="0" t="n">
        <v>2939147</v>
      </c>
      <c r="J1291" s="0" t="s">
        <v>571</v>
      </c>
      <c r="K1291" s="19" t="n">
        <v>43762.2270833333</v>
      </c>
      <c r="L1291" s="0" t="s">
        <v>77</v>
      </c>
      <c r="M1291" s="0" t="n">
        <v>0.058</v>
      </c>
    </row>
    <row r="1292" customFormat="false" ht="10.5" hidden="false" customHeight="false" outlineLevel="0" collapsed="false">
      <c r="A1292" s="15" t="n">
        <v>300</v>
      </c>
      <c r="B1292" s="0" t="n">
        <v>75.6</v>
      </c>
      <c r="C1292" s="0" t="n">
        <v>79.8</v>
      </c>
      <c r="D1292" s="0" t="n">
        <v>84.5</v>
      </c>
      <c r="E1292" s="0" t="n">
        <v>12.66</v>
      </c>
      <c r="F1292" s="0" t="n">
        <v>1.72</v>
      </c>
      <c r="G1292" s="0" t="n">
        <v>32.47</v>
      </c>
      <c r="H1292" s="0" t="n">
        <v>0.75</v>
      </c>
      <c r="I1292" s="0" t="n">
        <v>2939148</v>
      </c>
      <c r="J1292" s="0" t="s">
        <v>571</v>
      </c>
      <c r="K1292" s="19" t="n">
        <v>43762.2270833333</v>
      </c>
      <c r="L1292" s="0" t="s">
        <v>77</v>
      </c>
      <c r="M1292" s="0" t="n">
        <v>0.045</v>
      </c>
    </row>
    <row r="1293" customFormat="false" ht="10.5" hidden="false" customHeight="false" outlineLevel="0" collapsed="false">
      <c r="A1293" s="15" t="n">
        <v>264</v>
      </c>
      <c r="B1293" s="0" t="n">
        <v>75.4</v>
      </c>
      <c r="C1293" s="0" t="n">
        <v>79.6</v>
      </c>
      <c r="D1293" s="0" t="n">
        <v>84.1</v>
      </c>
      <c r="E1293" s="0" t="n">
        <v>12.75</v>
      </c>
      <c r="F1293" s="0" t="n">
        <v>1.76</v>
      </c>
      <c r="G1293" s="0" t="n">
        <v>32.49</v>
      </c>
      <c r="H1293" s="0" t="n">
        <v>1.19</v>
      </c>
      <c r="I1293" s="0" t="n">
        <v>2939149</v>
      </c>
      <c r="J1293" s="0" t="s">
        <v>571</v>
      </c>
      <c r="K1293" s="19" t="n">
        <v>43762.2270833333</v>
      </c>
      <c r="L1293" s="0" t="s">
        <v>77</v>
      </c>
      <c r="M1293" s="0" t="n">
        <v>0.047</v>
      </c>
    </row>
    <row r="1294" customFormat="false" ht="10.5" hidden="false" customHeight="false" outlineLevel="0" collapsed="false">
      <c r="A1294" s="15" t="n">
        <v>400</v>
      </c>
      <c r="B1294" s="0" t="n">
        <v>76.4</v>
      </c>
      <c r="C1294" s="0" t="n">
        <v>80.5</v>
      </c>
      <c r="D1294" s="0" t="n">
        <v>87.2</v>
      </c>
      <c r="E1294" s="0" t="n">
        <v>4.51</v>
      </c>
      <c r="F1294" s="0" t="n">
        <v>1.03</v>
      </c>
      <c r="G1294" s="0" t="n">
        <v>31.62</v>
      </c>
      <c r="H1294" s="0" t="n">
        <v>1.11</v>
      </c>
      <c r="I1294" s="0" t="n">
        <v>2939669</v>
      </c>
      <c r="J1294" s="0" t="s">
        <v>572</v>
      </c>
      <c r="K1294" s="19" t="n">
        <v>43762.4625</v>
      </c>
      <c r="L1294" s="0" t="s">
        <v>30</v>
      </c>
      <c r="M1294" s="0" t="n">
        <v>0.054</v>
      </c>
    </row>
    <row r="1295" customFormat="false" ht="10.5" hidden="false" customHeight="false" outlineLevel="0" collapsed="false">
      <c r="A1295" s="15" t="n">
        <v>466</v>
      </c>
      <c r="B1295" s="0" t="n">
        <v>74.8</v>
      </c>
      <c r="C1295" s="0" t="n">
        <v>78.9</v>
      </c>
      <c r="D1295" s="0" t="n">
        <v>85.5</v>
      </c>
      <c r="E1295" s="0" t="n">
        <v>3.58</v>
      </c>
      <c r="F1295" s="0" t="n">
        <v>0.97</v>
      </c>
      <c r="G1295" s="0" t="n">
        <v>31.5</v>
      </c>
      <c r="H1295" s="0" t="n">
        <v>0.96</v>
      </c>
      <c r="I1295" s="0" t="n">
        <v>2939670</v>
      </c>
      <c r="J1295" s="0" t="s">
        <v>572</v>
      </c>
      <c r="K1295" s="19" t="n">
        <v>43762.4625</v>
      </c>
      <c r="L1295" s="0" t="s">
        <v>30</v>
      </c>
      <c r="M1295" s="0" t="n">
        <v>0.115</v>
      </c>
    </row>
    <row r="1296" customFormat="false" ht="10.5" hidden="false" customHeight="false" outlineLevel="0" collapsed="false">
      <c r="A1296" s="15" t="n">
        <v>400</v>
      </c>
      <c r="B1296" s="0" t="n">
        <v>81.8</v>
      </c>
      <c r="C1296" s="0" t="n">
        <v>85.9</v>
      </c>
      <c r="D1296" s="0" t="n">
        <v>92.7</v>
      </c>
      <c r="E1296" s="0" t="n">
        <v>3.69</v>
      </c>
      <c r="F1296" s="0" t="n">
        <v>0.74</v>
      </c>
      <c r="G1296" s="0" t="n">
        <v>31.49</v>
      </c>
      <c r="H1296" s="0" t="n">
        <v>0.66</v>
      </c>
      <c r="I1296" s="0" t="n">
        <v>2940694</v>
      </c>
      <c r="J1296" s="0" t="s">
        <v>573</v>
      </c>
      <c r="K1296" s="19" t="n">
        <v>43762.8444444445</v>
      </c>
      <c r="L1296" s="0" t="s">
        <v>54</v>
      </c>
      <c r="M1296" s="0" t="n">
        <v>0.012</v>
      </c>
    </row>
    <row r="1297" customFormat="false" ht="10.5" hidden="false" customHeight="false" outlineLevel="0" collapsed="false">
      <c r="A1297" s="15" t="n">
        <v>512</v>
      </c>
      <c r="B1297" s="0" t="n">
        <v>84.9</v>
      </c>
      <c r="C1297" s="0" t="n">
        <v>87.9</v>
      </c>
      <c r="D1297" s="0" t="n">
        <v>94.5</v>
      </c>
      <c r="E1297" s="0" t="n">
        <v>3.62</v>
      </c>
      <c r="F1297" s="0" t="n">
        <v>0.63</v>
      </c>
      <c r="G1297" s="0" t="n">
        <v>31.55</v>
      </c>
      <c r="H1297" s="0" t="n">
        <v>1.22</v>
      </c>
      <c r="I1297" s="0" t="n">
        <v>2940695</v>
      </c>
      <c r="J1297" s="0" t="s">
        <v>573</v>
      </c>
      <c r="K1297" s="19" t="n">
        <v>43762.8444444445</v>
      </c>
      <c r="L1297" s="0" t="s">
        <v>54</v>
      </c>
      <c r="M1297" s="0" t="n">
        <v>0.01</v>
      </c>
    </row>
    <row r="1298" customFormat="false" ht="10.5" hidden="false" customHeight="false" outlineLevel="0" collapsed="false">
      <c r="A1298" s="15" t="n">
        <v>400</v>
      </c>
      <c r="B1298" s="0" t="n">
        <v>78.8</v>
      </c>
      <c r="C1298" s="0" t="n">
        <v>83</v>
      </c>
      <c r="D1298" s="0" t="n">
        <v>89.8</v>
      </c>
      <c r="E1298" s="0" t="n">
        <v>1.57</v>
      </c>
      <c r="F1298" s="0" t="n">
        <v>0.78</v>
      </c>
      <c r="G1298" s="0" t="n">
        <v>31.1</v>
      </c>
      <c r="H1298" s="0" t="n">
        <v>1.11</v>
      </c>
      <c r="I1298" s="0" t="n">
        <v>2941168</v>
      </c>
      <c r="J1298" s="0" t="s">
        <v>574</v>
      </c>
      <c r="K1298" s="19" t="n">
        <v>43763.1375</v>
      </c>
      <c r="L1298" s="0" t="s">
        <v>54</v>
      </c>
      <c r="M1298" s="0" t="n">
        <v>0.078</v>
      </c>
    </row>
    <row r="1299" customFormat="false" ht="10.5" hidden="false" customHeight="false" outlineLevel="0" collapsed="false">
      <c r="A1299" s="15" t="n">
        <v>490</v>
      </c>
      <c r="B1299" s="0" t="n">
        <v>80.1</v>
      </c>
      <c r="C1299" s="0" t="n">
        <v>84.4</v>
      </c>
      <c r="D1299" s="0" t="n">
        <v>91.4</v>
      </c>
      <c r="E1299" s="0" t="n">
        <v>1.41</v>
      </c>
      <c r="F1299" s="0" t="n">
        <v>0.74</v>
      </c>
      <c r="G1299" s="0" t="n">
        <v>31.13</v>
      </c>
      <c r="H1299" s="0" t="n">
        <v>1.36</v>
      </c>
      <c r="I1299" s="0" t="n">
        <v>2941169</v>
      </c>
      <c r="J1299" s="0" t="s">
        <v>574</v>
      </c>
      <c r="K1299" s="19" t="n">
        <v>43763.1375</v>
      </c>
      <c r="L1299" s="0" t="s">
        <v>54</v>
      </c>
      <c r="M1299" s="0" t="n">
        <v>0.056</v>
      </c>
    </row>
    <row r="1300" customFormat="false" ht="10.5" hidden="false" customHeight="false" outlineLevel="0" collapsed="false">
      <c r="A1300" s="15" t="n">
        <v>243</v>
      </c>
      <c r="B1300" s="0" t="n">
        <v>73.9</v>
      </c>
      <c r="C1300" s="0" t="n">
        <v>77.9</v>
      </c>
      <c r="D1300" s="0" t="n">
        <v>83.1</v>
      </c>
      <c r="E1300" s="0" t="n">
        <v>9.49</v>
      </c>
      <c r="F1300" s="0" t="n">
        <v>1.51</v>
      </c>
      <c r="G1300" s="0" t="n">
        <v>32.03</v>
      </c>
      <c r="H1300" s="0" t="n">
        <v>1.12</v>
      </c>
      <c r="I1300" s="0" t="n">
        <v>2941502</v>
      </c>
      <c r="J1300" s="0" t="s">
        <v>575</v>
      </c>
      <c r="K1300" s="19" t="n">
        <v>43763.2944444444</v>
      </c>
      <c r="L1300" s="0" t="s">
        <v>77</v>
      </c>
      <c r="M1300" s="0" t="n">
        <v>0.139</v>
      </c>
    </row>
  </sheetData>
  <mergeCells count="1">
    <mergeCell ref="A1:L1"/>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tableParts>
    <tablePart r:id="rId1"/>
  </tableParts>
</worksheet>
</file>

<file path=xl/worksheets/sheet3.xml><?xml version="1.0" encoding="utf-8"?>
<worksheet xmlns="http://schemas.openxmlformats.org/spreadsheetml/2006/main" xmlns:r="http://schemas.openxmlformats.org/officeDocument/2006/relationships">
  <sheetPr filterMode="false">
    <pageSetUpPr fitToPage="false"/>
  </sheetPr>
  <dimension ref="A1:AS1870"/>
  <sheetViews>
    <sheetView showFormulas="false" showGridLines="true" showRowColHeaders="true" showZeros="false" rightToLeft="false" tabSelected="true" showOutlineSymbols="true" defaultGridColor="true" view="normal" topLeftCell="AH1" colorId="64" zoomScale="100" zoomScaleNormal="100" zoomScalePageLayoutView="100" workbookViewId="0">
      <selection pane="topLeft" activeCell="AO7" activeCellId="0" sqref="AO7"/>
    </sheetView>
  </sheetViews>
  <sheetFormatPr defaultColWidth="18.76171875" defaultRowHeight="12.8" zeroHeight="false" outlineLevelRow="0" outlineLevelCol="0"/>
  <cols>
    <col collapsed="false" customWidth="true" hidden="false" outlineLevel="0" max="1" min="1" style="0" width="7.35"/>
    <col collapsed="false" customWidth="true" hidden="false" outlineLevel="0" max="2" min="2" style="0" width="16.24"/>
    <col collapsed="false" customWidth="true" hidden="false" outlineLevel="0" max="3" min="3" style="0" width="15.05"/>
    <col collapsed="false" customWidth="true" hidden="false" outlineLevel="0" max="4" min="4" style="0" width="16.24"/>
    <col collapsed="false" customWidth="true" hidden="false" outlineLevel="0" max="5" min="5" style="20" width="8.21"/>
    <col collapsed="false" customWidth="true" hidden="false" outlineLevel="0" max="7" min="6" style="0" width="6.5"/>
    <col collapsed="false" customWidth="true" hidden="false" outlineLevel="0" max="9" min="8" style="0" width="12.66"/>
    <col collapsed="false" customWidth="true" hidden="false" outlineLevel="0" max="10" min="10" style="0" width="9.92"/>
    <col collapsed="false" customWidth="true" hidden="false" outlineLevel="0" max="11" min="11" style="0" width="8.21"/>
    <col collapsed="false" customWidth="true" hidden="false" outlineLevel="0" max="12" min="12" style="0" width="12.66"/>
    <col collapsed="false" customWidth="true" hidden="false" outlineLevel="0" max="14" min="13" style="0" width="16.24"/>
    <col collapsed="false" customWidth="true" hidden="false" outlineLevel="0" max="16" min="15" style="0" width="12.14"/>
    <col collapsed="false" customWidth="true" hidden="false" outlineLevel="0" max="21" min="17" style="0" width="11.12"/>
    <col collapsed="false" customWidth="true" hidden="false" outlineLevel="0" max="22" min="22" style="0" width="11.8"/>
    <col collapsed="false" customWidth="true" hidden="false" outlineLevel="0" max="23" min="23" style="0" width="15.39"/>
    <col collapsed="false" customWidth="true" hidden="false" outlineLevel="0" max="24" min="24" style="0" width="16.24"/>
    <col collapsed="false" customWidth="true" hidden="false" outlineLevel="0" max="25" min="25" style="0" width="8.21"/>
    <col collapsed="false" customWidth="true" hidden="false" outlineLevel="0" max="26" min="26" style="0" width="17.1"/>
    <col collapsed="false" customWidth="true" hidden="false" outlineLevel="0" max="27" min="27" style="0" width="9.41"/>
    <col collapsed="false" customWidth="true" hidden="false" outlineLevel="0" max="28" min="28" style="0" width="16.24"/>
    <col collapsed="false" customWidth="true" hidden="false" outlineLevel="0" max="29" min="29" style="0" width="8.38"/>
    <col collapsed="false" customWidth="true" hidden="false" outlineLevel="0" max="30" min="30" style="0" width="10.26"/>
    <col collapsed="false" customWidth="true" hidden="false" outlineLevel="0" max="31" min="31" style="0" width="15.05"/>
    <col collapsed="false" customWidth="true" hidden="false" outlineLevel="0" max="32" min="32" style="21" width="8.03"/>
    <col collapsed="false" customWidth="true" hidden="false" outlineLevel="0" max="33" min="33" style="21" width="12.14"/>
    <col collapsed="false" customWidth="true" hidden="false" outlineLevel="0" max="34" min="34" style="21" width="12.48"/>
    <col collapsed="false" customWidth="true" hidden="false" outlineLevel="0" max="35" min="35" style="21" width="10.94"/>
    <col collapsed="false" customWidth="true" hidden="false" outlineLevel="0" max="36" min="36" style="21" width="11.63"/>
    <col collapsed="false" customWidth="true" hidden="false" outlineLevel="0" max="37" min="37" style="21" width="8.03"/>
    <col collapsed="false" customWidth="true" hidden="false" outlineLevel="0" max="38" min="38" style="0" width="20.18"/>
    <col collapsed="false" customWidth="true" hidden="false" outlineLevel="0" max="39" min="39" style="0" width="19.15"/>
    <col collapsed="false" customWidth="true" hidden="false" outlineLevel="0" max="42" min="41" style="0" width="4.86"/>
    <col collapsed="false" customWidth="true" hidden="false" outlineLevel="0" max="43" min="43" style="0" width="16.51"/>
    <col collapsed="false" customWidth="true" hidden="false" outlineLevel="0" max="45" min="45" style="0" width="19.46"/>
  </cols>
  <sheetData>
    <row r="1" customFormat="false" ht="19.7" hidden="false" customHeight="false" outlineLevel="0" collapsed="false">
      <c r="A1" s="22" t="s">
        <v>576</v>
      </c>
      <c r="B1" s="22"/>
      <c r="C1" s="22"/>
      <c r="D1" s="22"/>
      <c r="E1" s="22"/>
      <c r="F1" s="22"/>
      <c r="G1" s="22"/>
      <c r="H1" s="22"/>
      <c r="I1" s="22"/>
      <c r="J1" s="22"/>
      <c r="K1" s="22"/>
      <c r="L1" s="22"/>
      <c r="M1" s="22"/>
      <c r="N1" s="22"/>
      <c r="O1" s="22"/>
      <c r="P1" s="23"/>
      <c r="AO1" s="24"/>
      <c r="AP1" s="24"/>
      <c r="AQ1" s="25" t="n">
        <f aca="false">MATCH(AQ2,3:3,0)</f>
        <v>7</v>
      </c>
      <c r="AR1" s="25" t="n">
        <f aca="false">MATCH(AR2,3:3,0)</f>
        <v>5</v>
      </c>
      <c r="AS1" s="25" t="n">
        <f aca="false">MATCH(AS2,3:3,0)</f>
        <v>13</v>
      </c>
    </row>
    <row r="2" customFormat="false" ht="12.8" hidden="false" customHeight="false" outlineLevel="0" collapsed="false">
      <c r="S2" s="0" t="s">
        <v>1</v>
      </c>
      <c r="AO2" s="24"/>
      <c r="AP2" s="24"/>
      <c r="AQ2" s="26" t="s">
        <v>42</v>
      </c>
      <c r="AR2" s="26" t="s">
        <v>40</v>
      </c>
      <c r="AS2" s="26" t="s">
        <v>577</v>
      </c>
    </row>
    <row r="3" customFormat="false" ht="12.8" hidden="false" customHeight="false" outlineLevel="0" collapsed="false">
      <c r="A3" s="18" t="s">
        <v>578</v>
      </c>
      <c r="B3" s="18" t="s">
        <v>579</v>
      </c>
      <c r="C3" s="18" t="s">
        <v>580</v>
      </c>
      <c r="D3" s="18" t="s">
        <v>581</v>
      </c>
      <c r="E3" s="27" t="s">
        <v>40</v>
      </c>
      <c r="F3" s="18" t="s">
        <v>41</v>
      </c>
      <c r="G3" s="18" t="s">
        <v>42</v>
      </c>
      <c r="H3" s="18" t="s">
        <v>43</v>
      </c>
      <c r="I3" s="18" t="s">
        <v>44</v>
      </c>
      <c r="J3" s="18" t="s">
        <v>45</v>
      </c>
      <c r="K3" s="18" t="s">
        <v>46</v>
      </c>
      <c r="L3" s="18" t="s">
        <v>47</v>
      </c>
      <c r="M3" s="18" t="s">
        <v>577</v>
      </c>
      <c r="N3" s="18" t="s">
        <v>582</v>
      </c>
      <c r="O3" s="18" t="s">
        <v>583</v>
      </c>
      <c r="S3" s="0" t="s">
        <v>30</v>
      </c>
      <c r="W3" s="18" t="s">
        <v>49</v>
      </c>
      <c r="X3" s="18" t="s">
        <v>50</v>
      </c>
      <c r="Y3" s="28" t="s">
        <v>40</v>
      </c>
      <c r="Z3" s="18" t="s">
        <v>584</v>
      </c>
      <c r="AA3" s="18" t="s">
        <v>585</v>
      </c>
      <c r="AB3" s="18" t="s">
        <v>51</v>
      </c>
      <c r="AC3" s="18" t="s">
        <v>586</v>
      </c>
      <c r="AD3" s="18" t="s">
        <v>587</v>
      </c>
      <c r="AE3" s="18" t="s">
        <v>580</v>
      </c>
      <c r="AF3" s="29" t="s">
        <v>42</v>
      </c>
      <c r="AG3" s="29" t="s">
        <v>588</v>
      </c>
      <c r="AH3" s="29" t="s">
        <v>589</v>
      </c>
      <c r="AI3" s="29" t="s">
        <v>46</v>
      </c>
      <c r="AJ3" s="29" t="s">
        <v>47</v>
      </c>
      <c r="AK3" s="29" t="s">
        <v>52</v>
      </c>
      <c r="AL3" s="30" t="s">
        <v>590</v>
      </c>
      <c r="AM3" s="30" t="s">
        <v>591</v>
      </c>
      <c r="AO3" s="24"/>
      <c r="AP3" s="24"/>
      <c r="AQ3" s="24"/>
      <c r="AR3" s="24"/>
      <c r="AS3" s="24"/>
    </row>
    <row r="4" customFormat="false" ht="12.8" hidden="false" customHeight="false" outlineLevel="0" collapsed="false">
      <c r="A4" s="0" t="s">
        <v>592</v>
      </c>
      <c r="B4" s="0" t="s">
        <v>66</v>
      </c>
      <c r="C4" s="0" t="s">
        <v>20</v>
      </c>
      <c r="D4" s="0" t="s">
        <v>66</v>
      </c>
      <c r="E4" s="20" t="n">
        <v>0</v>
      </c>
      <c r="F4" s="0" t="n">
        <v>72.5</v>
      </c>
      <c r="G4" s="0" t="n">
        <v>76.5</v>
      </c>
      <c r="H4" s="0" t="n">
        <v>82.3</v>
      </c>
      <c r="I4" s="0" t="n">
        <v>5.55</v>
      </c>
      <c r="J4" s="0" t="n">
        <v>1.28</v>
      </c>
      <c r="K4" s="0" t="n">
        <v>31.64</v>
      </c>
      <c r="L4" s="0" t="n">
        <v>1.02</v>
      </c>
      <c r="M4" s="19" t="n">
        <v>43781.421208912</v>
      </c>
      <c r="N4" s="19" t="n">
        <v>43781.4214887732</v>
      </c>
      <c r="O4" s="19" t="s">
        <v>593</v>
      </c>
      <c r="P4" s="19"/>
      <c r="W4" s="0" t="s">
        <v>575</v>
      </c>
      <c r="X4" s="19" t="n">
        <v>43763.2944444444</v>
      </c>
      <c r="Y4" s="31" t="n">
        <v>162</v>
      </c>
      <c r="Z4" s="0" t="s">
        <v>594</v>
      </c>
      <c r="AA4" s="0" t="s">
        <v>23</v>
      </c>
      <c r="AB4" s="0" t="s">
        <v>77</v>
      </c>
      <c r="AC4" s="0" t="n">
        <v>2019</v>
      </c>
      <c r="AD4" s="0" t="n">
        <v>10</v>
      </c>
      <c r="AE4" s="32"/>
      <c r="AF4" s="21" t="n">
        <f aca="false">IFERROR(SUMPRODUCT(--(tbl_bd_descente[wo_number]=W4),tbl_bd_descente[Y],tbl_bd_descente[tons])/SUMIF(tbl_bd_descente[wo_number],W4,tbl_bd_descente[tons]),0)</f>
        <v>77.9</v>
      </c>
      <c r="AG4" s="21" t="n">
        <f aca="false">IFERROR(SUMPRODUCT(--(tbl_bd_descente[wo_number]=W4),tbl_bd_descente[Al2O3],tbl_bd_descente[tons])/SUMIF(tbl_bd_descente[wo_number],W4,tbl_bd_descente[tons]),0)</f>
        <v>9.49</v>
      </c>
      <c r="AH4" s="21" t="n">
        <f aca="false">IFERROR(SUMPRODUCT(--(tbl_bd_descente[wo_number]=W4),tbl_bd_descente[Fe2O3],tbl_bd_descente[tons])/SUMIF(tbl_bd_descente[wo_number],W4,tbl_bd_descente[tons]),0)</f>
        <v>1.51</v>
      </c>
      <c r="AI4" s="21" t="n">
        <f aca="false">IFERROR(SUMPRODUCT(--(tbl_bd_descente[wo_number]=W4),tbl_bd_descente[MgO],tbl_bd_descente[tons])/SUMIF(tbl_bd_descente[wo_number],W4,tbl_bd_descente[tons]),0)</f>
        <v>32.03</v>
      </c>
      <c r="AJ4" s="21" t="n">
        <f aca="false">IFERROR(SUMPRODUCT(--(tbl_bd_descente[wo_number]=W4),tbl_bd_descente[CaOX],tbl_bd_descente[tons])/SUMIF(tbl_bd_descente[wo_number],W4,tbl_bd_descente[tons]),0)</f>
        <v>1.12</v>
      </c>
      <c r="AK4" s="21" t="n">
        <f aca="false">IFERROR(SUMPRODUCT(--(tbl_bd_descente[wo_number]=W4),tbl_bd_descente[S],tbl_bd_descente[tons])/SUMIF(tbl_bd_descente[wo_number],W4,tbl_bd_descente[tons]),0)</f>
        <v>0.139</v>
      </c>
      <c r="AL4" s="33"/>
      <c r="AM4" s="34"/>
      <c r="AO4" s="35" t="str">
        <f aca="false">IF(AND(C4=S$2,D4=S$3,COUNTIF(AO$1:AO3,"&gt;"&amp;1)&lt;10),ROW(),"")</f>
        <v/>
      </c>
      <c r="AP4" s="35" t="n">
        <f aca="false">SMALL(AO:AO,ROW()-3)</f>
        <v>7</v>
      </c>
      <c r="AQ4" s="36" t="n">
        <f aca="true">INDIRECT(ADDRESS($AP4,AQ$1),1)</f>
        <v>82.2</v>
      </c>
      <c r="AR4" s="36" t="n">
        <f aca="true">INDIRECT(ADDRESS($AP4,AR$1),1)*1</f>
        <v>0</v>
      </c>
      <c r="AS4" s="37" t="n">
        <f aca="true">INDIRECT(ADDRESS($AP4,AS$1),1)</f>
        <v>43781.4211789352</v>
      </c>
    </row>
    <row r="5" customFormat="false" ht="12.8" hidden="false" customHeight="false" outlineLevel="0" collapsed="false">
      <c r="A5" s="0" t="s">
        <v>595</v>
      </c>
      <c r="B5" s="0" t="s">
        <v>104</v>
      </c>
      <c r="C5" s="0" t="s">
        <v>17</v>
      </c>
      <c r="D5" s="0" t="s">
        <v>104</v>
      </c>
      <c r="E5" s="20" t="n">
        <v>0</v>
      </c>
      <c r="F5" s="0" t="n">
        <v>81</v>
      </c>
      <c r="G5" s="0" t="n">
        <v>85.5</v>
      </c>
      <c r="H5" s="0" t="n">
        <v>91.2</v>
      </c>
      <c r="I5" s="0" t="n">
        <v>8.11</v>
      </c>
      <c r="J5" s="0" t="n">
        <v>0.96</v>
      </c>
      <c r="K5" s="0" t="n">
        <v>31.89</v>
      </c>
      <c r="L5" s="0" t="n">
        <v>0.6</v>
      </c>
      <c r="M5" s="19" t="n">
        <v>43781.421200081</v>
      </c>
      <c r="N5" s="19" t="n">
        <v>43781.4214584491</v>
      </c>
      <c r="O5" s="19" t="s">
        <v>593</v>
      </c>
      <c r="P5" s="19"/>
      <c r="W5" s="0" t="s">
        <v>575</v>
      </c>
      <c r="X5" s="19" t="n">
        <v>43763.2944444444</v>
      </c>
      <c r="Y5" s="31" t="n">
        <v>81</v>
      </c>
      <c r="Z5" s="0" t="s">
        <v>594</v>
      </c>
      <c r="AA5" s="0" t="s">
        <v>24</v>
      </c>
      <c r="AB5" s="0" t="s">
        <v>77</v>
      </c>
      <c r="AC5" s="0" t="n">
        <v>2019</v>
      </c>
      <c r="AD5" s="0" t="n">
        <v>10</v>
      </c>
      <c r="AE5" s="32"/>
      <c r="AF5" s="21" t="n">
        <f aca="false">IFERROR(SUMPRODUCT(--(tbl_bd_descente[wo_number]=W5),tbl_bd_descente[Y],tbl_bd_descente[tons])/SUMIF(tbl_bd_descente[wo_number],W5,tbl_bd_descente[tons]),0)</f>
        <v>77.9</v>
      </c>
      <c r="AG5" s="21" t="n">
        <f aca="false">IFERROR(SUMPRODUCT(--(tbl_bd_descente[wo_number]=W5),tbl_bd_descente[Al2O3],tbl_bd_descente[tons])/SUMIF(tbl_bd_descente[wo_number],W5,tbl_bd_descente[tons]),0)</f>
        <v>9.49</v>
      </c>
      <c r="AH5" s="21" t="n">
        <f aca="false">IFERROR(SUMPRODUCT(--(tbl_bd_descente[wo_number]=W5),tbl_bd_descente[Fe2O3],tbl_bd_descente[tons])/SUMIF(tbl_bd_descente[wo_number],W5,tbl_bd_descente[tons]),0)</f>
        <v>1.51</v>
      </c>
      <c r="AI5" s="21" t="n">
        <f aca="false">IFERROR(SUMPRODUCT(--(tbl_bd_descente[wo_number]=W5),tbl_bd_descente[MgO],tbl_bd_descente[tons])/SUMIF(tbl_bd_descente[wo_number],W5,tbl_bd_descente[tons]),0)</f>
        <v>32.03</v>
      </c>
      <c r="AJ5" s="21" t="n">
        <f aca="false">IFERROR(SUMPRODUCT(--(tbl_bd_descente[wo_number]=W5),tbl_bd_descente[CaOX],tbl_bd_descente[tons])/SUMIF(tbl_bd_descente[wo_number],W5,tbl_bd_descente[tons]),0)</f>
        <v>1.12</v>
      </c>
      <c r="AK5" s="21" t="n">
        <f aca="false">IFERROR(SUMPRODUCT(--(tbl_bd_descente[wo_number]=W5),tbl_bd_descente[S],tbl_bd_descente[tons])/SUMIF(tbl_bd_descente[wo_number],W5,tbl_bd_descente[tons]),0)</f>
        <v>0.139</v>
      </c>
      <c r="AL5" s="33"/>
      <c r="AM5" s="34"/>
      <c r="AO5" s="35" t="str">
        <f aca="false">IF(AND(C5=S$2,D5=S$3,COUNTIF(AO$1:AO4,"&gt;"&amp;1)&lt;10),ROW(),"")</f>
        <v/>
      </c>
      <c r="AP5" s="35" t="n">
        <f aca="false">SMALL(AO:AO,ROW()-3)</f>
        <v>11</v>
      </c>
      <c r="AQ5" s="36" t="n">
        <f aca="true">INDIRECT(ADDRESS($AP5,AQ$1),1)</f>
        <v>82.5</v>
      </c>
      <c r="AR5" s="36" t="n">
        <f aca="true">INDIRECT(ADDRESS($AP5,AR$1),1)*1</f>
        <v>326.904995727539</v>
      </c>
      <c r="AS5" s="37" t="n">
        <f aca="true">INDIRECT(ADDRESS($AP5,AS$1),1)</f>
        <v>43776.6864409375</v>
      </c>
    </row>
    <row r="6" customFormat="false" ht="12.8" hidden="false" customHeight="false" outlineLevel="0" collapsed="false">
      <c r="A6" s="0" t="s">
        <v>596</v>
      </c>
      <c r="B6" s="0" t="s">
        <v>104</v>
      </c>
      <c r="C6" s="0" t="s">
        <v>6</v>
      </c>
      <c r="D6" s="0" t="s">
        <v>104</v>
      </c>
      <c r="E6" s="20" t="n">
        <v>0</v>
      </c>
      <c r="F6" s="0" t="n">
        <v>79.2</v>
      </c>
      <c r="G6" s="0" t="n">
        <v>83.6</v>
      </c>
      <c r="H6" s="0" t="n">
        <v>89.5</v>
      </c>
      <c r="I6" s="0" t="n">
        <v>5.95</v>
      </c>
      <c r="J6" s="0" t="n">
        <v>0.91</v>
      </c>
      <c r="K6" s="0" t="n">
        <v>31.71</v>
      </c>
      <c r="L6" s="0" t="n">
        <v>0.73</v>
      </c>
      <c r="M6" s="19" t="n">
        <v>43781.4211886921</v>
      </c>
      <c r="N6" s="19" t="n">
        <v>43781.4214163542</v>
      </c>
      <c r="O6" s="19" t="s">
        <v>593</v>
      </c>
      <c r="P6" s="19"/>
      <c r="R6" s="38"/>
      <c r="S6" s="39" t="s">
        <v>597</v>
      </c>
      <c r="T6" s="39"/>
      <c r="U6" s="40" t="n">
        <f aca="false">SUMPRODUCT((Piles[Destination]=Données!B15)*(Piles[GradeDest]=Données!B16)*Piles[Y]*Piles[tons])/SUMPRODUCT((Piles[Destination]=Données!B15)*(Piles[GradeDest]=Données!B16)*Piles[tons])</f>
        <v>80.2423085666789</v>
      </c>
      <c r="W6" s="0" t="s">
        <v>574</v>
      </c>
      <c r="X6" s="19" t="n">
        <v>43763.1375</v>
      </c>
      <c r="Y6" s="31" t="n">
        <v>890</v>
      </c>
      <c r="Z6" s="0" t="s">
        <v>54</v>
      </c>
      <c r="AA6" s="0" t="s">
        <v>5</v>
      </c>
      <c r="AB6" s="0" t="s">
        <v>54</v>
      </c>
      <c r="AC6" s="0" t="n">
        <v>2019</v>
      </c>
      <c r="AD6" s="0" t="n">
        <v>10</v>
      </c>
      <c r="AE6" s="32" t="s">
        <v>598</v>
      </c>
      <c r="AF6" s="21" t="n">
        <f aca="false">IFERROR(SUMPRODUCT(--(tbl_bd_descente[wo_number]=W6),tbl_bd_descente[Y],tbl_bd_descente[tons])/SUMIF(tbl_bd_descente[wo_number],W6,tbl_bd_descente[tons]),0)</f>
        <v>83.7707865168539</v>
      </c>
      <c r="AG6" s="21" t="n">
        <f aca="false">IFERROR(SUMPRODUCT(--(tbl_bd_descente[wo_number]=W6),tbl_bd_descente[Al2O3],tbl_bd_descente[tons])/SUMIF(tbl_bd_descente[wo_number],W6,tbl_bd_descente[tons]),0)</f>
        <v>1.48191011235955</v>
      </c>
      <c r="AH6" s="21" t="n">
        <f aca="false">IFERROR(SUMPRODUCT(--(tbl_bd_descente[wo_number]=W6),tbl_bd_descente[Fe2O3],tbl_bd_descente[tons])/SUMIF(tbl_bd_descente[wo_number],W6,tbl_bd_descente[tons]),0)</f>
        <v>0.757977528089888</v>
      </c>
      <c r="AI6" s="21" t="n">
        <f aca="false">IFERROR(SUMPRODUCT(--(tbl_bd_descente[wo_number]=W6),tbl_bd_descente[MgO],tbl_bd_descente[tons])/SUMIF(tbl_bd_descente[wo_number],W6,tbl_bd_descente[tons]),0)</f>
        <v>31.1165168539326</v>
      </c>
      <c r="AJ6" s="21" t="n">
        <f aca="false">IFERROR(SUMPRODUCT(--(tbl_bd_descente[wo_number]=W6),tbl_bd_descente[CaOX],tbl_bd_descente[tons])/SUMIF(tbl_bd_descente[wo_number],W6,tbl_bd_descente[tons]),0)</f>
        <v>1.2476404494382</v>
      </c>
      <c r="AK6" s="21" t="n">
        <f aca="false">IFERROR(SUMPRODUCT(--(tbl_bd_descente[wo_number]=W6),tbl_bd_descente[S],tbl_bd_descente[tons])/SUMIF(tbl_bd_descente[wo_number],W6,tbl_bd_descente[tons]),0)</f>
        <v>0.0658876404494382</v>
      </c>
      <c r="AL6" s="33"/>
      <c r="AM6" s="34"/>
      <c r="AO6" s="35" t="str">
        <f aca="false">IF(AND(C6=S$2,D6=S$3,COUNTIF(AO$1:AO5,"&gt;"&amp;1)&lt;10),ROW(),"")</f>
        <v/>
      </c>
      <c r="AP6" s="35" t="n">
        <f aca="false">SMALL(AO:AO,ROW()-3)</f>
        <v>24</v>
      </c>
      <c r="AQ6" s="36" t="n">
        <f aca="true">INDIRECT(ADDRESS($AP6,AQ$1),1)</f>
        <v>81.6</v>
      </c>
      <c r="AR6" s="36" t="n">
        <f aca="true">INDIRECT(ADDRESS($AP6,AR$1),1)*1</f>
        <v>328.244996643066</v>
      </c>
      <c r="AS6" s="37" t="n">
        <f aca="true">INDIRECT(ADDRESS($AP6,AS$1),1)</f>
        <v>43775.765053588</v>
      </c>
    </row>
    <row r="7" customFormat="false" ht="12.8" hidden="false" customHeight="false" outlineLevel="0" collapsed="false">
      <c r="A7" s="0" t="s">
        <v>599</v>
      </c>
      <c r="B7" s="0" t="s">
        <v>30</v>
      </c>
      <c r="C7" s="0" t="s">
        <v>1</v>
      </c>
      <c r="D7" s="0" t="s">
        <v>30</v>
      </c>
      <c r="E7" s="20" t="n">
        <v>0</v>
      </c>
      <c r="F7" s="20" t="n">
        <v>77.9</v>
      </c>
      <c r="G7" s="20" t="n">
        <v>82.2</v>
      </c>
      <c r="H7" s="20" t="n">
        <v>88.6</v>
      </c>
      <c r="I7" s="20" t="n">
        <v>3.11</v>
      </c>
      <c r="J7" s="20" t="n">
        <v>1.14</v>
      </c>
      <c r="K7" s="20" t="n">
        <v>31.41</v>
      </c>
      <c r="L7" s="20" t="n">
        <v>0.86</v>
      </c>
      <c r="M7" s="19" t="n">
        <v>43781.4211789352</v>
      </c>
      <c r="N7" s="19" t="n">
        <v>43781.4213784375</v>
      </c>
      <c r="O7" s="19" t="s">
        <v>593</v>
      </c>
      <c r="P7" s="19"/>
      <c r="R7" s="38"/>
      <c r="S7" s="41"/>
      <c r="T7" s="41" t="s">
        <v>600</v>
      </c>
      <c r="U7" s="40" t="n">
        <f aca="false">Données!B5</f>
        <v>42361.6638382375</v>
      </c>
      <c r="W7" s="0" t="s">
        <v>573</v>
      </c>
      <c r="X7" s="19" t="n">
        <v>43762.8444444445</v>
      </c>
      <c r="Y7" s="31" t="n">
        <v>912</v>
      </c>
      <c r="Z7" s="0" t="s">
        <v>54</v>
      </c>
      <c r="AA7" s="0" t="s">
        <v>17</v>
      </c>
      <c r="AB7" s="0" t="s">
        <v>54</v>
      </c>
      <c r="AC7" s="0" t="n">
        <v>2019</v>
      </c>
      <c r="AD7" s="0" t="n">
        <v>10</v>
      </c>
      <c r="AE7" s="32" t="s">
        <v>601</v>
      </c>
      <c r="AF7" s="21" t="n">
        <f aca="false">IFERROR(SUMPRODUCT(--(tbl_bd_descente[wo_number]=W7),tbl_bd_descente[Y],tbl_bd_descente[tons])/SUMIF(tbl_bd_descente[wo_number],W7,tbl_bd_descente[tons]),0)</f>
        <v>87.0228070175439</v>
      </c>
      <c r="AG7" s="21" t="n">
        <f aca="false">IFERROR(SUMPRODUCT(--(tbl_bd_descente[wo_number]=W7),tbl_bd_descente[Al2O3],tbl_bd_descente[tons])/SUMIF(tbl_bd_descente[wo_number],W7,tbl_bd_descente[tons]),0)</f>
        <v>3.65070175438596</v>
      </c>
      <c r="AH7" s="21" t="n">
        <f aca="false">IFERROR(SUMPRODUCT(--(tbl_bd_descente[wo_number]=W7),tbl_bd_descente[Fe2O3],tbl_bd_descente[tons])/SUMIF(tbl_bd_descente[wo_number],W7,tbl_bd_descente[tons]),0)</f>
        <v>0.678245614035088</v>
      </c>
      <c r="AI7" s="21" t="n">
        <f aca="false">IFERROR(SUMPRODUCT(--(tbl_bd_descente[wo_number]=W7),tbl_bd_descente[MgO],tbl_bd_descente[tons])/SUMIF(tbl_bd_descente[wo_number],W7,tbl_bd_descente[tons]),0)</f>
        <v>31.5236842105263</v>
      </c>
      <c r="AJ7" s="21" t="n">
        <f aca="false">IFERROR(SUMPRODUCT(--(tbl_bd_descente[wo_number]=W7),tbl_bd_descente[CaOX],tbl_bd_descente[tons])/SUMIF(tbl_bd_descente[wo_number],W7,tbl_bd_descente[tons]),0)</f>
        <v>0.974385964912281</v>
      </c>
      <c r="AK7" s="21" t="n">
        <f aca="false">IFERROR(SUMPRODUCT(--(tbl_bd_descente[wo_number]=W7),tbl_bd_descente[S],tbl_bd_descente[tons])/SUMIF(tbl_bd_descente[wo_number],W7,tbl_bd_descente[tons]),0)</f>
        <v>0.0108771929824561</v>
      </c>
      <c r="AL7" s="33"/>
      <c r="AM7" s="34"/>
      <c r="AO7" s="35" t="n">
        <f aca="false">IF(AND(C7=S$2,D7=S$3,COUNTIF(AO$1:AO6,"&gt;"&amp;1)&lt;10),ROW(),"")</f>
        <v>7</v>
      </c>
      <c r="AP7" s="35" t="n">
        <f aca="false">SMALL(AO:AO,ROW()-3)</f>
        <v>26</v>
      </c>
      <c r="AQ7" s="36" t="n">
        <f aca="true">INDIRECT(ADDRESS($AP7,AQ$1),1)</f>
        <v>81.9</v>
      </c>
      <c r="AR7" s="36" t="n">
        <f aca="true">INDIRECT(ADDRESS($AP7,AR$1),1)*1</f>
        <v>254.874996948242</v>
      </c>
      <c r="AS7" s="37" t="n">
        <f aca="true">INDIRECT(ADDRESS($AP7,AS$1),1)</f>
        <v>43775.6829747338</v>
      </c>
    </row>
    <row r="8" customFormat="false" ht="12.8" hidden="false" customHeight="false" outlineLevel="0" collapsed="false">
      <c r="A8" s="0" t="s">
        <v>602</v>
      </c>
      <c r="B8" s="0" t="s">
        <v>66</v>
      </c>
      <c r="C8" s="0" t="s">
        <v>20</v>
      </c>
      <c r="D8" s="0" t="s">
        <v>66</v>
      </c>
      <c r="E8" s="20" t="n">
        <v>0</v>
      </c>
      <c r="F8" s="0" t="n">
        <v>67.1</v>
      </c>
      <c r="G8" s="0" t="n">
        <v>70.7</v>
      </c>
      <c r="H8" s="0" t="n">
        <v>76.1</v>
      </c>
      <c r="I8" s="0" t="n">
        <v>10.48</v>
      </c>
      <c r="J8" s="0" t="n">
        <v>1.59</v>
      </c>
      <c r="K8" s="0" t="n">
        <v>32.1</v>
      </c>
      <c r="L8" s="0" t="n">
        <v>0.43</v>
      </c>
      <c r="M8" s="19" t="n">
        <v>43781.421168831</v>
      </c>
      <c r="N8" s="19" t="n">
        <v>43781.4213636574</v>
      </c>
      <c r="O8" s="19" t="s">
        <v>603</v>
      </c>
      <c r="P8" s="19"/>
      <c r="R8" s="42"/>
      <c r="S8" s="41"/>
      <c r="T8" s="41"/>
      <c r="U8" s="40"/>
      <c r="W8" s="0" t="s">
        <v>572</v>
      </c>
      <c r="X8" s="19" t="n">
        <v>43762.4625</v>
      </c>
      <c r="Y8" s="31" t="n">
        <v>866</v>
      </c>
      <c r="Z8" s="0" t="s">
        <v>30</v>
      </c>
      <c r="AA8" s="0" t="s">
        <v>12</v>
      </c>
      <c r="AB8" s="0" t="s">
        <v>30</v>
      </c>
      <c r="AC8" s="0" t="n">
        <v>2019</v>
      </c>
      <c r="AD8" s="0" t="n">
        <v>10</v>
      </c>
      <c r="AE8" s="32" t="s">
        <v>598</v>
      </c>
      <c r="AF8" s="21" t="n">
        <f aca="false">IFERROR(SUMPRODUCT(--(tbl_bd_descente[wo_number]=W8),tbl_bd_descente[Y],tbl_bd_descente[tons])/SUMIF(tbl_bd_descente[wo_number],W8,tbl_bd_descente[tons]),0)</f>
        <v>79.6390300230947</v>
      </c>
      <c r="AG8" s="21" t="n">
        <f aca="false">IFERROR(SUMPRODUCT(--(tbl_bd_descente[wo_number]=W8),tbl_bd_descente[Al2O3],tbl_bd_descente[tons])/SUMIF(tbl_bd_descente[wo_number],W8,tbl_bd_descente[tons]),0)</f>
        <v>4.00956120092379</v>
      </c>
      <c r="AH8" s="21" t="n">
        <f aca="false">IFERROR(SUMPRODUCT(--(tbl_bd_descente[wo_number]=W8),tbl_bd_descente[Fe2O3],tbl_bd_descente[tons])/SUMIF(tbl_bd_descente[wo_number],W8,tbl_bd_descente[tons]),0)</f>
        <v>0.997713625866051</v>
      </c>
      <c r="AI8" s="21" t="n">
        <f aca="false">IFERROR(SUMPRODUCT(--(tbl_bd_descente[wo_number]=W8),tbl_bd_descente[MgO],tbl_bd_descente[tons])/SUMIF(tbl_bd_descente[wo_number],W8,tbl_bd_descente[tons]),0)</f>
        <v>31.5554272517321</v>
      </c>
      <c r="AJ8" s="21" t="n">
        <f aca="false">IFERROR(SUMPRODUCT(--(tbl_bd_descente[wo_number]=W8),tbl_bd_descente[CaOX],tbl_bd_descente[tons])/SUMIF(tbl_bd_descente[wo_number],W8,tbl_bd_descente[tons]),0)</f>
        <v>1.02928406466513</v>
      </c>
      <c r="AK8" s="21" t="n">
        <f aca="false">IFERROR(SUMPRODUCT(--(tbl_bd_descente[wo_number]=W8),tbl_bd_descente[S],tbl_bd_descente[tons])/SUMIF(tbl_bd_descente[wo_number],W8,tbl_bd_descente[tons]),0)</f>
        <v>0.086824480369515</v>
      </c>
      <c r="AL8" s="33"/>
      <c r="AM8" s="34"/>
      <c r="AO8" s="35" t="str">
        <f aca="false">IF(AND(C8=S$2,D8=S$3,COUNTIF(AO$1:AO7,"&gt;"&amp;1)&lt;10),ROW(),"")</f>
        <v/>
      </c>
      <c r="AP8" s="35" t="n">
        <f aca="false">SMALL(AO:AO,ROW()-3)</f>
        <v>31</v>
      </c>
      <c r="AQ8" s="36" t="n">
        <f aca="true">INDIRECT(ADDRESS($AP8,AQ$1),1)</f>
        <v>76.9</v>
      </c>
      <c r="AR8" s="36" t="n">
        <f aca="true">INDIRECT(ADDRESS($AP8,AR$1),1)*1</f>
        <v>254.774996948242</v>
      </c>
      <c r="AS8" s="37" t="n">
        <f aca="true">INDIRECT(ADDRESS($AP8,AS$1),1)</f>
        <v>43775.5201729977</v>
      </c>
    </row>
    <row r="9" customFormat="false" ht="12.8" hidden="false" customHeight="false" outlineLevel="0" collapsed="false">
      <c r="A9" s="0" t="s">
        <v>604</v>
      </c>
      <c r="B9" s="0" t="s">
        <v>66</v>
      </c>
      <c r="C9" s="0" t="s">
        <v>11</v>
      </c>
      <c r="D9" s="0" t="s">
        <v>66</v>
      </c>
      <c r="E9" s="20" t="n">
        <v>0</v>
      </c>
      <c r="F9" s="0" t="n">
        <v>67.2</v>
      </c>
      <c r="G9" s="0" t="n">
        <v>70.9</v>
      </c>
      <c r="H9" s="0" t="n">
        <v>76.4</v>
      </c>
      <c r="I9" s="0" t="n">
        <v>10.37</v>
      </c>
      <c r="J9" s="0" t="n">
        <v>1.51</v>
      </c>
      <c r="K9" s="0" t="n">
        <v>32.08</v>
      </c>
      <c r="L9" s="0" t="n">
        <v>0.41</v>
      </c>
      <c r="M9" s="19" t="n">
        <v>43781.4211576389</v>
      </c>
      <c r="N9" s="19" t="n">
        <v>43781.4213450579</v>
      </c>
      <c r="O9" s="19" t="s">
        <v>605</v>
      </c>
      <c r="P9" s="19"/>
      <c r="R9" s="38"/>
      <c r="S9" s="38"/>
      <c r="T9" s="38"/>
      <c r="U9" s="40"/>
      <c r="W9" s="0" t="s">
        <v>571</v>
      </c>
      <c r="X9" s="19" t="n">
        <v>43762.2270833333</v>
      </c>
      <c r="Y9" s="31" t="n">
        <v>582</v>
      </c>
      <c r="Z9" s="0" t="s">
        <v>594</v>
      </c>
      <c r="AA9" s="0" t="s">
        <v>24</v>
      </c>
      <c r="AB9" s="0" t="s">
        <v>77</v>
      </c>
      <c r="AC9" s="0" t="n">
        <v>2019</v>
      </c>
      <c r="AD9" s="0" t="n">
        <v>10</v>
      </c>
      <c r="AE9" s="32" t="s">
        <v>598</v>
      </c>
      <c r="AF9" s="21" t="n">
        <f aca="false">IFERROR(SUMPRODUCT(--(tbl_bd_descente[wo_number]=W9),tbl_bd_descente[Y],tbl_bd_descente[tons])/SUMIF(tbl_bd_descente[wo_number],W9,tbl_bd_descente[tons]),0)</f>
        <v>79.8577319587629</v>
      </c>
      <c r="AG9" s="21" t="n">
        <f aca="false">IFERROR(SUMPRODUCT(--(tbl_bd_descente[wo_number]=W9),tbl_bd_descente[Al2O3],tbl_bd_descente[tons])/SUMIF(tbl_bd_descente[wo_number],W9,tbl_bd_descente[tons]),0)</f>
        <v>11.6778350515464</v>
      </c>
      <c r="AH9" s="21" t="n">
        <f aca="false">IFERROR(SUMPRODUCT(--(tbl_bd_descente[wo_number]=W9),tbl_bd_descente[Fe2O3],tbl_bd_descente[tons])/SUMIF(tbl_bd_descente[wo_number],W9,tbl_bd_descente[tons]),0)</f>
        <v>1.63628865979381</v>
      </c>
      <c r="AI9" s="21" t="n">
        <f aca="false">IFERROR(SUMPRODUCT(--(tbl_bd_descente[wo_number]=W9),tbl_bd_descente[MgO],tbl_bd_descente[tons])/SUMIF(tbl_bd_descente[wo_number],W9,tbl_bd_descente[tons]),0)</f>
        <v>32.4178350515464</v>
      </c>
      <c r="AJ9" s="21" t="n">
        <f aca="false">IFERROR(SUMPRODUCT(--(tbl_bd_descente[wo_number]=W9),tbl_bd_descente[CaOX],tbl_bd_descente[tons])/SUMIF(tbl_bd_descente[wo_number],W9,tbl_bd_descente[tons]),0)</f>
        <v>0.808556701030928</v>
      </c>
      <c r="AK9" s="21" t="n">
        <f aca="false">IFERROR(SUMPRODUCT(--(tbl_bd_descente[wo_number]=W9),tbl_bd_descente[S],tbl_bd_descente[tons])/SUMIF(tbl_bd_descente[wo_number],W9,tbl_bd_descente[tons]),0)</f>
        <v>0.051639175257732</v>
      </c>
      <c r="AL9" s="33"/>
      <c r="AM9" s="34"/>
      <c r="AO9" s="35" t="str">
        <f aca="false">IF(AND(C9=S$2,D9=S$3,COUNTIF(AO$1:AO8,"&gt;"&amp;1)&lt;10),ROW(),"")</f>
        <v/>
      </c>
      <c r="AP9" s="35" t="n">
        <f aca="false">SMALL(AO:AO,ROW()-3)</f>
        <v>33</v>
      </c>
      <c r="AQ9" s="36" t="n">
        <f aca="true">INDIRECT(ADDRESS($AP9,AQ$1),1)</f>
        <v>75.8</v>
      </c>
      <c r="AR9" s="36" t="n">
        <f aca="true">INDIRECT(ADDRESS($AP9,AR$1),1)*1</f>
        <v>292.674996948242</v>
      </c>
      <c r="AS9" s="37" t="n">
        <f aca="true">INDIRECT(ADDRESS($AP9,AS$1),1)</f>
        <v>43775.4723457523</v>
      </c>
    </row>
    <row r="10" customFormat="false" ht="12.8" hidden="false" customHeight="false" outlineLevel="0" collapsed="false">
      <c r="A10" s="0" t="s">
        <v>606</v>
      </c>
      <c r="B10" s="0" t="s">
        <v>66</v>
      </c>
      <c r="C10" s="0" t="s">
        <v>20</v>
      </c>
      <c r="D10" s="0" t="s">
        <v>66</v>
      </c>
      <c r="E10" s="20" t="n">
        <v>0</v>
      </c>
      <c r="F10" s="0" t="n">
        <v>67.1</v>
      </c>
      <c r="G10" s="0" t="n">
        <v>70.7</v>
      </c>
      <c r="H10" s="0" t="n">
        <v>76.2</v>
      </c>
      <c r="I10" s="0" t="n">
        <v>10.03</v>
      </c>
      <c r="J10" s="0" t="n">
        <v>1.49</v>
      </c>
      <c r="K10" s="0" t="n">
        <v>31.84</v>
      </c>
      <c r="L10" s="0" t="n">
        <v>0.53</v>
      </c>
      <c r="M10" s="19" t="n">
        <v>43781.4211440972</v>
      </c>
      <c r="N10" s="19" t="n">
        <v>43781.4213282407</v>
      </c>
      <c r="O10" s="19" t="s">
        <v>607</v>
      </c>
      <c r="P10" s="19"/>
      <c r="R10" s="38"/>
      <c r="S10" s="39" t="s">
        <v>608</v>
      </c>
      <c r="T10" s="39"/>
      <c r="U10" s="40" t="n">
        <f aca="false">SUMPRODUCT((Melanges_tele[origin]=Données!B15)*(Melanges_tele[DestProduct]=Données!B16)*Melanges_tele[Y],Melanges_tele[tons])/SUMPRODUCT((Melanges_tele[origin]=Données!B15)*(Melanges_tele[DestProduct]=Données!B16)*Melanges_tele[tons])</f>
        <v>79.738145975008</v>
      </c>
      <c r="W10" s="0" t="s">
        <v>571</v>
      </c>
      <c r="X10" s="19" t="n">
        <v>43762.2270833333</v>
      </c>
      <c r="Y10" s="31" t="n">
        <v>582</v>
      </c>
      <c r="Z10" s="0" t="s">
        <v>594</v>
      </c>
      <c r="AA10" s="0" t="s">
        <v>23</v>
      </c>
      <c r="AB10" s="0" t="s">
        <v>77</v>
      </c>
      <c r="AC10" s="0" t="n">
        <v>2019</v>
      </c>
      <c r="AD10" s="0" t="n">
        <v>10</v>
      </c>
      <c r="AE10" s="32" t="s">
        <v>609</v>
      </c>
      <c r="AF10" s="21" t="n">
        <f aca="false">IFERROR(SUMPRODUCT(--(tbl_bd_descente[wo_number]=W10),tbl_bd_descente[Y],tbl_bd_descente[tons])/SUMIF(tbl_bd_descente[wo_number],W10,tbl_bd_descente[tons]),0)</f>
        <v>79.8577319587629</v>
      </c>
      <c r="AG10" s="21" t="n">
        <f aca="false">IFERROR(SUMPRODUCT(--(tbl_bd_descente[wo_number]=W10),tbl_bd_descente[Al2O3],tbl_bd_descente[tons])/SUMIF(tbl_bd_descente[wo_number],W10,tbl_bd_descente[tons]),0)</f>
        <v>11.6778350515464</v>
      </c>
      <c r="AH10" s="21" t="n">
        <f aca="false">IFERROR(SUMPRODUCT(--(tbl_bd_descente[wo_number]=W10),tbl_bd_descente[Fe2O3],tbl_bd_descente[tons])/SUMIF(tbl_bd_descente[wo_number],W10,tbl_bd_descente[tons]),0)</f>
        <v>1.63628865979381</v>
      </c>
      <c r="AI10" s="21" t="n">
        <f aca="false">IFERROR(SUMPRODUCT(--(tbl_bd_descente[wo_number]=W10),tbl_bd_descente[MgO],tbl_bd_descente[tons])/SUMIF(tbl_bd_descente[wo_number],W10,tbl_bd_descente[tons]),0)</f>
        <v>32.4178350515464</v>
      </c>
      <c r="AJ10" s="21" t="n">
        <f aca="false">IFERROR(SUMPRODUCT(--(tbl_bd_descente[wo_number]=W10),tbl_bd_descente[CaOX],tbl_bd_descente[tons])/SUMIF(tbl_bd_descente[wo_number],W10,tbl_bd_descente[tons]),0)</f>
        <v>0.808556701030928</v>
      </c>
      <c r="AK10" s="21" t="n">
        <f aca="false">IFERROR(SUMPRODUCT(--(tbl_bd_descente[wo_number]=W10),tbl_bd_descente[S],tbl_bd_descente[tons])/SUMIF(tbl_bd_descente[wo_number],W10,tbl_bd_descente[tons]),0)</f>
        <v>0.051639175257732</v>
      </c>
      <c r="AL10" s="33"/>
      <c r="AM10" s="34"/>
      <c r="AO10" s="35" t="str">
        <f aca="false">IF(AND(C10=S$2,D10=S$3,COUNTIF(AO$1:AO9,"&gt;"&amp;1)&lt;10),ROW(),"")</f>
        <v/>
      </c>
      <c r="AP10" s="35" t="n">
        <f aca="false">SMALL(AO:AO,ROW()-3)</f>
        <v>34</v>
      </c>
      <c r="AQ10" s="36" t="n">
        <f aca="true">INDIRECT(ADDRESS($AP10,AQ$1),1)</f>
        <v>77</v>
      </c>
      <c r="AR10" s="36" t="n">
        <f aca="true">INDIRECT(ADDRESS($AP10,AR$1),1)*1</f>
        <v>292.089996337891</v>
      </c>
      <c r="AS10" s="37" t="n">
        <f aca="true">INDIRECT(ADDRESS($AP10,AS$1),1)</f>
        <v>43775.4416506597</v>
      </c>
    </row>
    <row r="11" customFormat="false" ht="12.8" hidden="false" customHeight="false" outlineLevel="0" collapsed="false">
      <c r="A11" s="0" t="s">
        <v>610</v>
      </c>
      <c r="B11" s="0" t="s">
        <v>30</v>
      </c>
      <c r="C11" s="0" t="s">
        <v>1</v>
      </c>
      <c r="D11" s="0" t="s">
        <v>30</v>
      </c>
      <c r="E11" s="20" t="n">
        <v>326.904995727539</v>
      </c>
      <c r="F11" s="20" t="n">
        <v>78.3</v>
      </c>
      <c r="G11" s="20" t="n">
        <v>82.5</v>
      </c>
      <c r="H11" s="20" t="n">
        <v>89.2</v>
      </c>
      <c r="I11" s="20" t="n">
        <v>3.4</v>
      </c>
      <c r="J11" s="20" t="n">
        <v>0.76</v>
      </c>
      <c r="K11" s="20" t="n">
        <v>31.49</v>
      </c>
      <c r="L11" s="20" t="n">
        <v>0.8</v>
      </c>
      <c r="M11" s="19" t="n">
        <v>43776.6864409375</v>
      </c>
      <c r="N11" s="19" t="n">
        <v>43776.7246414352</v>
      </c>
      <c r="O11" s="19" t="s">
        <v>605</v>
      </c>
      <c r="P11" s="19"/>
      <c r="R11" s="38"/>
      <c r="S11" s="38"/>
      <c r="T11" s="41" t="s">
        <v>600</v>
      </c>
      <c r="U11" s="40" t="n">
        <f aca="false">Données!B6</f>
        <v>36676.3333333333</v>
      </c>
      <c r="W11" s="0" t="s">
        <v>570</v>
      </c>
      <c r="X11" s="19" t="n">
        <v>43761.9180555556</v>
      </c>
      <c r="Y11" s="31" t="n">
        <v>403</v>
      </c>
      <c r="Z11" s="0" t="s">
        <v>56</v>
      </c>
      <c r="AA11" s="0" t="s">
        <v>25</v>
      </c>
      <c r="AB11" s="0" t="s">
        <v>56</v>
      </c>
      <c r="AC11" s="0" t="n">
        <v>2019</v>
      </c>
      <c r="AD11" s="0" t="n">
        <v>10</v>
      </c>
      <c r="AE11" s="32" t="s">
        <v>601</v>
      </c>
      <c r="AF11" s="21" t="n">
        <f aca="false">IFERROR(SUMPRODUCT(--(tbl_bd_descente[wo_number]=W11),tbl_bd_descente[Y],tbl_bd_descente[tons])/SUMIF(tbl_bd_descente[wo_number],W11,tbl_bd_descente[tons]),0)</f>
        <v>84.3</v>
      </c>
      <c r="AG11" s="21" t="n">
        <f aca="false">IFERROR(SUMPRODUCT(--(tbl_bd_descente[wo_number]=W11),tbl_bd_descente[Al2O3],tbl_bd_descente[tons])/SUMIF(tbl_bd_descente[wo_number],W11,tbl_bd_descente[tons]),0)</f>
        <v>7.95</v>
      </c>
      <c r="AH11" s="21" t="n">
        <f aca="false">IFERROR(SUMPRODUCT(--(tbl_bd_descente[wo_number]=W11),tbl_bd_descente[Fe2O3],tbl_bd_descente[tons])/SUMIF(tbl_bd_descente[wo_number],W11,tbl_bd_descente[tons]),0)</f>
        <v>1.14</v>
      </c>
      <c r="AI11" s="21" t="n">
        <f aca="false">IFERROR(SUMPRODUCT(--(tbl_bd_descente[wo_number]=W11),tbl_bd_descente[MgO],tbl_bd_descente[tons])/SUMIF(tbl_bd_descente[wo_number],W11,tbl_bd_descente[tons]),0)</f>
        <v>31.97</v>
      </c>
      <c r="AJ11" s="21" t="n">
        <f aca="false">IFERROR(SUMPRODUCT(--(tbl_bd_descente[wo_number]=W11),tbl_bd_descente[CaOX],tbl_bd_descente[tons])/SUMIF(tbl_bd_descente[wo_number],W11,tbl_bd_descente[tons]),0)</f>
        <v>0.65</v>
      </c>
      <c r="AK11" s="21" t="n">
        <f aca="false">IFERROR(SUMPRODUCT(--(tbl_bd_descente[wo_number]=W11),tbl_bd_descente[S],tbl_bd_descente[tons])/SUMIF(tbl_bd_descente[wo_number],W11,tbl_bd_descente[tons]),0)</f>
        <v>0.033</v>
      </c>
      <c r="AL11" s="33"/>
      <c r="AM11" s="34"/>
      <c r="AO11" s="35" t="n">
        <f aca="false">IF(AND(C11=S$2,D11=S$3,COUNTIF(AO$1:AO10,"&gt;"&amp;1)&lt;10),ROW(),"")</f>
        <v>11</v>
      </c>
      <c r="AP11" s="35" t="n">
        <f aca="false">SMALL(AO:AO,ROW()-3)</f>
        <v>40</v>
      </c>
      <c r="AQ11" s="36" t="n">
        <f aca="true">INDIRECT(ADDRESS($AP11,AQ$1),1)</f>
        <v>74.3</v>
      </c>
      <c r="AR11" s="36" t="n">
        <f aca="true">INDIRECT(ADDRESS($AP11,AR$1),1)*1</f>
        <v>220.059997558594</v>
      </c>
      <c r="AS11" s="37" t="n">
        <f aca="true">INDIRECT(ADDRESS($AP11,AS$1),1)</f>
        <v>43775.2852394676</v>
      </c>
    </row>
    <row r="12" customFormat="false" ht="12.8" hidden="false" customHeight="false" outlineLevel="0" collapsed="false">
      <c r="A12" s="0" t="s">
        <v>611</v>
      </c>
      <c r="B12" s="0" t="s">
        <v>58</v>
      </c>
      <c r="C12" s="0" t="s">
        <v>2</v>
      </c>
      <c r="D12" s="0" t="s">
        <v>58</v>
      </c>
      <c r="E12" s="20" t="n">
        <v>218.859997558594</v>
      </c>
      <c r="F12" s="0" t="n">
        <v>73.4</v>
      </c>
      <c r="G12" s="0" t="n">
        <v>77.4</v>
      </c>
      <c r="H12" s="0" t="n">
        <v>84.2</v>
      </c>
      <c r="I12" s="0" t="n">
        <v>2.49</v>
      </c>
      <c r="J12" s="0" t="n">
        <v>0.68</v>
      </c>
      <c r="K12" s="0" t="n">
        <v>31.18</v>
      </c>
      <c r="L12" s="0" t="n">
        <v>1.43</v>
      </c>
      <c r="M12" s="19" t="n">
        <v>43776.6667889699</v>
      </c>
      <c r="N12" s="19" t="n">
        <v>43776.6826040857</v>
      </c>
      <c r="O12" s="19" t="s">
        <v>605</v>
      </c>
      <c r="P12" s="19"/>
      <c r="R12" s="38"/>
      <c r="S12" s="38"/>
      <c r="T12" s="38"/>
      <c r="U12" s="38"/>
      <c r="W12" s="0" t="s">
        <v>569</v>
      </c>
      <c r="X12" s="19" t="n">
        <v>43761.8201388889</v>
      </c>
      <c r="Y12" s="31" t="n">
        <v>980</v>
      </c>
      <c r="Z12" s="0" t="s">
        <v>54</v>
      </c>
      <c r="AA12" s="0" t="s">
        <v>5</v>
      </c>
      <c r="AB12" s="0" t="s">
        <v>54</v>
      </c>
      <c r="AC12" s="0" t="n">
        <v>2019</v>
      </c>
      <c r="AD12" s="0" t="n">
        <v>10</v>
      </c>
      <c r="AE12" s="32" t="s">
        <v>601</v>
      </c>
      <c r="AF12" s="21" t="n">
        <f aca="false">IFERROR(SUMPRODUCT(--(tbl_bd_descente[wo_number]=W12),tbl_bd_descente[Y],tbl_bd_descente[tons])/SUMIF(tbl_bd_descente[wo_number],W12,tbl_bd_descente[tons]),0)</f>
        <v>83.565306122449</v>
      </c>
      <c r="AG12" s="21" t="n">
        <f aca="false">IFERROR(SUMPRODUCT(--(tbl_bd_descente[wo_number]=W12),tbl_bd_descente[Al2O3],tbl_bd_descente[tons])/SUMIF(tbl_bd_descente[wo_number],W12,tbl_bd_descente[tons]),0)</f>
        <v>1.76244897959184</v>
      </c>
      <c r="AH12" s="21" t="n">
        <f aca="false">IFERROR(SUMPRODUCT(--(tbl_bd_descente[wo_number]=W12),tbl_bd_descente[Fe2O3],tbl_bd_descente[tons])/SUMIF(tbl_bd_descente[wo_number],W12,tbl_bd_descente[tons]),0)</f>
        <v>0.798571428571429</v>
      </c>
      <c r="AI12" s="21" t="n">
        <f aca="false">IFERROR(SUMPRODUCT(--(tbl_bd_descente[wo_number]=W12),tbl_bd_descente[MgO],tbl_bd_descente[tons])/SUMIF(tbl_bd_descente[wo_number],W12,tbl_bd_descente[tons]),0)</f>
        <v>31.3173469387755</v>
      </c>
      <c r="AJ12" s="21" t="n">
        <f aca="false">IFERROR(SUMPRODUCT(--(tbl_bd_descente[wo_number]=W12),tbl_bd_descente[CaOX],tbl_bd_descente[tons])/SUMIF(tbl_bd_descente[wo_number],W12,tbl_bd_descente[tons]),0)</f>
        <v>0.745714285714286</v>
      </c>
      <c r="AK12" s="21" t="n">
        <f aca="false">IFERROR(SUMPRODUCT(--(tbl_bd_descente[wo_number]=W12),tbl_bd_descente[S],tbl_bd_descente[tons])/SUMIF(tbl_bd_descente[wo_number],W12,tbl_bd_descente[tons]),0)</f>
        <v>0.0474489795918367</v>
      </c>
      <c r="AL12" s="33"/>
      <c r="AM12" s="34"/>
      <c r="AO12" s="35" t="str">
        <f aca="false">IF(AND(C12=S$2,D12=S$3,COUNTIF(AO$1:AO11,"&gt;"&amp;1)&lt;10),ROW(),"")</f>
        <v/>
      </c>
      <c r="AP12" s="35" t="n">
        <f aca="false">SMALL(AO:AO,ROW()-3)</f>
        <v>41</v>
      </c>
      <c r="AQ12" s="36" t="n">
        <f aca="true">INDIRECT(ADDRESS($AP12,AQ$1),1)</f>
        <v>78.2</v>
      </c>
      <c r="AR12" s="36" t="n">
        <f aca="true">INDIRECT(ADDRESS($AP12,AR$1),1)*1</f>
        <v>220.059997558594</v>
      </c>
      <c r="AS12" s="37" t="n">
        <f aca="true">INDIRECT(ADDRESS($AP12,AS$1),1)</f>
        <v>43775.2603774653</v>
      </c>
    </row>
    <row r="13" customFormat="false" ht="12.8" hidden="false" customHeight="false" outlineLevel="0" collapsed="false">
      <c r="A13" s="0" t="s">
        <v>612</v>
      </c>
      <c r="B13" s="0" t="s">
        <v>613</v>
      </c>
      <c r="C13" s="0" t="s">
        <v>8</v>
      </c>
      <c r="D13" s="0" t="s">
        <v>66</v>
      </c>
      <c r="E13" s="20" t="n">
        <v>290.874996948242</v>
      </c>
      <c r="F13" s="0" t="n">
        <v>74.7</v>
      </c>
      <c r="G13" s="0" t="n">
        <v>78.8</v>
      </c>
      <c r="H13" s="0" t="n">
        <v>84.7</v>
      </c>
      <c r="I13" s="0" t="n">
        <v>7.88</v>
      </c>
      <c r="J13" s="0" t="n">
        <v>1.25</v>
      </c>
      <c r="K13" s="0" t="n">
        <v>31.87</v>
      </c>
      <c r="L13" s="0" t="n">
        <v>0.41</v>
      </c>
      <c r="M13" s="19" t="n">
        <v>43776.6417007755</v>
      </c>
      <c r="N13" s="19" t="n">
        <v>43777.2333398148</v>
      </c>
      <c r="O13" s="19" t="s">
        <v>605</v>
      </c>
      <c r="P13" s="19"/>
      <c r="R13" s="38"/>
      <c r="S13" s="38"/>
      <c r="T13" s="38"/>
      <c r="U13" s="38"/>
      <c r="W13" s="0" t="s">
        <v>568</v>
      </c>
      <c r="X13" s="19" t="n">
        <v>43761.2909722222</v>
      </c>
      <c r="Y13" s="31" t="n">
        <v>262</v>
      </c>
      <c r="Z13" s="0" t="s">
        <v>66</v>
      </c>
      <c r="AA13" s="0" t="s">
        <v>20</v>
      </c>
      <c r="AB13" s="0" t="s">
        <v>66</v>
      </c>
      <c r="AC13" s="0" t="n">
        <v>2019</v>
      </c>
      <c r="AD13" s="0" t="n">
        <v>10</v>
      </c>
      <c r="AE13" s="32" t="s">
        <v>609</v>
      </c>
      <c r="AF13" s="21" t="n">
        <f aca="false">IFERROR(SUMPRODUCT(--(tbl_bd_descente[wo_number]=W13),tbl_bd_descente[Y],tbl_bd_descente[tons])/SUMIF(tbl_bd_descente[wo_number],W13,tbl_bd_descente[tons]),0)</f>
        <v>70.3</v>
      </c>
      <c r="AG13" s="21" t="n">
        <f aca="false">IFERROR(SUMPRODUCT(--(tbl_bd_descente[wo_number]=W13),tbl_bd_descente[Al2O3],tbl_bd_descente[tons])/SUMIF(tbl_bd_descente[wo_number],W13,tbl_bd_descente[tons]),0)</f>
        <v>8.46</v>
      </c>
      <c r="AH13" s="21" t="n">
        <f aca="false">IFERROR(SUMPRODUCT(--(tbl_bd_descente[wo_number]=W13),tbl_bd_descente[Fe2O3],tbl_bd_descente[tons])/SUMIF(tbl_bd_descente[wo_number],W13,tbl_bd_descente[tons]),0)</f>
        <v>1.4</v>
      </c>
      <c r="AI13" s="21" t="n">
        <f aca="false">IFERROR(SUMPRODUCT(--(tbl_bd_descente[wo_number]=W13),tbl_bd_descente[MgO],tbl_bd_descente[tons])/SUMIF(tbl_bd_descente[wo_number],W13,tbl_bd_descente[tons]),0)</f>
        <v>32.06</v>
      </c>
      <c r="AJ13" s="21" t="n">
        <f aca="false">IFERROR(SUMPRODUCT(--(tbl_bd_descente[wo_number]=W13),tbl_bd_descente[CaOX],tbl_bd_descente[tons])/SUMIF(tbl_bd_descente[wo_number],W13,tbl_bd_descente[tons]),0)</f>
        <v>1.01</v>
      </c>
      <c r="AK13" s="21" t="n">
        <f aca="false">IFERROR(SUMPRODUCT(--(tbl_bd_descente[wo_number]=W13),tbl_bd_descente[S],tbl_bd_descente[tons])/SUMIF(tbl_bd_descente[wo_number],W13,tbl_bd_descente[tons]),0)</f>
        <v>0.068</v>
      </c>
      <c r="AL13" s="33"/>
      <c r="AM13" s="34"/>
      <c r="AO13" s="35" t="str">
        <f aca="false">IF(AND(C13=S$2,D13=S$3,COUNTIF(AO$1:AO12,"&gt;"&amp;1)&lt;10),ROW(),"")</f>
        <v/>
      </c>
      <c r="AP13" s="35" t="n">
        <f aca="false">SMALL(AO:AO,ROW()-3)</f>
        <v>42</v>
      </c>
      <c r="AQ13" s="36" t="n">
        <f aca="true">INDIRECT(ADDRESS($AP13,AQ$1),1)</f>
        <v>76.3</v>
      </c>
      <c r="AR13" s="36" t="n">
        <f aca="true">INDIRECT(ADDRESS($AP13,AR$1),1)*1</f>
        <v>182.059997558594</v>
      </c>
      <c r="AS13" s="37" t="n">
        <f aca="true">INDIRECT(ADDRESS($AP13,AS$1),1)</f>
        <v>43775.2381338773</v>
      </c>
    </row>
    <row r="14" customFormat="false" ht="12.8" hidden="false" customHeight="false" outlineLevel="0" collapsed="false">
      <c r="A14" s="0" t="s">
        <v>614</v>
      </c>
      <c r="B14" s="0" t="s">
        <v>66</v>
      </c>
      <c r="C14" s="0" t="s">
        <v>20</v>
      </c>
      <c r="D14" s="0" t="s">
        <v>66</v>
      </c>
      <c r="E14" s="20" t="n">
        <v>582.949993896484</v>
      </c>
      <c r="F14" s="0" t="n">
        <v>70.6</v>
      </c>
      <c r="G14" s="0" t="n">
        <v>74.4</v>
      </c>
      <c r="H14" s="0" t="n">
        <v>80.6</v>
      </c>
      <c r="I14" s="0" t="n">
        <v>6.14</v>
      </c>
      <c r="J14" s="0" t="n">
        <v>1.11</v>
      </c>
      <c r="K14" s="0" t="n">
        <v>31.73</v>
      </c>
      <c r="L14" s="0" t="n">
        <v>0.38</v>
      </c>
      <c r="M14" s="19" t="n">
        <v>43776.5659790509</v>
      </c>
      <c r="N14" s="19" t="n">
        <v>43776.6404008449</v>
      </c>
      <c r="O14" s="19" t="s">
        <v>605</v>
      </c>
      <c r="P14" s="19"/>
      <c r="R14" s="38"/>
      <c r="S14" s="38"/>
      <c r="T14" s="43" t="s">
        <v>615</v>
      </c>
      <c r="U14" s="44" t="e">
        <f aca="false">AVERAGE(OFFSET(G3,COUNTA(Piles[Y])-Données!B12+1,,Données!B12,))</f>
        <v>#VALUE!</v>
      </c>
      <c r="W14" s="0" t="s">
        <v>568</v>
      </c>
      <c r="X14" s="19" t="n">
        <v>43761.2909722222</v>
      </c>
      <c r="Y14" s="31" t="n">
        <v>131</v>
      </c>
      <c r="Z14" s="0" t="s">
        <v>66</v>
      </c>
      <c r="AA14" s="0" t="s">
        <v>9</v>
      </c>
      <c r="AB14" s="0" t="s">
        <v>66</v>
      </c>
      <c r="AC14" s="0" t="n">
        <v>2019</v>
      </c>
      <c r="AD14" s="0" t="n">
        <v>10</v>
      </c>
      <c r="AE14" s="32" t="s">
        <v>609</v>
      </c>
      <c r="AF14" s="21" t="n">
        <f aca="false">IFERROR(SUMPRODUCT(--(tbl_bd_descente[wo_number]=W14),tbl_bd_descente[Y],tbl_bd_descente[tons])/SUMIF(tbl_bd_descente[wo_number],W14,tbl_bd_descente[tons]),0)</f>
        <v>70.3</v>
      </c>
      <c r="AG14" s="21" t="n">
        <f aca="false">IFERROR(SUMPRODUCT(--(tbl_bd_descente[wo_number]=W14),tbl_bd_descente[Al2O3],tbl_bd_descente[tons])/SUMIF(tbl_bd_descente[wo_number],W14,tbl_bd_descente[tons]),0)</f>
        <v>8.46</v>
      </c>
      <c r="AH14" s="21" t="n">
        <f aca="false">IFERROR(SUMPRODUCT(--(tbl_bd_descente[wo_number]=W14),tbl_bd_descente[Fe2O3],tbl_bd_descente[tons])/SUMIF(tbl_bd_descente[wo_number],W14,tbl_bd_descente[tons]),0)</f>
        <v>1.4</v>
      </c>
      <c r="AI14" s="21" t="n">
        <f aca="false">IFERROR(SUMPRODUCT(--(tbl_bd_descente[wo_number]=W14),tbl_bd_descente[MgO],tbl_bd_descente[tons])/SUMIF(tbl_bd_descente[wo_number],W14,tbl_bd_descente[tons]),0)</f>
        <v>32.06</v>
      </c>
      <c r="AJ14" s="21" t="n">
        <f aca="false">IFERROR(SUMPRODUCT(--(tbl_bd_descente[wo_number]=W14),tbl_bd_descente[CaOX],tbl_bd_descente[tons])/SUMIF(tbl_bd_descente[wo_number],W14,tbl_bd_descente[tons]),0)</f>
        <v>1.01</v>
      </c>
      <c r="AK14" s="21" t="n">
        <f aca="false">IFERROR(SUMPRODUCT(--(tbl_bd_descente[wo_number]=W14),tbl_bd_descente[S],tbl_bd_descente[tons])/SUMIF(tbl_bd_descente[wo_number],W14,tbl_bd_descente[tons]),0)</f>
        <v>0.068</v>
      </c>
      <c r="AL14" s="33"/>
      <c r="AM14" s="34"/>
      <c r="AO14" s="35" t="str">
        <f aca="false">IF(AND(C14=S$2,D14=S$3,COUNTIF(AO$1:AO13,"&gt;"&amp;1)&lt;10),ROW(),"")</f>
        <v/>
      </c>
      <c r="AP14" s="24"/>
      <c r="AQ14" s="24"/>
      <c r="AR14" s="24"/>
      <c r="AS14" s="24"/>
    </row>
    <row r="15" customFormat="false" ht="12.8" hidden="false" customHeight="false" outlineLevel="0" collapsed="false">
      <c r="A15" s="0" t="s">
        <v>616</v>
      </c>
      <c r="B15" s="0" t="s">
        <v>66</v>
      </c>
      <c r="C15" s="0" t="s">
        <v>20</v>
      </c>
      <c r="D15" s="0" t="s">
        <v>66</v>
      </c>
      <c r="E15" s="20" t="n">
        <v>401.619995117188</v>
      </c>
      <c r="F15" s="0" t="n">
        <v>66.9</v>
      </c>
      <c r="G15" s="0" t="n">
        <v>70.5</v>
      </c>
      <c r="H15" s="0" t="n">
        <v>76.5</v>
      </c>
      <c r="I15" s="0" t="n">
        <v>4.83</v>
      </c>
      <c r="J15" s="0" t="n">
        <v>1.06</v>
      </c>
      <c r="K15" s="0" t="n">
        <v>31.58</v>
      </c>
      <c r="L15" s="0" t="n">
        <v>0.31</v>
      </c>
      <c r="M15" s="19" t="n">
        <v>43776.5163709838</v>
      </c>
      <c r="N15" s="19" t="n">
        <v>43776.5624420949</v>
      </c>
      <c r="O15" s="19" t="s">
        <v>605</v>
      </c>
      <c r="P15" s="19"/>
      <c r="R15" s="38"/>
      <c r="S15" s="38"/>
      <c r="T15" s="38"/>
      <c r="U15" s="45" t="n">
        <v>10</v>
      </c>
      <c r="W15" s="0" t="s">
        <v>567</v>
      </c>
      <c r="X15" s="19" t="n">
        <v>43760.9638888889</v>
      </c>
      <c r="Y15" s="31" t="n">
        <v>313</v>
      </c>
      <c r="Z15" s="0" t="s">
        <v>56</v>
      </c>
      <c r="AA15" s="0" t="s">
        <v>25</v>
      </c>
      <c r="AB15" s="0" t="s">
        <v>56</v>
      </c>
      <c r="AC15" s="0" t="n">
        <v>2019</v>
      </c>
      <c r="AD15" s="0" t="n">
        <v>10</v>
      </c>
      <c r="AE15" s="32" t="s">
        <v>609</v>
      </c>
      <c r="AF15" s="21" t="n">
        <f aca="false">IFERROR(SUMPRODUCT(--(tbl_bd_descente[wo_number]=W15),tbl_bd_descente[Y],tbl_bd_descente[tons])/SUMIF(tbl_bd_descente[wo_number],W15,tbl_bd_descente[tons]),0)</f>
        <v>83</v>
      </c>
      <c r="AG15" s="21" t="n">
        <f aca="false">IFERROR(SUMPRODUCT(--(tbl_bd_descente[wo_number]=W15),tbl_bd_descente[Al2O3],tbl_bd_descente[tons])/SUMIF(tbl_bd_descente[wo_number],W15,tbl_bd_descente[tons]),0)</f>
        <v>8.02</v>
      </c>
      <c r="AH15" s="21" t="n">
        <f aca="false">IFERROR(SUMPRODUCT(--(tbl_bd_descente[wo_number]=W15),tbl_bd_descente[Fe2O3],tbl_bd_descente[tons])/SUMIF(tbl_bd_descente[wo_number],W15,tbl_bd_descente[tons]),0)</f>
        <v>1.12</v>
      </c>
      <c r="AI15" s="21" t="n">
        <f aca="false">IFERROR(SUMPRODUCT(--(tbl_bd_descente[wo_number]=W15),tbl_bd_descente[MgO],tbl_bd_descente[tons])/SUMIF(tbl_bd_descente[wo_number],W15,tbl_bd_descente[tons]),0)</f>
        <v>32</v>
      </c>
      <c r="AJ15" s="21" t="n">
        <f aca="false">IFERROR(SUMPRODUCT(--(tbl_bd_descente[wo_number]=W15),tbl_bd_descente[CaOX],tbl_bd_descente[tons])/SUMIF(tbl_bd_descente[wo_number],W15,tbl_bd_descente[tons]),0)</f>
        <v>1.03</v>
      </c>
      <c r="AK15" s="21" t="n">
        <f aca="false">IFERROR(SUMPRODUCT(--(tbl_bd_descente[wo_number]=W15),tbl_bd_descente[S],tbl_bd_descente[tons])/SUMIF(tbl_bd_descente[wo_number],W15,tbl_bd_descente[tons]),0)</f>
        <v>0.031</v>
      </c>
      <c r="AL15" s="33"/>
      <c r="AM15" s="34"/>
      <c r="AO15" s="35" t="str">
        <f aca="false">IF(AND(C15=S$2,D15=S$3,COUNTIF(AO$1:AO14,"&gt;"&amp;1)&lt;10),ROW(),"")</f>
        <v/>
      </c>
      <c r="AP15" s="24"/>
      <c r="AQ15" s="46" t="n">
        <f aca="false">SUMIF(AR4:AR13,"&gt;"&amp;0,AQ4:AQ13)/COUNTIF(AR4:AR13,"&gt;"&amp;0)</f>
        <v>78.2777777777778</v>
      </c>
      <c r="AR15" s="46" t="n">
        <f aca="false">SUM(AR4:AR13)/COUNTIF(AR4:AR13,"&gt;"&amp;0)</f>
        <v>263.527219136556</v>
      </c>
      <c r="AS15" s="24"/>
    </row>
    <row r="16" customFormat="false" ht="12.8" hidden="false" customHeight="false" outlineLevel="0" collapsed="false">
      <c r="A16" s="0" t="s">
        <v>617</v>
      </c>
      <c r="B16" s="0" t="s">
        <v>58</v>
      </c>
      <c r="C16" s="0" t="s">
        <v>2</v>
      </c>
      <c r="D16" s="0" t="s">
        <v>58</v>
      </c>
      <c r="E16" s="20" t="n">
        <v>328.272998809814</v>
      </c>
      <c r="F16" s="0" t="n">
        <v>72.4</v>
      </c>
      <c r="G16" s="0" t="n">
        <v>76.3</v>
      </c>
      <c r="H16" s="0" t="n">
        <v>82.5</v>
      </c>
      <c r="I16" s="0" t="n">
        <v>4.37</v>
      </c>
      <c r="J16" s="0" t="n">
        <v>1.11</v>
      </c>
      <c r="K16" s="0" t="n">
        <v>31.6</v>
      </c>
      <c r="L16" s="0" t="n">
        <v>1.07</v>
      </c>
      <c r="M16" s="19" t="n">
        <v>43776.4794518866</v>
      </c>
      <c r="N16" s="19" t="n">
        <v>43776.5092464931</v>
      </c>
      <c r="O16" s="19" t="s">
        <v>605</v>
      </c>
      <c r="P16" s="19"/>
      <c r="Q16" s="38"/>
      <c r="R16" s="38"/>
      <c r="S16" s="38"/>
      <c r="T16" s="38"/>
      <c r="U16" s="38"/>
      <c r="W16" s="0" t="s">
        <v>566</v>
      </c>
      <c r="X16" s="19" t="n">
        <v>43760.8777777778</v>
      </c>
      <c r="Y16" s="31" t="n">
        <v>1122</v>
      </c>
      <c r="Z16" s="0" t="s">
        <v>104</v>
      </c>
      <c r="AA16" s="0" t="s">
        <v>6</v>
      </c>
      <c r="AB16" s="0" t="s">
        <v>104</v>
      </c>
      <c r="AC16" s="0" t="n">
        <v>2019</v>
      </c>
      <c r="AD16" s="0" t="n">
        <v>10</v>
      </c>
      <c r="AE16" s="32" t="s">
        <v>601</v>
      </c>
      <c r="AF16" s="21" t="n">
        <f aca="false">IFERROR(SUMPRODUCT(--(tbl_bd_descente[wo_number]=W16),tbl_bd_descente[Y],tbl_bd_descente[tons])/SUMIF(tbl_bd_descente[wo_number],W16,tbl_bd_descente[tons]),0)</f>
        <v>82.4825311942959</v>
      </c>
      <c r="AG16" s="21" t="n">
        <f aca="false">IFERROR(SUMPRODUCT(--(tbl_bd_descente[wo_number]=W16),tbl_bd_descente[Al2O3],tbl_bd_descente[tons])/SUMIF(tbl_bd_descente[wo_number],W16,tbl_bd_descente[tons]),0)</f>
        <v>8.32008912655972</v>
      </c>
      <c r="AH16" s="21" t="n">
        <f aca="false">IFERROR(SUMPRODUCT(--(tbl_bd_descente[wo_number]=W16),tbl_bd_descente[Fe2O3],tbl_bd_descente[tons])/SUMIF(tbl_bd_descente[wo_number],W16,tbl_bd_descente[tons]),0)</f>
        <v>1.22827094474153</v>
      </c>
      <c r="AI16" s="21" t="n">
        <f aca="false">IFERROR(SUMPRODUCT(--(tbl_bd_descente[wo_number]=W16),tbl_bd_descente[MgO],tbl_bd_descente[tons])/SUMIF(tbl_bd_descente[wo_number],W16,tbl_bd_descente[tons]),0)</f>
        <v>32.0724420677362</v>
      </c>
      <c r="AJ16" s="21" t="n">
        <f aca="false">IFERROR(SUMPRODUCT(--(tbl_bd_descente[wo_number]=W16),tbl_bd_descente[CaOX],tbl_bd_descente[tons])/SUMIF(tbl_bd_descente[wo_number],W16,tbl_bd_descente[tons]),0)</f>
        <v>0.639910873440285</v>
      </c>
      <c r="AK16" s="21" t="n">
        <f aca="false">IFERROR(SUMPRODUCT(--(tbl_bd_descente[wo_number]=W16),tbl_bd_descente[S],tbl_bd_descente[tons])/SUMIF(tbl_bd_descente[wo_number],W16,tbl_bd_descente[tons]),0)</f>
        <v>0.041331550802139</v>
      </c>
      <c r="AL16" s="33"/>
      <c r="AM16" s="34"/>
      <c r="AO16" s="47" t="str">
        <f aca="false">IF(AND(C16=S$2,D16=S$3,COUNTIF(AO$1:AO15,"&gt;"&amp;1)&lt;10),ROW(),"")</f>
        <v/>
      </c>
      <c r="AR16" s="48"/>
    </row>
    <row r="17" customFormat="false" ht="12.8" hidden="false" customHeight="false" outlineLevel="0" collapsed="false">
      <c r="A17" s="0" t="s">
        <v>618</v>
      </c>
      <c r="B17" s="0" t="s">
        <v>66</v>
      </c>
      <c r="C17" s="0" t="s">
        <v>20</v>
      </c>
      <c r="D17" s="0" t="s">
        <v>66</v>
      </c>
      <c r="E17" s="20" t="n">
        <v>256.059997558594</v>
      </c>
      <c r="F17" s="0" t="n">
        <v>70.4</v>
      </c>
      <c r="G17" s="0" t="n">
        <v>74.3</v>
      </c>
      <c r="H17" s="0" t="n">
        <v>80.5</v>
      </c>
      <c r="I17" s="0" t="n">
        <v>5.09</v>
      </c>
      <c r="J17" s="0" t="n">
        <v>1.06</v>
      </c>
      <c r="K17" s="0" t="n">
        <v>31.62</v>
      </c>
      <c r="L17" s="0" t="n">
        <v>0.33</v>
      </c>
      <c r="M17" s="19" t="n">
        <v>43776.3651959838</v>
      </c>
      <c r="N17" s="19" t="n">
        <v>43776.3919739236</v>
      </c>
      <c r="O17" s="19" t="s">
        <v>603</v>
      </c>
      <c r="P17" s="19"/>
      <c r="R17" s="38"/>
      <c r="S17" s="38"/>
      <c r="T17" s="38"/>
      <c r="U17" s="38"/>
      <c r="W17" s="0" t="s">
        <v>565</v>
      </c>
      <c r="X17" s="19" t="n">
        <v>43760.5354166667</v>
      </c>
      <c r="Y17" s="31" t="n">
        <v>129</v>
      </c>
      <c r="Z17" s="0" t="s">
        <v>54</v>
      </c>
      <c r="AA17" s="0" t="s">
        <v>7</v>
      </c>
      <c r="AB17" s="0" t="s">
        <v>54</v>
      </c>
      <c r="AC17" s="0" t="n">
        <v>2019</v>
      </c>
      <c r="AD17" s="0" t="n">
        <v>10</v>
      </c>
      <c r="AE17" s="32" t="s">
        <v>601</v>
      </c>
      <c r="AF17" s="21" t="n">
        <f aca="false">IFERROR(SUMPRODUCT(--(tbl_bd_descente[wo_number]=W17),tbl_bd_descente[Y],tbl_bd_descente[tons])/SUMIF(tbl_bd_descente[wo_number],W17,tbl_bd_descente[tons]),0)</f>
        <v>84.6</v>
      </c>
      <c r="AG17" s="21" t="n">
        <f aca="false">IFERROR(SUMPRODUCT(--(tbl_bd_descente[wo_number]=W17),tbl_bd_descente[Al2O3],tbl_bd_descente[tons])/SUMIF(tbl_bd_descente[wo_number],W17,tbl_bd_descente[tons]),0)</f>
        <v>2.69</v>
      </c>
      <c r="AH17" s="21" t="n">
        <f aca="false">IFERROR(SUMPRODUCT(--(tbl_bd_descente[wo_number]=W17),tbl_bd_descente[Fe2O3],tbl_bd_descente[tons])/SUMIF(tbl_bd_descente[wo_number],W17,tbl_bd_descente[tons]),0)</f>
        <v>0.78</v>
      </c>
      <c r="AI17" s="21" t="n">
        <f aca="false">IFERROR(SUMPRODUCT(--(tbl_bd_descente[wo_number]=W17),tbl_bd_descente[MgO],tbl_bd_descente[tons])/SUMIF(tbl_bd_descente[wo_number],W17,tbl_bd_descente[tons]),0)</f>
        <v>31.53</v>
      </c>
      <c r="AJ17" s="21" t="n">
        <f aca="false">IFERROR(SUMPRODUCT(--(tbl_bd_descente[wo_number]=W17),tbl_bd_descente[CaOX],tbl_bd_descente[tons])/SUMIF(tbl_bd_descente[wo_number],W17,tbl_bd_descente[tons]),0)</f>
        <v>0.32</v>
      </c>
      <c r="AK17" s="21" t="n">
        <f aca="false">IFERROR(SUMPRODUCT(--(tbl_bd_descente[wo_number]=W17),tbl_bd_descente[S],tbl_bd_descente[tons])/SUMIF(tbl_bd_descente[wo_number],W17,tbl_bd_descente[tons]),0)</f>
        <v>0.05</v>
      </c>
      <c r="AL17" s="33"/>
      <c r="AM17" s="34"/>
      <c r="AO17" s="47" t="str">
        <f aca="false">IF(AND(C17=S$2,D17=S$3,COUNTIF(AO$1:AO16,"&gt;"&amp;1)&lt;10),ROW(),"")</f>
        <v/>
      </c>
      <c r="AR17" s="48"/>
    </row>
    <row r="18" customFormat="false" ht="12.8" hidden="false" customHeight="false" outlineLevel="0" collapsed="false">
      <c r="A18" s="0" t="s">
        <v>619</v>
      </c>
      <c r="B18" s="0" t="s">
        <v>66</v>
      </c>
      <c r="C18" s="0" t="s">
        <v>20</v>
      </c>
      <c r="D18" s="0" t="s">
        <v>66</v>
      </c>
      <c r="E18" s="20" t="n">
        <v>586.317994689941</v>
      </c>
      <c r="F18" s="0" t="n">
        <v>66.3</v>
      </c>
      <c r="G18" s="0" t="n">
        <v>70</v>
      </c>
      <c r="H18" s="0" t="n">
        <v>75.2</v>
      </c>
      <c r="I18" s="0" t="n">
        <v>13.23</v>
      </c>
      <c r="J18" s="0" t="n">
        <v>1.57</v>
      </c>
      <c r="K18" s="0" t="n">
        <v>32.4</v>
      </c>
      <c r="L18" s="0" t="n">
        <v>0.38</v>
      </c>
      <c r="M18" s="19" t="n">
        <v>43776.2943145023</v>
      </c>
      <c r="N18" s="19" t="n">
        <v>43776.3469523958</v>
      </c>
      <c r="O18" s="19" t="s">
        <v>607</v>
      </c>
      <c r="P18" s="19"/>
      <c r="R18" s="38"/>
      <c r="S18" s="38"/>
      <c r="T18" s="43" t="s">
        <v>620</v>
      </c>
      <c r="U18" s="44" t="e">
        <f aca="false">SUMPRODUCT(OFFSET(G3,COUNTA(Piles[Y])-U15+1,,U15,),OFFSET(E3,COUNTA(Piles[tons])-U15+1,,U15,)/SUM(OFFSET(E3,COUNTA(Piles[tons])-U15+1,,U15,)))</f>
        <v>#VALUE!</v>
      </c>
      <c r="W18" s="0" t="s">
        <v>565</v>
      </c>
      <c r="X18" s="19" t="n">
        <v>43760.5354166667</v>
      </c>
      <c r="Y18" s="31" t="n">
        <v>129</v>
      </c>
      <c r="Z18" s="0" t="s">
        <v>145</v>
      </c>
      <c r="AA18" s="0" t="s">
        <v>18</v>
      </c>
      <c r="AB18" s="0" t="s">
        <v>54</v>
      </c>
      <c r="AC18" s="0" t="n">
        <v>2019</v>
      </c>
      <c r="AD18" s="0" t="n">
        <v>10</v>
      </c>
      <c r="AE18" s="32" t="s">
        <v>609</v>
      </c>
      <c r="AF18" s="21" t="n">
        <f aca="false">IFERROR(SUMPRODUCT(--(tbl_bd_descente[wo_number]=W18),tbl_bd_descente[Y],tbl_bd_descente[tons])/SUMIF(tbl_bd_descente[wo_number],W18,tbl_bd_descente[tons]),0)</f>
        <v>84.6</v>
      </c>
      <c r="AG18" s="21" t="n">
        <f aca="false">IFERROR(SUMPRODUCT(--(tbl_bd_descente[wo_number]=W18),tbl_bd_descente[Al2O3],tbl_bd_descente[tons])/SUMIF(tbl_bd_descente[wo_number],W18,tbl_bd_descente[tons]),0)</f>
        <v>2.69</v>
      </c>
      <c r="AH18" s="21" t="n">
        <f aca="false">IFERROR(SUMPRODUCT(--(tbl_bd_descente[wo_number]=W18),tbl_bd_descente[Fe2O3],tbl_bd_descente[tons])/SUMIF(tbl_bd_descente[wo_number],W18,tbl_bd_descente[tons]),0)</f>
        <v>0.78</v>
      </c>
      <c r="AI18" s="21" t="n">
        <f aca="false">IFERROR(SUMPRODUCT(--(tbl_bd_descente[wo_number]=W18),tbl_bd_descente[MgO],tbl_bd_descente[tons])/SUMIF(tbl_bd_descente[wo_number],W18,tbl_bd_descente[tons]),0)</f>
        <v>31.53</v>
      </c>
      <c r="AJ18" s="21" t="n">
        <f aca="false">IFERROR(SUMPRODUCT(--(tbl_bd_descente[wo_number]=W18),tbl_bd_descente[CaOX],tbl_bd_descente[tons])/SUMIF(tbl_bd_descente[wo_number],W18,tbl_bd_descente[tons]),0)</f>
        <v>0.32</v>
      </c>
      <c r="AK18" s="21" t="n">
        <f aca="false">IFERROR(SUMPRODUCT(--(tbl_bd_descente[wo_number]=W18),tbl_bd_descente[S],tbl_bd_descente[tons])/SUMIF(tbl_bd_descente[wo_number],W18,tbl_bd_descente[tons]),0)</f>
        <v>0.05</v>
      </c>
      <c r="AL18" s="33"/>
      <c r="AM18" s="34"/>
      <c r="AO18" s="47" t="str">
        <f aca="false">IF(AND(C18=S$2,D18=S$3,COUNTIF(AO$1:AO17,"&gt;"&amp;1)&lt;10),ROW(),"")</f>
        <v/>
      </c>
      <c r="AR18" s="48"/>
    </row>
    <row r="19" customFormat="false" ht="12.8" hidden="false" customHeight="false" outlineLevel="0" collapsed="false">
      <c r="A19" s="0" t="s">
        <v>621</v>
      </c>
      <c r="B19" s="0" t="s">
        <v>66</v>
      </c>
      <c r="C19" s="0" t="s">
        <v>20</v>
      </c>
      <c r="D19" s="0" t="s">
        <v>66</v>
      </c>
      <c r="E19" s="20" t="n">
        <v>404.104995727539</v>
      </c>
      <c r="F19" s="0" t="n">
        <v>66.2</v>
      </c>
      <c r="G19" s="0" t="n">
        <v>69.8</v>
      </c>
      <c r="H19" s="0" t="n">
        <v>75.1</v>
      </c>
      <c r="I19" s="0" t="n">
        <v>8.76</v>
      </c>
      <c r="J19" s="0" t="n">
        <v>1.41</v>
      </c>
      <c r="K19" s="0" t="n">
        <v>31.9</v>
      </c>
      <c r="L19" s="0" t="n">
        <v>0.57</v>
      </c>
      <c r="M19" s="19" t="n">
        <v>43776.2385991898</v>
      </c>
      <c r="N19" s="19" t="n">
        <v>43776.7534013079</v>
      </c>
      <c r="O19" s="19" t="s">
        <v>603</v>
      </c>
      <c r="P19" s="19"/>
      <c r="R19" s="38"/>
      <c r="S19" s="38"/>
      <c r="T19" s="38"/>
      <c r="U19" s="38" t="n">
        <f aca="false">COUNTIF(AA:AA,S2)</f>
        <v>38</v>
      </c>
      <c r="W19" s="0" t="s">
        <v>564</v>
      </c>
      <c r="X19" s="19" t="n">
        <v>43760.4548611111</v>
      </c>
      <c r="Y19" s="31" t="n">
        <v>686.666666666667</v>
      </c>
      <c r="Z19" s="0" t="s">
        <v>54</v>
      </c>
      <c r="AA19" s="0" t="s">
        <v>7</v>
      </c>
      <c r="AB19" s="0" t="s">
        <v>54</v>
      </c>
      <c r="AC19" s="0" t="n">
        <v>2019</v>
      </c>
      <c r="AD19" s="0" t="n">
        <v>10</v>
      </c>
      <c r="AE19" s="32" t="s">
        <v>609</v>
      </c>
      <c r="AF19" s="21" t="n">
        <f aca="false">IFERROR(SUMPRODUCT(--(tbl_bd_descente[wo_number]=W19),tbl_bd_descente[Y],tbl_bd_descente[tons])/SUMIF(tbl_bd_descente[wo_number],W19,tbl_bd_descente[tons]),0)</f>
        <v>85.9378640776699</v>
      </c>
      <c r="AG19" s="21" t="n">
        <f aca="false">IFERROR(SUMPRODUCT(--(tbl_bd_descente[wo_number]=W19),tbl_bd_descente[Al2O3],tbl_bd_descente[tons])/SUMIF(tbl_bd_descente[wo_number],W19,tbl_bd_descente[tons]),0)</f>
        <v>2.97466019417476</v>
      </c>
      <c r="AH19" s="21" t="n">
        <f aca="false">IFERROR(SUMPRODUCT(--(tbl_bd_descente[wo_number]=W19),tbl_bd_descente[Fe2O3],tbl_bd_descente[tons])/SUMIF(tbl_bd_descente[wo_number],W19,tbl_bd_descente[tons]),0)</f>
        <v>0.791650485436893</v>
      </c>
      <c r="AI19" s="21" t="n">
        <f aca="false">IFERROR(SUMPRODUCT(--(tbl_bd_descente[wo_number]=W19),tbl_bd_descente[MgO],tbl_bd_descente[tons])/SUMIF(tbl_bd_descente[wo_number],W19,tbl_bd_descente[tons]),0)</f>
        <v>31.2947572815534</v>
      </c>
      <c r="AJ19" s="21" t="n">
        <f aca="false">IFERROR(SUMPRODUCT(--(tbl_bd_descente[wo_number]=W19),tbl_bd_descente[CaOX],tbl_bd_descente[tons])/SUMIF(tbl_bd_descente[wo_number],W19,tbl_bd_descente[tons]),0)</f>
        <v>0.531747572815534</v>
      </c>
      <c r="AK19" s="21" t="n">
        <f aca="false">IFERROR(SUMPRODUCT(--(tbl_bd_descente[wo_number]=W19),tbl_bd_descente[S],tbl_bd_descente[tons])/SUMIF(tbl_bd_descente[wo_number],W19,tbl_bd_descente[tons]),0)</f>
        <v>0.0432815533980583</v>
      </c>
      <c r="AL19" s="33"/>
      <c r="AM19" s="34"/>
      <c r="AO19" s="47" t="str">
        <f aca="false">IF(AND(C19=S$2,D19=S$3,COUNTIF(AO$1:AO18,"&gt;"&amp;1)&lt;10),ROW(),"")</f>
        <v/>
      </c>
      <c r="AR19" s="48"/>
    </row>
    <row r="20" customFormat="false" ht="12.8" hidden="false" customHeight="false" outlineLevel="0" collapsed="false">
      <c r="A20" s="0" t="s">
        <v>622</v>
      </c>
      <c r="B20" s="0" t="s">
        <v>104</v>
      </c>
      <c r="C20" s="0" t="s">
        <v>17</v>
      </c>
      <c r="D20" s="0" t="s">
        <v>104</v>
      </c>
      <c r="E20" s="20" t="n">
        <v>182.244998168945</v>
      </c>
      <c r="F20" s="0" t="n">
        <v>81.3</v>
      </c>
      <c r="G20" s="0" t="n">
        <v>85.7</v>
      </c>
      <c r="H20" s="0" t="n">
        <v>92.5</v>
      </c>
      <c r="I20" s="0" t="n">
        <v>5.95</v>
      </c>
      <c r="J20" s="0" t="n">
        <v>0.84</v>
      </c>
      <c r="K20" s="0" t="n">
        <v>31.9</v>
      </c>
      <c r="L20" s="0" t="n">
        <v>0.59</v>
      </c>
      <c r="M20" s="19" t="n">
        <v>43775.8547070602</v>
      </c>
      <c r="N20" s="19" t="n">
        <v>43775.8694507755</v>
      </c>
      <c r="O20" s="19" t="s">
        <v>593</v>
      </c>
      <c r="P20" s="19"/>
      <c r="W20" s="0" t="s">
        <v>564</v>
      </c>
      <c r="X20" s="19" t="n">
        <v>43760.4548611111</v>
      </c>
      <c r="Y20" s="31" t="n">
        <v>343.333333333333</v>
      </c>
      <c r="Z20" s="0" t="s">
        <v>145</v>
      </c>
      <c r="AA20" s="0" t="s">
        <v>18</v>
      </c>
      <c r="AB20" s="0" t="s">
        <v>54</v>
      </c>
      <c r="AC20" s="0" t="n">
        <v>2019</v>
      </c>
      <c r="AD20" s="0" t="n">
        <v>10</v>
      </c>
      <c r="AE20" s="32" t="s">
        <v>609</v>
      </c>
      <c r="AF20" s="21" t="n">
        <f aca="false">IFERROR(SUMPRODUCT(--(tbl_bd_descente[wo_number]=W20),tbl_bd_descente[Y],tbl_bd_descente[tons])/SUMIF(tbl_bd_descente[wo_number],W20,tbl_bd_descente[tons]),0)</f>
        <v>85.9378640776699</v>
      </c>
      <c r="AG20" s="21" t="n">
        <f aca="false">IFERROR(SUMPRODUCT(--(tbl_bd_descente[wo_number]=W20),tbl_bd_descente[Al2O3],tbl_bd_descente[tons])/SUMIF(tbl_bd_descente[wo_number],W20,tbl_bd_descente[tons]),0)</f>
        <v>2.97466019417476</v>
      </c>
      <c r="AH20" s="21" t="n">
        <f aca="false">IFERROR(SUMPRODUCT(--(tbl_bd_descente[wo_number]=W20),tbl_bd_descente[Fe2O3],tbl_bd_descente[tons])/SUMIF(tbl_bd_descente[wo_number],W20,tbl_bd_descente[tons]),0)</f>
        <v>0.791650485436893</v>
      </c>
      <c r="AI20" s="21" t="n">
        <f aca="false">IFERROR(SUMPRODUCT(--(tbl_bd_descente[wo_number]=W20),tbl_bd_descente[MgO],tbl_bd_descente[tons])/SUMIF(tbl_bd_descente[wo_number],W20,tbl_bd_descente[tons]),0)</f>
        <v>31.2947572815534</v>
      </c>
      <c r="AJ20" s="21" t="n">
        <f aca="false">IFERROR(SUMPRODUCT(--(tbl_bd_descente[wo_number]=W20),tbl_bd_descente[CaOX],tbl_bd_descente[tons])/SUMIF(tbl_bd_descente[wo_number],W20,tbl_bd_descente[tons]),0)</f>
        <v>0.531747572815534</v>
      </c>
      <c r="AK20" s="21" t="n">
        <f aca="false">IFERROR(SUMPRODUCT(--(tbl_bd_descente[wo_number]=W20),tbl_bd_descente[S],tbl_bd_descente[tons])/SUMIF(tbl_bd_descente[wo_number],W20,tbl_bd_descente[tons]),0)</f>
        <v>0.0432815533980583</v>
      </c>
      <c r="AL20" s="33"/>
      <c r="AM20" s="34"/>
      <c r="AO20" s="47" t="str">
        <f aca="false">IF(AND(C20=S$2,D20=S$3,COUNTIF(AO$1:AO19,"&gt;"&amp;1)&lt;10),ROW(),"")</f>
        <v/>
      </c>
      <c r="AR20" s="48"/>
    </row>
    <row r="21" customFormat="false" ht="12" hidden="false" customHeight="true" outlineLevel="0" collapsed="false">
      <c r="A21" s="0" t="s">
        <v>623</v>
      </c>
      <c r="B21" s="0" t="s">
        <v>104</v>
      </c>
      <c r="C21" s="0" t="s">
        <v>6</v>
      </c>
      <c r="D21" s="0" t="s">
        <v>104</v>
      </c>
      <c r="E21" s="20" t="n">
        <v>181.459997558594</v>
      </c>
      <c r="F21" s="0" t="n">
        <v>78.4</v>
      </c>
      <c r="G21" s="0" t="n">
        <v>82.6</v>
      </c>
      <c r="H21" s="0" t="n">
        <v>89.6</v>
      </c>
      <c r="I21" s="0" t="n">
        <v>4.64</v>
      </c>
      <c r="J21" s="0" t="n">
        <v>0.79</v>
      </c>
      <c r="K21" s="0" t="n">
        <v>31.66</v>
      </c>
      <c r="L21" s="0" t="n">
        <v>0.7</v>
      </c>
      <c r="M21" s="19" t="n">
        <v>43775.8349834838</v>
      </c>
      <c r="N21" s="19" t="n">
        <v>43775.8512623033</v>
      </c>
      <c r="O21" s="19" t="s">
        <v>593</v>
      </c>
      <c r="P21" s="19"/>
      <c r="R21" s="49" t="e">
        <f aca="false">SUM(IF(Piles[Destination]=S2,,OFFSET(E3,COUNTA(Piles[tons])&gt;0-U15+1,,U15,)))</f>
        <v>#VALUE!</v>
      </c>
      <c r="T21" s="0" t="e">
        <f aca="false">SUMPRODUCT((Piles[Destination]=S2)*(Piles[GradeDest]=S3,OFFSET(G3,COUNTA(Piles[Y])-U15+1,,U15,),OFFSET(E3,COUNTA(Piles[tons])-U15+1,,U15,)))</f>
        <v>#VALUE!</v>
      </c>
      <c r="W21" s="0" t="s">
        <v>563</v>
      </c>
      <c r="X21" s="19" t="n">
        <v>43760.1791666667</v>
      </c>
      <c r="Y21" s="31" t="n">
        <v>300</v>
      </c>
      <c r="Z21" s="0" t="s">
        <v>66</v>
      </c>
      <c r="AA21" s="0" t="s">
        <v>20</v>
      </c>
      <c r="AB21" s="0" t="s">
        <v>66</v>
      </c>
      <c r="AC21" s="0" t="n">
        <v>2019</v>
      </c>
      <c r="AD21" s="0" t="n">
        <v>10</v>
      </c>
      <c r="AE21" s="32" t="s">
        <v>601</v>
      </c>
      <c r="AF21" s="21" t="n">
        <f aca="false">IFERROR(SUMPRODUCT(--(tbl_bd_descente[wo_number]=W21),tbl_bd_descente[Y],tbl_bd_descente[tons])/SUMIF(tbl_bd_descente[wo_number],W21,tbl_bd_descente[tons]),0)</f>
        <v>74.8333333333333</v>
      </c>
      <c r="AG21" s="21" t="n">
        <f aca="false">IFERROR(SUMPRODUCT(--(tbl_bd_descente[wo_number]=W21),tbl_bd_descente[Al2O3],tbl_bd_descente[tons])/SUMIF(tbl_bd_descente[wo_number],W21,tbl_bd_descente[tons]),0)</f>
        <v>8.12</v>
      </c>
      <c r="AH21" s="21" t="n">
        <f aca="false">IFERROR(SUMPRODUCT(--(tbl_bd_descente[wo_number]=W21),tbl_bd_descente[Fe2O3],tbl_bd_descente[tons])/SUMIF(tbl_bd_descente[wo_number],W21,tbl_bd_descente[tons]),0)</f>
        <v>1.54</v>
      </c>
      <c r="AI21" s="21" t="n">
        <f aca="false">IFERROR(SUMPRODUCT(--(tbl_bd_descente[wo_number]=W21),tbl_bd_descente[MgO],tbl_bd_descente[tons])/SUMIF(tbl_bd_descente[wo_number],W21,tbl_bd_descente[tons]),0)</f>
        <v>31.69</v>
      </c>
      <c r="AJ21" s="21" t="n">
        <f aca="false">IFERROR(SUMPRODUCT(--(tbl_bd_descente[wo_number]=W21),tbl_bd_descente[CaOX],tbl_bd_descente[tons])/SUMIF(tbl_bd_descente[wo_number],W21,tbl_bd_descente[tons]),0)</f>
        <v>1.73333333333333</v>
      </c>
      <c r="AK21" s="21" t="n">
        <f aca="false">IFERROR(SUMPRODUCT(--(tbl_bd_descente[wo_number]=W21),tbl_bd_descente[S],tbl_bd_descente[tons])/SUMIF(tbl_bd_descente[wo_number],W21,tbl_bd_descente[tons]),0)</f>
        <v>0.106666666666667</v>
      </c>
      <c r="AL21" s="33"/>
      <c r="AM21" s="34"/>
      <c r="AO21" s="47" t="str">
        <f aca="false">IF(AND(C21=S$2,D21=S$3,COUNTIF(AO$1:AO20,"&gt;"&amp;1)&lt;10),ROW(),"")</f>
        <v/>
      </c>
      <c r="AR21" s="48"/>
    </row>
    <row r="22" customFormat="false" ht="12.8" hidden="false" customHeight="false" outlineLevel="0" collapsed="false">
      <c r="A22" s="0" t="s">
        <v>624</v>
      </c>
      <c r="B22" s="0" t="s">
        <v>30</v>
      </c>
      <c r="C22" s="0" t="s">
        <v>4</v>
      </c>
      <c r="D22" s="0" t="s">
        <v>30</v>
      </c>
      <c r="E22" s="20" t="n">
        <v>182.644998168945</v>
      </c>
      <c r="F22" s="0" t="n">
        <v>79.7</v>
      </c>
      <c r="G22" s="0" t="n">
        <v>83.9</v>
      </c>
      <c r="H22" s="0" t="n">
        <v>91.1</v>
      </c>
      <c r="I22" s="0" t="n">
        <v>2.32</v>
      </c>
      <c r="J22" s="0" t="n">
        <v>0.67</v>
      </c>
      <c r="K22" s="0" t="n">
        <v>31.5</v>
      </c>
      <c r="L22" s="0" t="n">
        <v>0.96</v>
      </c>
      <c r="M22" s="19" t="n">
        <v>43775.8198726852</v>
      </c>
      <c r="N22" s="19" t="n">
        <v>43775.8322061343</v>
      </c>
      <c r="O22" s="19" t="s">
        <v>593</v>
      </c>
      <c r="P22" s="19"/>
      <c r="W22" s="0" t="s">
        <v>563</v>
      </c>
      <c r="X22" s="19" t="n">
        <v>43760.1791666667</v>
      </c>
      <c r="Y22" s="31" t="n">
        <v>150</v>
      </c>
      <c r="Z22" s="0" t="s">
        <v>66</v>
      </c>
      <c r="AA22" s="0" t="s">
        <v>9</v>
      </c>
      <c r="AB22" s="0" t="s">
        <v>66</v>
      </c>
      <c r="AC22" s="0" t="n">
        <v>2019</v>
      </c>
      <c r="AD22" s="0" t="n">
        <v>10</v>
      </c>
      <c r="AE22" s="32" t="s">
        <v>609</v>
      </c>
      <c r="AF22" s="21" t="n">
        <f aca="false">IFERROR(SUMPRODUCT(--(tbl_bd_descente[wo_number]=W22),tbl_bd_descente[Y],tbl_bd_descente[tons])/SUMIF(tbl_bd_descente[wo_number],W22,tbl_bd_descente[tons]),0)</f>
        <v>74.8333333333333</v>
      </c>
      <c r="AG22" s="21" t="n">
        <f aca="false">IFERROR(SUMPRODUCT(--(tbl_bd_descente[wo_number]=W22),tbl_bd_descente[Al2O3],tbl_bd_descente[tons])/SUMIF(tbl_bd_descente[wo_number],W22,tbl_bd_descente[tons]),0)</f>
        <v>8.12</v>
      </c>
      <c r="AH22" s="21" t="n">
        <f aca="false">IFERROR(SUMPRODUCT(--(tbl_bd_descente[wo_number]=W22),tbl_bd_descente[Fe2O3],tbl_bd_descente[tons])/SUMIF(tbl_bd_descente[wo_number],W22,tbl_bd_descente[tons]),0)</f>
        <v>1.54</v>
      </c>
      <c r="AI22" s="21" t="n">
        <f aca="false">IFERROR(SUMPRODUCT(--(tbl_bd_descente[wo_number]=W22),tbl_bd_descente[MgO],tbl_bd_descente[tons])/SUMIF(tbl_bd_descente[wo_number],W22,tbl_bd_descente[tons]),0)</f>
        <v>31.69</v>
      </c>
      <c r="AJ22" s="21" t="n">
        <f aca="false">IFERROR(SUMPRODUCT(--(tbl_bd_descente[wo_number]=W22),tbl_bd_descente[CaOX],tbl_bd_descente[tons])/SUMIF(tbl_bd_descente[wo_number],W22,tbl_bd_descente[tons]),0)</f>
        <v>1.73333333333333</v>
      </c>
      <c r="AK22" s="21" t="n">
        <f aca="false">IFERROR(SUMPRODUCT(--(tbl_bd_descente[wo_number]=W22),tbl_bd_descente[S],tbl_bd_descente[tons])/SUMIF(tbl_bd_descente[wo_number],W22,tbl_bd_descente[tons]),0)</f>
        <v>0.106666666666667</v>
      </c>
      <c r="AL22" s="33"/>
      <c r="AM22" s="34"/>
      <c r="AO22" s="47" t="str">
        <f aca="false">IF(AND(C22=S$2,D22=S$3,COUNTIF(AO$1:AO21,"&gt;"&amp;1)&lt;10),ROW(),"")</f>
        <v/>
      </c>
      <c r="AR22" s="48"/>
    </row>
    <row r="23" customFormat="false" ht="12.8" hidden="false" customHeight="false" outlineLevel="0" collapsed="false">
      <c r="A23" s="0" t="s">
        <v>625</v>
      </c>
      <c r="B23" s="0" t="s">
        <v>104</v>
      </c>
      <c r="C23" s="0" t="s">
        <v>6</v>
      </c>
      <c r="D23" s="0" t="s">
        <v>104</v>
      </c>
      <c r="E23" s="20" t="n">
        <v>182.244998168945</v>
      </c>
      <c r="F23" s="0" t="n">
        <v>77.3</v>
      </c>
      <c r="G23" s="0" t="n">
        <v>81.5</v>
      </c>
      <c r="H23" s="0" t="n">
        <v>88.5</v>
      </c>
      <c r="I23" s="0" t="n">
        <v>1.86</v>
      </c>
      <c r="J23" s="0" t="n">
        <v>0.58</v>
      </c>
      <c r="K23" s="0" t="n">
        <v>31.32</v>
      </c>
      <c r="L23" s="0" t="n">
        <v>2.6</v>
      </c>
      <c r="M23" s="19" t="n">
        <v>43775.8013265857</v>
      </c>
      <c r="N23" s="19" t="n">
        <v>43775.814890706</v>
      </c>
      <c r="O23" s="19" t="s">
        <v>593</v>
      </c>
      <c r="P23" s="19"/>
      <c r="W23" s="0" t="s">
        <v>562</v>
      </c>
      <c r="X23" s="19" t="n">
        <v>43760.0729166667</v>
      </c>
      <c r="Y23" s="31" t="n">
        <v>600</v>
      </c>
      <c r="Z23" s="0" t="s">
        <v>66</v>
      </c>
      <c r="AA23" s="0" t="s">
        <v>20</v>
      </c>
      <c r="AB23" s="0" t="s">
        <v>66</v>
      </c>
      <c r="AC23" s="0" t="n">
        <v>2019</v>
      </c>
      <c r="AD23" s="0" t="n">
        <v>10</v>
      </c>
      <c r="AE23" s="32" t="s">
        <v>609</v>
      </c>
      <c r="AF23" s="21" t="n">
        <f aca="false">IFERROR(SUMPRODUCT(--(tbl_bd_descente[wo_number]=W23),tbl_bd_descente[Y],tbl_bd_descente[tons])/SUMIF(tbl_bd_descente[wo_number],W23,tbl_bd_descente[tons]),0)</f>
        <v>75.1</v>
      </c>
      <c r="AG23" s="21" t="n">
        <f aca="false">IFERROR(SUMPRODUCT(--(tbl_bd_descente[wo_number]=W23),tbl_bd_descente[Al2O3],tbl_bd_descente[tons])/SUMIF(tbl_bd_descente[wo_number],W23,tbl_bd_descente[tons]),0)</f>
        <v>7.49333333333333</v>
      </c>
      <c r="AH23" s="21" t="n">
        <f aca="false">IFERROR(SUMPRODUCT(--(tbl_bd_descente[wo_number]=W23),tbl_bd_descente[Fe2O3],tbl_bd_descente[tons])/SUMIF(tbl_bd_descente[wo_number],W23,tbl_bd_descente[tons]),0)</f>
        <v>1.44</v>
      </c>
      <c r="AI23" s="21" t="n">
        <f aca="false">IFERROR(SUMPRODUCT(--(tbl_bd_descente[wo_number]=W23),tbl_bd_descente[MgO],tbl_bd_descente[tons])/SUMIF(tbl_bd_descente[wo_number],W23,tbl_bd_descente[tons]),0)</f>
        <v>31.6933333333333</v>
      </c>
      <c r="AJ23" s="21" t="n">
        <f aca="false">IFERROR(SUMPRODUCT(--(tbl_bd_descente[wo_number]=W23),tbl_bd_descente[CaOX],tbl_bd_descente[tons])/SUMIF(tbl_bd_descente[wo_number],W23,tbl_bd_descente[tons]),0)</f>
        <v>0.833333333333333</v>
      </c>
      <c r="AK23" s="21" t="n">
        <f aca="false">IFERROR(SUMPRODUCT(--(tbl_bd_descente[wo_number]=W23),tbl_bd_descente[S],tbl_bd_descente[tons])/SUMIF(tbl_bd_descente[wo_number],W23,tbl_bd_descente[tons]),0)</f>
        <v>0.108333333333333</v>
      </c>
      <c r="AL23" s="33"/>
      <c r="AM23" s="34"/>
      <c r="AO23" s="47" t="str">
        <f aca="false">IF(AND(C23=S$2,D23=S$3,COUNTIF(AO$1:AO22,"&gt;"&amp;1)&lt;10),ROW(),"")</f>
        <v/>
      </c>
      <c r="AR23" s="48"/>
    </row>
    <row r="24" customFormat="false" ht="12.8" hidden="false" customHeight="false" outlineLevel="0" collapsed="false">
      <c r="A24" s="0" t="s">
        <v>626</v>
      </c>
      <c r="B24" s="0" t="s">
        <v>30</v>
      </c>
      <c r="C24" s="0" t="s">
        <v>1</v>
      </c>
      <c r="D24" s="0" t="s">
        <v>30</v>
      </c>
      <c r="E24" s="20" t="n">
        <v>328.244996643066</v>
      </c>
      <c r="F24" s="20" t="n">
        <v>77.3</v>
      </c>
      <c r="G24" s="20" t="n">
        <v>81.6</v>
      </c>
      <c r="H24" s="20" t="n">
        <v>88.5</v>
      </c>
      <c r="I24" s="20" t="n">
        <v>2</v>
      </c>
      <c r="J24" s="20" t="n">
        <v>0.72</v>
      </c>
      <c r="K24" s="20" t="n">
        <v>31.37</v>
      </c>
      <c r="L24" s="20" t="n">
        <v>0.45</v>
      </c>
      <c r="M24" s="19" t="n">
        <v>43775.765053588</v>
      </c>
      <c r="N24" s="19" t="n">
        <v>43775.7960992245</v>
      </c>
      <c r="O24" s="19" t="s">
        <v>593</v>
      </c>
      <c r="P24" s="19"/>
      <c r="R24" s="0" t="e">
        <f aca="false">SUMPRODUCT((Piles[Destination]=Données!B15)*(Piles[tons]&lt;=0)*OFFSET(G3,COUNTA(Piles[Y])-Données!B12+1,,Données!B12,),OFFSET(E3,COUNTA(Piles[tons])-Données!B12+1,,Données!B12,))</f>
        <v>#VALUE!</v>
      </c>
      <c r="S24" s="39"/>
      <c r="T24" s="39"/>
      <c r="W24" s="0" t="s">
        <v>562</v>
      </c>
      <c r="X24" s="19" t="n">
        <v>43760.0729166667</v>
      </c>
      <c r="Y24" s="31" t="n">
        <v>300</v>
      </c>
      <c r="Z24" s="0" t="s">
        <v>66</v>
      </c>
      <c r="AA24" s="0" t="s">
        <v>9</v>
      </c>
      <c r="AB24" s="0" t="s">
        <v>66</v>
      </c>
      <c r="AC24" s="0" t="n">
        <v>2019</v>
      </c>
      <c r="AD24" s="0" t="n">
        <v>10</v>
      </c>
      <c r="AE24" s="32" t="s">
        <v>609</v>
      </c>
      <c r="AF24" s="21" t="n">
        <f aca="false">IFERROR(SUMPRODUCT(--(tbl_bd_descente[wo_number]=W24),tbl_bd_descente[Y],tbl_bd_descente[tons])/SUMIF(tbl_bd_descente[wo_number],W24,tbl_bd_descente[tons]),0)</f>
        <v>75.1</v>
      </c>
      <c r="AG24" s="21" t="n">
        <f aca="false">IFERROR(SUMPRODUCT(--(tbl_bd_descente[wo_number]=W24),tbl_bd_descente[Al2O3],tbl_bd_descente[tons])/SUMIF(tbl_bd_descente[wo_number],W24,tbl_bd_descente[tons]),0)</f>
        <v>7.49333333333333</v>
      </c>
      <c r="AH24" s="21" t="n">
        <f aca="false">IFERROR(SUMPRODUCT(--(tbl_bd_descente[wo_number]=W24),tbl_bd_descente[Fe2O3],tbl_bd_descente[tons])/SUMIF(tbl_bd_descente[wo_number],W24,tbl_bd_descente[tons]),0)</f>
        <v>1.44</v>
      </c>
      <c r="AI24" s="21" t="n">
        <f aca="false">IFERROR(SUMPRODUCT(--(tbl_bd_descente[wo_number]=W24),tbl_bd_descente[MgO],tbl_bd_descente[tons])/SUMIF(tbl_bd_descente[wo_number],W24,tbl_bd_descente[tons]),0)</f>
        <v>31.6933333333333</v>
      </c>
      <c r="AJ24" s="21" t="n">
        <f aca="false">IFERROR(SUMPRODUCT(--(tbl_bd_descente[wo_number]=W24),tbl_bd_descente[CaOX],tbl_bd_descente[tons])/SUMIF(tbl_bd_descente[wo_number],W24,tbl_bd_descente[tons]),0)</f>
        <v>0.833333333333333</v>
      </c>
      <c r="AK24" s="21" t="n">
        <f aca="false">IFERROR(SUMPRODUCT(--(tbl_bd_descente[wo_number]=W24),tbl_bd_descente[S],tbl_bd_descente[tons])/SUMIF(tbl_bd_descente[wo_number],W24,tbl_bd_descente[tons]),0)</f>
        <v>0.108333333333333</v>
      </c>
      <c r="AL24" s="33"/>
      <c r="AM24" s="34"/>
      <c r="AO24" s="47" t="n">
        <f aca="false">IF(AND(C24=S$2,D24=S$3,COUNTIF(AO$1:AO23,"&gt;"&amp;1)&lt;10),ROW(),"")</f>
        <v>24</v>
      </c>
      <c r="AR24" s="48"/>
    </row>
    <row r="25" customFormat="false" ht="10.5" hidden="false" customHeight="true" outlineLevel="0" collapsed="false">
      <c r="A25" s="0" t="s">
        <v>627</v>
      </c>
      <c r="B25" s="0" t="s">
        <v>104</v>
      </c>
      <c r="C25" s="0" t="s">
        <v>6</v>
      </c>
      <c r="D25" s="0" t="s">
        <v>104</v>
      </c>
      <c r="E25" s="20" t="n">
        <v>255.474996948242</v>
      </c>
      <c r="F25" s="0" t="n">
        <v>79.7</v>
      </c>
      <c r="G25" s="0" t="n">
        <v>84</v>
      </c>
      <c r="H25" s="0" t="n">
        <v>91</v>
      </c>
      <c r="I25" s="0" t="n">
        <v>3.36</v>
      </c>
      <c r="J25" s="0" t="n">
        <v>0.61</v>
      </c>
      <c r="K25" s="0" t="n">
        <v>31.52</v>
      </c>
      <c r="L25" s="0" t="n">
        <v>0.42</v>
      </c>
      <c r="M25" s="19" t="n">
        <v>43775.7072287037</v>
      </c>
      <c r="N25" s="19" t="n">
        <v>43775.7313961806</v>
      </c>
      <c r="O25" s="19" t="s">
        <v>593</v>
      </c>
      <c r="P25" s="19"/>
      <c r="R25" s="49" t="e">
        <f aca="false">IF(OR(Piles[Destination]=Données!B15),(Piles[GradeDest]=Données!B16),SUM(OFFSET(E3,COUNTA(Piles[tons])-Données!B12+1,,Données!B12,)))</f>
        <v>#VALUE!</v>
      </c>
      <c r="S25" s="20"/>
      <c r="T25" s="41" t="n">
        <v>3358</v>
      </c>
      <c r="U25" s="20"/>
      <c r="W25" s="0" t="s">
        <v>561</v>
      </c>
      <c r="X25" s="19" t="n">
        <v>43759.8472222222</v>
      </c>
      <c r="Y25" s="31" t="n">
        <v>485.333333333333</v>
      </c>
      <c r="Z25" s="0" t="s">
        <v>66</v>
      </c>
      <c r="AA25" s="0" t="s">
        <v>9</v>
      </c>
      <c r="AB25" s="0" t="s">
        <v>66</v>
      </c>
      <c r="AC25" s="0" t="n">
        <v>2019</v>
      </c>
      <c r="AD25" s="0" t="n">
        <v>10</v>
      </c>
      <c r="AE25" s="32" t="s">
        <v>601</v>
      </c>
      <c r="AF25" s="21" t="n">
        <f aca="false">IFERROR(SUMPRODUCT(--(tbl_bd_descente[wo_number]=W25),tbl_bd_descente[Y],tbl_bd_descente[tons])/SUMIF(tbl_bd_descente[wo_number],W25,tbl_bd_descente[tons]),0)</f>
        <v>74.0197802197802</v>
      </c>
      <c r="AG25" s="21" t="n">
        <f aca="false">IFERROR(SUMPRODUCT(--(tbl_bd_descente[wo_number]=W25),tbl_bd_descente[Al2O3],tbl_bd_descente[tons])/SUMIF(tbl_bd_descente[wo_number],W25,tbl_bd_descente[tons]),0)</f>
        <v>8.9432967032967</v>
      </c>
      <c r="AH25" s="21" t="n">
        <f aca="false">IFERROR(SUMPRODUCT(--(tbl_bd_descente[wo_number]=W25),tbl_bd_descente[Fe2O3],tbl_bd_descente[tons])/SUMIF(tbl_bd_descente[wo_number],W25,tbl_bd_descente[tons]),0)</f>
        <v>1.60450549450549</v>
      </c>
      <c r="AI25" s="21" t="n">
        <f aca="false">IFERROR(SUMPRODUCT(--(tbl_bd_descente[wo_number]=W25),tbl_bd_descente[MgO],tbl_bd_descente[tons])/SUMIF(tbl_bd_descente[wo_number],W25,tbl_bd_descente[tons]),0)</f>
        <v>31.849010989011</v>
      </c>
      <c r="AJ25" s="21" t="n">
        <f aca="false">IFERROR(SUMPRODUCT(--(tbl_bd_descente[wo_number]=W25),tbl_bd_descente[CaOX],tbl_bd_descente[tons])/SUMIF(tbl_bd_descente[wo_number],W25,tbl_bd_descente[tons]),0)</f>
        <v>0.790439560439561</v>
      </c>
      <c r="AK25" s="21" t="n">
        <f aca="false">IFERROR(SUMPRODUCT(--(tbl_bd_descente[wo_number]=W25),tbl_bd_descente[S],tbl_bd_descente[tons])/SUMIF(tbl_bd_descente[wo_number],W25,tbl_bd_descente[tons]),0)</f>
        <v>0.099989010989011</v>
      </c>
      <c r="AL25" s="33"/>
      <c r="AM25" s="34"/>
      <c r="AO25" s="47" t="str">
        <f aca="false">IF(AND(C25=S$2,D25=S$3,COUNTIF(AO$1:AO24,"&gt;"&amp;1)&lt;10),ROW(),"")</f>
        <v/>
      </c>
    </row>
    <row r="26" customFormat="false" ht="12.8" hidden="false" customHeight="false" outlineLevel="0" collapsed="false">
      <c r="A26" s="0" t="s">
        <v>628</v>
      </c>
      <c r="B26" s="0" t="s">
        <v>30</v>
      </c>
      <c r="C26" s="0" t="s">
        <v>1</v>
      </c>
      <c r="D26" s="0" t="s">
        <v>30</v>
      </c>
      <c r="E26" s="20" t="n">
        <v>254.874996948242</v>
      </c>
      <c r="F26" s="20" t="n">
        <v>77.7</v>
      </c>
      <c r="G26" s="20" t="n">
        <v>81.9</v>
      </c>
      <c r="H26" s="20" t="n">
        <v>88.9</v>
      </c>
      <c r="I26" s="20" t="n">
        <v>1.66</v>
      </c>
      <c r="J26" s="20" t="n">
        <v>0.71</v>
      </c>
      <c r="K26" s="20" t="n">
        <v>31.34</v>
      </c>
      <c r="L26" s="20" t="n">
        <v>0.56</v>
      </c>
      <c r="M26" s="19" t="n">
        <v>43775.6829747338</v>
      </c>
      <c r="N26" s="19" t="n">
        <v>43775.7058675116</v>
      </c>
      <c r="O26" s="19" t="s">
        <v>593</v>
      </c>
      <c r="P26" s="19"/>
      <c r="U26" s="20"/>
      <c r="W26" s="0" t="s">
        <v>561</v>
      </c>
      <c r="X26" s="19" t="n">
        <v>43759.8472222222</v>
      </c>
      <c r="Y26" s="31" t="n">
        <v>242.666666666667</v>
      </c>
      <c r="Z26" s="0" t="s">
        <v>66</v>
      </c>
      <c r="AA26" s="0" t="s">
        <v>20</v>
      </c>
      <c r="AB26" s="0" t="s">
        <v>66</v>
      </c>
      <c r="AC26" s="0" t="n">
        <v>2019</v>
      </c>
      <c r="AD26" s="0" t="n">
        <v>10</v>
      </c>
      <c r="AE26" s="32" t="s">
        <v>601</v>
      </c>
      <c r="AF26" s="21" t="n">
        <f aca="false">IFERROR(SUMPRODUCT(--(tbl_bd_descente[wo_number]=W26),tbl_bd_descente[Y],tbl_bd_descente[tons])/SUMIF(tbl_bd_descente[wo_number],W26,tbl_bd_descente[tons]),0)</f>
        <v>74.0197802197802</v>
      </c>
      <c r="AG26" s="21" t="n">
        <f aca="false">IFERROR(SUMPRODUCT(--(tbl_bd_descente[wo_number]=W26),tbl_bd_descente[Al2O3],tbl_bd_descente[tons])/SUMIF(tbl_bd_descente[wo_number],W26,tbl_bd_descente[tons]),0)</f>
        <v>8.9432967032967</v>
      </c>
      <c r="AH26" s="21" t="n">
        <f aca="false">IFERROR(SUMPRODUCT(--(tbl_bd_descente[wo_number]=W26),tbl_bd_descente[Fe2O3],tbl_bd_descente[tons])/SUMIF(tbl_bd_descente[wo_number],W26,tbl_bd_descente[tons]),0)</f>
        <v>1.60450549450549</v>
      </c>
      <c r="AI26" s="21" t="n">
        <f aca="false">IFERROR(SUMPRODUCT(--(tbl_bd_descente[wo_number]=W26),tbl_bd_descente[MgO],tbl_bd_descente[tons])/SUMIF(tbl_bd_descente[wo_number],W26,tbl_bd_descente[tons]),0)</f>
        <v>31.849010989011</v>
      </c>
      <c r="AJ26" s="21" t="n">
        <f aca="false">IFERROR(SUMPRODUCT(--(tbl_bd_descente[wo_number]=W26),tbl_bd_descente[CaOX],tbl_bd_descente[tons])/SUMIF(tbl_bd_descente[wo_number],W26,tbl_bd_descente[tons]),0)</f>
        <v>0.790439560439561</v>
      </c>
      <c r="AK26" s="21" t="n">
        <f aca="false">IFERROR(SUMPRODUCT(--(tbl_bd_descente[wo_number]=W26),tbl_bd_descente[S],tbl_bd_descente[tons])/SUMIF(tbl_bd_descente[wo_number],W26,tbl_bd_descente[tons]),0)</f>
        <v>0.099989010989011</v>
      </c>
      <c r="AL26" s="33"/>
      <c r="AM26" s="34"/>
      <c r="AO26" s="47" t="n">
        <f aca="false">IF(AND(C26=S$2,D26=S$3,COUNTIF(AO$1:AO25,"&gt;"&amp;1)&lt;10),ROW(),"")</f>
        <v>26</v>
      </c>
    </row>
    <row r="27" customFormat="false" ht="12.8" hidden="false" customHeight="false" outlineLevel="0" collapsed="false">
      <c r="A27" s="0" t="s">
        <v>629</v>
      </c>
      <c r="B27" s="0" t="s">
        <v>54</v>
      </c>
      <c r="C27" s="0" t="s">
        <v>16</v>
      </c>
      <c r="D27" s="0" t="s">
        <v>54</v>
      </c>
      <c r="E27" s="20" t="n">
        <v>217.859997558594</v>
      </c>
      <c r="F27" s="0" t="n">
        <v>80</v>
      </c>
      <c r="G27" s="0" t="n">
        <v>84.3</v>
      </c>
      <c r="H27" s="0" t="n">
        <v>91.6</v>
      </c>
      <c r="I27" s="0" t="n">
        <v>0.97</v>
      </c>
      <c r="J27" s="0" t="n">
        <v>0.51</v>
      </c>
      <c r="K27" s="0" t="n">
        <v>31.32</v>
      </c>
      <c r="L27" s="0" t="n">
        <v>0.32</v>
      </c>
      <c r="M27" s="19" t="n">
        <v>43775.6585493056</v>
      </c>
      <c r="N27" s="19" t="n">
        <v>43775.673779132</v>
      </c>
      <c r="O27" s="19" t="s">
        <v>593</v>
      </c>
      <c r="P27" s="19"/>
      <c r="W27" s="0" t="s">
        <v>560</v>
      </c>
      <c r="X27" s="19" t="n">
        <v>43759.6541666667</v>
      </c>
      <c r="Y27" s="31" t="n">
        <v>109.333333333333</v>
      </c>
      <c r="Z27" s="0" t="s">
        <v>66</v>
      </c>
      <c r="AA27" s="0" t="s">
        <v>9</v>
      </c>
      <c r="AB27" s="0" t="s">
        <v>66</v>
      </c>
      <c r="AC27" s="0" t="n">
        <v>2019</v>
      </c>
      <c r="AD27" s="0" t="n">
        <v>10</v>
      </c>
      <c r="AE27" s="32" t="s">
        <v>609</v>
      </c>
      <c r="AF27" s="21" t="n">
        <f aca="false">IFERROR(SUMPRODUCT(--(tbl_bd_descente[wo_number]=W27),tbl_bd_descente[Y],tbl_bd_descente[tons])/SUMIF(tbl_bd_descente[wo_number],W27,tbl_bd_descente[tons]),0)</f>
        <v>75.5</v>
      </c>
      <c r="AG27" s="21" t="n">
        <f aca="false">IFERROR(SUMPRODUCT(--(tbl_bd_descente[wo_number]=W27),tbl_bd_descente[Al2O3],tbl_bd_descente[tons])/SUMIF(tbl_bd_descente[wo_number],W27,tbl_bd_descente[tons]),0)</f>
        <v>7.96</v>
      </c>
      <c r="AH27" s="21" t="n">
        <f aca="false">IFERROR(SUMPRODUCT(--(tbl_bd_descente[wo_number]=W27),tbl_bd_descente[Fe2O3],tbl_bd_descente[tons])/SUMIF(tbl_bd_descente[wo_number],W27,tbl_bd_descente[tons]),0)</f>
        <v>1.45</v>
      </c>
      <c r="AI27" s="21" t="n">
        <f aca="false">IFERROR(SUMPRODUCT(--(tbl_bd_descente[wo_number]=W27),tbl_bd_descente[MgO],tbl_bd_descente[tons])/SUMIF(tbl_bd_descente[wo_number],W27,tbl_bd_descente[tons]),0)</f>
        <v>31.86</v>
      </c>
      <c r="AJ27" s="21" t="n">
        <f aca="false">IFERROR(SUMPRODUCT(--(tbl_bd_descente[wo_number]=W27),tbl_bd_descente[CaOX],tbl_bd_descente[tons])/SUMIF(tbl_bd_descente[wo_number],W27,tbl_bd_descente[tons]),0)</f>
        <v>0.72</v>
      </c>
      <c r="AK27" s="21" t="n">
        <f aca="false">IFERROR(SUMPRODUCT(--(tbl_bd_descente[wo_number]=W27),tbl_bd_descente[S],tbl_bd_descente[tons])/SUMIF(tbl_bd_descente[wo_number],W27,tbl_bd_descente[tons]),0)</f>
        <v>0.094</v>
      </c>
      <c r="AL27" s="33"/>
      <c r="AM27" s="34"/>
      <c r="AO27" s="47" t="str">
        <f aca="false">IF(AND(C27=S$2,D27=S$3,COUNTIF(AO$1:AO26,"&gt;"&amp;1)&lt;10),ROW(),"")</f>
        <v/>
      </c>
    </row>
    <row r="28" customFormat="false" ht="12.8" hidden="false" customHeight="true" outlineLevel="0" collapsed="false">
      <c r="A28" s="0" t="s">
        <v>630</v>
      </c>
      <c r="B28" s="0" t="s">
        <v>56</v>
      </c>
      <c r="C28" s="0" t="s">
        <v>25</v>
      </c>
      <c r="D28" s="0" t="s">
        <v>56</v>
      </c>
      <c r="E28" s="20" t="n">
        <v>472.019995117187</v>
      </c>
      <c r="F28" s="0" t="n">
        <v>80.5</v>
      </c>
      <c r="G28" s="0" t="n">
        <v>84.9</v>
      </c>
      <c r="H28" s="0" t="n">
        <v>91.4</v>
      </c>
      <c r="I28" s="0" t="n">
        <v>9.16</v>
      </c>
      <c r="J28" s="0" t="n">
        <v>0.87</v>
      </c>
      <c r="K28" s="0" t="n">
        <v>32.25</v>
      </c>
      <c r="L28" s="0" t="n">
        <v>0.8</v>
      </c>
      <c r="M28" s="19" t="n">
        <v>43775.5948446759</v>
      </c>
      <c r="N28" s="19" t="n">
        <v>43775.6430395486</v>
      </c>
      <c r="O28" s="19" t="s">
        <v>593</v>
      </c>
      <c r="P28" s="19"/>
      <c r="Q28" s="50" t="s">
        <v>631</v>
      </c>
      <c r="R28" s="50"/>
      <c r="S28" s="50"/>
      <c r="T28" s="50"/>
      <c r="U28" s="50"/>
      <c r="W28" s="0" t="s">
        <v>560</v>
      </c>
      <c r="X28" s="19" t="n">
        <v>43759.6541666667</v>
      </c>
      <c r="Y28" s="31" t="n">
        <v>54.6666666666667</v>
      </c>
      <c r="Z28" s="0" t="s">
        <v>66</v>
      </c>
      <c r="AA28" s="0" t="s">
        <v>20</v>
      </c>
      <c r="AB28" s="0" t="s">
        <v>66</v>
      </c>
      <c r="AC28" s="0" t="n">
        <v>2019</v>
      </c>
      <c r="AD28" s="0" t="n">
        <v>10</v>
      </c>
      <c r="AE28" s="32" t="s">
        <v>609</v>
      </c>
      <c r="AF28" s="21" t="n">
        <f aca="false">IFERROR(SUMPRODUCT(--(tbl_bd_descente[wo_number]=W28),tbl_bd_descente[Y],tbl_bd_descente[tons])/SUMIF(tbl_bd_descente[wo_number],W28,tbl_bd_descente[tons]),0)</f>
        <v>75.5</v>
      </c>
      <c r="AG28" s="21" t="n">
        <f aca="false">IFERROR(SUMPRODUCT(--(tbl_bd_descente[wo_number]=W28),tbl_bd_descente[Al2O3],tbl_bd_descente[tons])/SUMIF(tbl_bd_descente[wo_number],W28,tbl_bd_descente[tons]),0)</f>
        <v>7.96</v>
      </c>
      <c r="AH28" s="21" t="n">
        <f aca="false">IFERROR(SUMPRODUCT(--(tbl_bd_descente[wo_number]=W28),tbl_bd_descente[Fe2O3],tbl_bd_descente[tons])/SUMIF(tbl_bd_descente[wo_number],W28,tbl_bd_descente[tons]),0)</f>
        <v>1.45</v>
      </c>
      <c r="AI28" s="21" t="n">
        <f aca="false">IFERROR(SUMPRODUCT(--(tbl_bd_descente[wo_number]=W28),tbl_bd_descente[MgO],tbl_bd_descente[tons])/SUMIF(tbl_bd_descente[wo_number],W28,tbl_bd_descente[tons]),0)</f>
        <v>31.86</v>
      </c>
      <c r="AJ28" s="21" t="n">
        <f aca="false">IFERROR(SUMPRODUCT(--(tbl_bd_descente[wo_number]=W28),tbl_bd_descente[CaOX],tbl_bd_descente[tons])/SUMIF(tbl_bd_descente[wo_number],W28,tbl_bd_descente[tons]),0)</f>
        <v>0.72</v>
      </c>
      <c r="AK28" s="21" t="n">
        <f aca="false">IFERROR(SUMPRODUCT(--(tbl_bd_descente[wo_number]=W28),tbl_bd_descente[S],tbl_bd_descente[tons])/SUMIF(tbl_bd_descente[wo_number],W28,tbl_bd_descente[tons]),0)</f>
        <v>0.094</v>
      </c>
      <c r="AL28" s="33"/>
      <c r="AM28" s="34"/>
      <c r="AO28" s="47" t="str">
        <f aca="false">IF(AND(C28=S$2,D28=S$3,COUNTIF(AO$1:AO27,"&gt;"&amp;1)&lt;10),ROW(),"")</f>
        <v/>
      </c>
    </row>
    <row r="29" customFormat="false" ht="12.8" hidden="false" customHeight="false" outlineLevel="0" collapsed="false">
      <c r="A29" s="0" t="s">
        <v>632</v>
      </c>
      <c r="B29" s="0" t="s">
        <v>633</v>
      </c>
      <c r="C29" s="0" t="s">
        <v>16</v>
      </c>
      <c r="D29" s="0" t="s">
        <v>54</v>
      </c>
      <c r="E29" s="20" t="n">
        <v>144.429998779297</v>
      </c>
      <c r="F29" s="0" t="n">
        <v>79.5</v>
      </c>
      <c r="G29" s="0" t="n">
        <v>83.5</v>
      </c>
      <c r="H29" s="0" t="n">
        <v>91.3</v>
      </c>
      <c r="I29" s="0" t="n">
        <v>2.5</v>
      </c>
      <c r="J29" s="0" t="n">
        <v>0.67</v>
      </c>
      <c r="K29" s="0" t="n">
        <v>31.44</v>
      </c>
      <c r="L29" s="0" t="n">
        <v>0.4</v>
      </c>
      <c r="M29" s="19" t="n">
        <v>43775.5775528935</v>
      </c>
      <c r="N29" s="19" t="n">
        <v>43775.6540810185</v>
      </c>
      <c r="O29" s="19" t="s">
        <v>593</v>
      </c>
      <c r="P29" s="19"/>
      <c r="Q29" s="50"/>
      <c r="R29" s="50"/>
      <c r="S29" s="50"/>
      <c r="T29" s="50"/>
      <c r="U29" s="50"/>
      <c r="W29" s="0" t="s">
        <v>559</v>
      </c>
      <c r="X29" s="19" t="n">
        <v>43759.55625</v>
      </c>
      <c r="Y29" s="31" t="n">
        <v>900</v>
      </c>
      <c r="Z29" s="0" t="s">
        <v>66</v>
      </c>
      <c r="AA29" s="0" t="s">
        <v>8</v>
      </c>
      <c r="AB29" s="0" t="s">
        <v>66</v>
      </c>
      <c r="AC29" s="0" t="n">
        <v>2019</v>
      </c>
      <c r="AD29" s="0" t="n">
        <v>10</v>
      </c>
      <c r="AE29" s="32" t="s">
        <v>601</v>
      </c>
      <c r="AF29" s="21" t="n">
        <f aca="false">IFERROR(SUMPRODUCT(--(tbl_bd_descente[wo_number]=W29),tbl_bd_descente[Y],tbl_bd_descente[tons])/SUMIF(tbl_bd_descente[wo_number],W29,tbl_bd_descente[tons]),0)</f>
        <v>75.2333333333333</v>
      </c>
      <c r="AG29" s="21" t="n">
        <f aca="false">IFERROR(SUMPRODUCT(--(tbl_bd_descente[wo_number]=W29),tbl_bd_descente[Al2O3],tbl_bd_descente[tons])/SUMIF(tbl_bd_descente[wo_number],W29,tbl_bd_descente[tons]),0)</f>
        <v>6.35</v>
      </c>
      <c r="AH29" s="21" t="n">
        <f aca="false">IFERROR(SUMPRODUCT(--(tbl_bd_descente[wo_number]=W29),tbl_bd_descente[Fe2O3],tbl_bd_descente[tons])/SUMIF(tbl_bd_descente[wo_number],W29,tbl_bd_descente[tons]),0)</f>
        <v>1.31666666666667</v>
      </c>
      <c r="AI29" s="21" t="n">
        <f aca="false">IFERROR(SUMPRODUCT(--(tbl_bd_descente[wo_number]=W29),tbl_bd_descente[MgO],tbl_bd_descente[tons])/SUMIF(tbl_bd_descente[wo_number],W29,tbl_bd_descente[tons]),0)</f>
        <v>31.6033333333333</v>
      </c>
      <c r="AJ29" s="21" t="n">
        <f aca="false">IFERROR(SUMPRODUCT(--(tbl_bd_descente[wo_number]=W29),tbl_bd_descente[CaOX],tbl_bd_descente[tons])/SUMIF(tbl_bd_descente[wo_number],W29,tbl_bd_descente[tons]),0)</f>
        <v>1.63</v>
      </c>
      <c r="AK29" s="21" t="n">
        <f aca="false">IFERROR(SUMPRODUCT(--(tbl_bd_descente[wo_number]=W29),tbl_bd_descente[S],tbl_bd_descente[tons])/SUMIF(tbl_bd_descente[wo_number],W29,tbl_bd_descente[tons]),0)</f>
        <v>0.0996666666666667</v>
      </c>
      <c r="AL29" s="33"/>
      <c r="AM29" s="34"/>
      <c r="AO29" s="47" t="str">
        <f aca="false">IF(AND(C29=S$2,D29=S$3,COUNTIF(AO$1:AO28,"&gt;"&amp;1)&lt;10),ROW(),"")</f>
        <v/>
      </c>
    </row>
    <row r="30" customFormat="false" ht="12.8" hidden="false" customHeight="false" outlineLevel="0" collapsed="false">
      <c r="A30" s="0" t="s">
        <v>634</v>
      </c>
      <c r="B30" s="0" t="s">
        <v>54</v>
      </c>
      <c r="C30" s="0" t="s">
        <v>16</v>
      </c>
      <c r="D30" s="0" t="s">
        <v>54</v>
      </c>
      <c r="E30" s="20" t="n">
        <v>146.129998779297</v>
      </c>
      <c r="F30" s="0" t="n">
        <v>78.9</v>
      </c>
      <c r="G30" s="0" t="n">
        <v>83.1</v>
      </c>
      <c r="H30" s="0" t="n">
        <v>90.2</v>
      </c>
      <c r="I30" s="0" t="n">
        <v>2.46</v>
      </c>
      <c r="J30" s="0" t="n">
        <v>0.66</v>
      </c>
      <c r="K30" s="0" t="n">
        <v>31.43</v>
      </c>
      <c r="L30" s="0" t="n">
        <v>1.4</v>
      </c>
      <c r="M30" s="19" t="n">
        <v>43775.5574618403</v>
      </c>
      <c r="N30" s="19" t="n">
        <v>43775.5726231134</v>
      </c>
      <c r="O30" s="19" t="s">
        <v>593</v>
      </c>
      <c r="P30" s="19"/>
      <c r="Q30" s="50"/>
      <c r="R30" s="50"/>
      <c r="S30" s="50"/>
      <c r="T30" s="50"/>
      <c r="U30" s="50"/>
      <c r="W30" s="0" t="s">
        <v>558</v>
      </c>
      <c r="X30" s="19" t="n">
        <v>43759.3472222222</v>
      </c>
      <c r="Y30" s="31" t="n">
        <v>628</v>
      </c>
      <c r="Z30" s="0" t="s">
        <v>54</v>
      </c>
      <c r="AA30" s="0" t="s">
        <v>7</v>
      </c>
      <c r="AB30" s="0" t="s">
        <v>54</v>
      </c>
      <c r="AC30" s="0" t="n">
        <v>2019</v>
      </c>
      <c r="AD30" s="0" t="n">
        <v>10</v>
      </c>
      <c r="AE30" s="32" t="s">
        <v>601</v>
      </c>
      <c r="AF30" s="21" t="n">
        <f aca="false">IFERROR(SUMPRODUCT(--(tbl_bd_descente[wo_number]=W30),tbl_bd_descente[Y],tbl_bd_descente[tons])/SUMIF(tbl_bd_descente[wo_number],W30,tbl_bd_descente[tons]),0)</f>
        <v>85.328025477707</v>
      </c>
      <c r="AG30" s="21" t="n">
        <f aca="false">IFERROR(SUMPRODUCT(--(tbl_bd_descente[wo_number]=W30),tbl_bd_descente[Al2O3],tbl_bd_descente[tons])/SUMIF(tbl_bd_descente[wo_number],W30,tbl_bd_descente[tons]),0)</f>
        <v>4.54630573248408</v>
      </c>
      <c r="AH30" s="21" t="n">
        <f aca="false">IFERROR(SUMPRODUCT(--(tbl_bd_descente[wo_number]=W30),tbl_bd_descente[Fe2O3],tbl_bd_descente[tons])/SUMIF(tbl_bd_descente[wo_number],W30,tbl_bd_descente[tons]),0)</f>
        <v>0.975541401273885</v>
      </c>
      <c r="AI30" s="21" t="n">
        <f aca="false">IFERROR(SUMPRODUCT(--(tbl_bd_descente[wo_number]=W30),tbl_bd_descente[MgO],tbl_bd_descente[tons])/SUMIF(tbl_bd_descente[wo_number],W30,tbl_bd_descente[tons]),0)</f>
        <v>31.4864968152866</v>
      </c>
      <c r="AJ30" s="21" t="n">
        <f aca="false">IFERROR(SUMPRODUCT(--(tbl_bd_descente[wo_number]=W30),tbl_bd_descente[CaOX],tbl_bd_descente[tons])/SUMIF(tbl_bd_descente[wo_number],W30,tbl_bd_descente[tons]),0)</f>
        <v>0.719936305732484</v>
      </c>
      <c r="AK30" s="21" t="n">
        <f aca="false">IFERROR(SUMPRODUCT(--(tbl_bd_descente[wo_number]=W30),tbl_bd_descente[S],tbl_bd_descente[tons])/SUMIF(tbl_bd_descente[wo_number],W30,tbl_bd_descente[tons]),0)</f>
        <v>0.0532675159235669</v>
      </c>
      <c r="AL30" s="33"/>
      <c r="AM30" s="34"/>
      <c r="AO30" s="47" t="str">
        <f aca="false">IF(AND(C30=S$2,D30=S$3,COUNTIF(AO$1:AO29,"&gt;"&amp;1)&lt;10),ROW(),"")</f>
        <v/>
      </c>
    </row>
    <row r="31" customFormat="false" ht="12.8" hidden="false" customHeight="false" outlineLevel="0" collapsed="false">
      <c r="A31" s="0" t="s">
        <v>635</v>
      </c>
      <c r="B31" s="0" t="s">
        <v>30</v>
      </c>
      <c r="C31" s="0" t="s">
        <v>1</v>
      </c>
      <c r="D31" s="0" t="s">
        <v>30</v>
      </c>
      <c r="E31" s="20" t="n">
        <v>254.774996948242</v>
      </c>
      <c r="F31" s="20" t="n">
        <v>72.9</v>
      </c>
      <c r="G31" s="20" t="n">
        <v>76.9</v>
      </c>
      <c r="H31" s="20" t="n">
        <v>84</v>
      </c>
      <c r="I31" s="20" t="n">
        <v>2.07</v>
      </c>
      <c r="J31" s="20" t="n">
        <v>0.68</v>
      </c>
      <c r="K31" s="20" t="n">
        <v>31.23</v>
      </c>
      <c r="L31" s="20" t="n">
        <v>0.76</v>
      </c>
      <c r="M31" s="19" t="n">
        <v>43775.5201729977</v>
      </c>
      <c r="N31" s="19" t="n">
        <v>43775.5527893171</v>
      </c>
      <c r="O31" s="19" t="s">
        <v>593</v>
      </c>
      <c r="P31" s="19"/>
      <c r="Q31" s="50"/>
      <c r="R31" s="50"/>
      <c r="S31" s="50"/>
      <c r="T31" s="50"/>
      <c r="U31" s="50"/>
      <c r="W31" s="0" t="s">
        <v>557</v>
      </c>
      <c r="X31" s="19" t="n">
        <v>43759.1847222222</v>
      </c>
      <c r="Y31" s="31" t="n">
        <v>293.333333333333</v>
      </c>
      <c r="Z31" s="0" t="s">
        <v>66</v>
      </c>
      <c r="AA31" s="0" t="s">
        <v>9</v>
      </c>
      <c r="AB31" s="0" t="s">
        <v>66</v>
      </c>
      <c r="AC31" s="0" t="n">
        <v>2019</v>
      </c>
      <c r="AD31" s="0" t="n">
        <v>10</v>
      </c>
      <c r="AE31" s="32" t="s">
        <v>609</v>
      </c>
      <c r="AF31" s="21" t="n">
        <f aca="false">IFERROR(SUMPRODUCT(--(tbl_bd_descente[wo_number]=W31),tbl_bd_descente[Y],tbl_bd_descente[tons])/SUMIF(tbl_bd_descente[wo_number],W31,tbl_bd_descente[tons]),0)</f>
        <v>72.9454545454546</v>
      </c>
      <c r="AG31" s="21" t="n">
        <f aca="false">IFERROR(SUMPRODUCT(--(tbl_bd_descente[wo_number]=W31),tbl_bd_descente[Al2O3],tbl_bd_descente[tons])/SUMIF(tbl_bd_descente[wo_number],W31,tbl_bd_descente[tons]),0)</f>
        <v>9.38272727272727</v>
      </c>
      <c r="AH31" s="21" t="n">
        <f aca="false">IFERROR(SUMPRODUCT(--(tbl_bd_descente[wo_number]=W31),tbl_bd_descente[Fe2O3],tbl_bd_descente[tons])/SUMIF(tbl_bd_descente[wo_number],W31,tbl_bd_descente[tons]),0)</f>
        <v>1.615</v>
      </c>
      <c r="AI31" s="21" t="n">
        <f aca="false">IFERROR(SUMPRODUCT(--(tbl_bd_descente[wo_number]=W31),tbl_bd_descente[MgO],tbl_bd_descente[tons])/SUMIF(tbl_bd_descente[wo_number],W31,tbl_bd_descente[tons]),0)</f>
        <v>31.8418181818182</v>
      </c>
      <c r="AJ31" s="21" t="n">
        <f aca="false">IFERROR(SUMPRODUCT(--(tbl_bd_descente[wo_number]=W31),tbl_bd_descente[CaOX],tbl_bd_descente[tons])/SUMIF(tbl_bd_descente[wo_number],W31,tbl_bd_descente[tons]),0)</f>
        <v>1.46772727272727</v>
      </c>
      <c r="AK31" s="21" t="n">
        <f aca="false">IFERROR(SUMPRODUCT(--(tbl_bd_descente[wo_number]=W31),tbl_bd_descente[S],tbl_bd_descente[tons])/SUMIF(tbl_bd_descente[wo_number],W31,tbl_bd_descente[tons]),0)</f>
        <v>0.108863636363636</v>
      </c>
      <c r="AL31" s="33"/>
      <c r="AM31" s="34"/>
      <c r="AO31" s="47" t="n">
        <f aca="false">IF(AND(C31=S$2,D31=S$3,COUNTIF(AO$1:AO30,"&gt;"&amp;1)&lt;10),ROW(),"")</f>
        <v>31</v>
      </c>
    </row>
    <row r="32" customFormat="false" ht="12.8" hidden="false" customHeight="false" outlineLevel="0" collapsed="false">
      <c r="A32" s="0" t="s">
        <v>636</v>
      </c>
      <c r="B32" s="0" t="s">
        <v>104</v>
      </c>
      <c r="C32" s="0" t="s">
        <v>6</v>
      </c>
      <c r="D32" s="0" t="s">
        <v>104</v>
      </c>
      <c r="E32" s="20" t="n">
        <v>72.0299987792969</v>
      </c>
      <c r="F32" s="0" t="n">
        <v>80.8</v>
      </c>
      <c r="G32" s="0" t="n">
        <v>85.1</v>
      </c>
      <c r="H32" s="0" t="n">
        <v>92.6</v>
      </c>
      <c r="I32" s="0" t="n">
        <v>2.12</v>
      </c>
      <c r="J32" s="0" t="n">
        <v>0.66</v>
      </c>
      <c r="K32" s="0" t="n">
        <v>31.34</v>
      </c>
      <c r="L32" s="0" t="n">
        <v>0.78</v>
      </c>
      <c r="M32" s="19" t="n">
        <v>43775.5072797107</v>
      </c>
      <c r="N32" s="19" t="n">
        <v>43775.5146361921</v>
      </c>
      <c r="O32" s="19" t="s">
        <v>593</v>
      </c>
      <c r="P32" s="19"/>
      <c r="Q32" s="50"/>
      <c r="R32" s="50"/>
      <c r="S32" s="50"/>
      <c r="T32" s="50"/>
      <c r="U32" s="50"/>
      <c r="W32" s="0" t="s">
        <v>557</v>
      </c>
      <c r="X32" s="19" t="n">
        <v>43759.1847222222</v>
      </c>
      <c r="Y32" s="31" t="n">
        <v>146.666666666667</v>
      </c>
      <c r="Z32" s="0" t="s">
        <v>66</v>
      </c>
      <c r="AA32" s="0" t="s">
        <v>20</v>
      </c>
      <c r="AB32" s="0" t="s">
        <v>66</v>
      </c>
      <c r="AC32" s="0" t="n">
        <v>2019</v>
      </c>
      <c r="AD32" s="0" t="n">
        <v>10</v>
      </c>
      <c r="AE32" s="32" t="s">
        <v>601</v>
      </c>
      <c r="AF32" s="21" t="n">
        <f aca="false">IFERROR(SUMPRODUCT(--(tbl_bd_descente[wo_number]=W32),tbl_bd_descente[Y],tbl_bd_descente[tons])/SUMIF(tbl_bd_descente[wo_number],W32,tbl_bd_descente[tons]),0)</f>
        <v>72.9454545454546</v>
      </c>
      <c r="AG32" s="21" t="n">
        <f aca="false">IFERROR(SUMPRODUCT(--(tbl_bd_descente[wo_number]=W32),tbl_bd_descente[Al2O3],tbl_bd_descente[tons])/SUMIF(tbl_bd_descente[wo_number],W32,tbl_bd_descente[tons]),0)</f>
        <v>9.38272727272727</v>
      </c>
      <c r="AH32" s="21" t="n">
        <f aca="false">IFERROR(SUMPRODUCT(--(tbl_bd_descente[wo_number]=W32),tbl_bd_descente[Fe2O3],tbl_bd_descente[tons])/SUMIF(tbl_bd_descente[wo_number],W32,tbl_bd_descente[tons]),0)</f>
        <v>1.615</v>
      </c>
      <c r="AI32" s="21" t="n">
        <f aca="false">IFERROR(SUMPRODUCT(--(tbl_bd_descente[wo_number]=W32),tbl_bd_descente[MgO],tbl_bd_descente[tons])/SUMIF(tbl_bd_descente[wo_number],W32,tbl_bd_descente[tons]),0)</f>
        <v>31.8418181818182</v>
      </c>
      <c r="AJ32" s="21" t="n">
        <f aca="false">IFERROR(SUMPRODUCT(--(tbl_bd_descente[wo_number]=W32),tbl_bd_descente[CaOX],tbl_bd_descente[tons])/SUMIF(tbl_bd_descente[wo_number],W32,tbl_bd_descente[tons]),0)</f>
        <v>1.46772727272727</v>
      </c>
      <c r="AK32" s="21" t="n">
        <f aca="false">IFERROR(SUMPRODUCT(--(tbl_bd_descente[wo_number]=W32),tbl_bd_descente[S],tbl_bd_descente[tons])/SUMIF(tbl_bd_descente[wo_number],W32,tbl_bd_descente[tons]),0)</f>
        <v>0.108863636363636</v>
      </c>
      <c r="AL32" s="33"/>
      <c r="AM32" s="34"/>
      <c r="AO32" s="47" t="str">
        <f aca="false">IF(AND(C32=S$2,D32=S$3,COUNTIF(AO$1:AO31,"&gt;"&amp;1)&lt;10),ROW(),"")</f>
        <v/>
      </c>
    </row>
    <row r="33" customFormat="false" ht="12.8" hidden="false" customHeight="false" outlineLevel="0" collapsed="false">
      <c r="A33" s="0" t="s">
        <v>637</v>
      </c>
      <c r="B33" s="0" t="s">
        <v>30</v>
      </c>
      <c r="C33" s="0" t="s">
        <v>1</v>
      </c>
      <c r="D33" s="0" t="s">
        <v>30</v>
      </c>
      <c r="E33" s="20" t="n">
        <v>292.674996948242</v>
      </c>
      <c r="F33" s="20" t="n">
        <v>71.9</v>
      </c>
      <c r="G33" s="20" t="n">
        <v>75.8</v>
      </c>
      <c r="H33" s="20" t="n">
        <v>82.7</v>
      </c>
      <c r="I33" s="20" t="n">
        <v>1.34</v>
      </c>
      <c r="J33" s="20" t="n">
        <v>0.67</v>
      </c>
      <c r="K33" s="20" t="n">
        <v>31.25</v>
      </c>
      <c r="L33" s="20" t="n">
        <v>0.59</v>
      </c>
      <c r="M33" s="19" t="n">
        <v>43775.4723457523</v>
      </c>
      <c r="N33" s="19" t="n">
        <v>43775.5027607986</v>
      </c>
      <c r="O33" s="19" t="s">
        <v>593</v>
      </c>
      <c r="P33" s="19"/>
      <c r="Q33" s="50"/>
      <c r="R33" s="50"/>
      <c r="S33" s="50"/>
      <c r="T33" s="50"/>
      <c r="U33" s="50"/>
      <c r="W33" s="0" t="s">
        <v>556</v>
      </c>
      <c r="X33" s="19" t="n">
        <v>43759.08125</v>
      </c>
      <c r="Y33" s="31" t="n">
        <v>600</v>
      </c>
      <c r="Z33" s="0" t="s">
        <v>66</v>
      </c>
      <c r="AA33" s="0" t="s">
        <v>9</v>
      </c>
      <c r="AB33" s="0" t="s">
        <v>66</v>
      </c>
      <c r="AC33" s="0" t="n">
        <v>2019</v>
      </c>
      <c r="AD33" s="0" t="n">
        <v>10</v>
      </c>
      <c r="AE33" s="32" t="s">
        <v>609</v>
      </c>
      <c r="AF33" s="21" t="n">
        <f aca="false">IFERROR(SUMPRODUCT(--(tbl_bd_descente[wo_number]=W33),tbl_bd_descente[Y],tbl_bd_descente[tons])/SUMIF(tbl_bd_descente[wo_number],W33,tbl_bd_descente[tons]),0)</f>
        <v>73.2</v>
      </c>
      <c r="AG33" s="21" t="n">
        <f aca="false">IFERROR(SUMPRODUCT(--(tbl_bd_descente[wo_number]=W33),tbl_bd_descente[Al2O3],tbl_bd_descente[tons])/SUMIF(tbl_bd_descente[wo_number],W33,tbl_bd_descente[tons]),0)</f>
        <v>8.96</v>
      </c>
      <c r="AH33" s="21" t="n">
        <f aca="false">IFERROR(SUMPRODUCT(--(tbl_bd_descente[wo_number]=W33),tbl_bd_descente[Fe2O3],tbl_bd_descente[tons])/SUMIF(tbl_bd_descente[wo_number],W33,tbl_bd_descente[tons]),0)</f>
        <v>1.62666666666667</v>
      </c>
      <c r="AI33" s="21" t="n">
        <f aca="false">IFERROR(SUMPRODUCT(--(tbl_bd_descente[wo_number]=W33),tbl_bd_descente[MgO],tbl_bd_descente[tons])/SUMIF(tbl_bd_descente[wo_number],W33,tbl_bd_descente[tons]),0)</f>
        <v>31.84</v>
      </c>
      <c r="AJ33" s="21" t="n">
        <f aca="false">IFERROR(SUMPRODUCT(--(tbl_bd_descente[wo_number]=W33),tbl_bd_descente[CaOX],tbl_bd_descente[tons])/SUMIF(tbl_bd_descente[wo_number],W33,tbl_bd_descente[tons]),0)</f>
        <v>1.15</v>
      </c>
      <c r="AK33" s="21" t="n">
        <f aca="false">IFERROR(SUMPRODUCT(--(tbl_bd_descente[wo_number]=W33),tbl_bd_descente[S],tbl_bd_descente[tons])/SUMIF(tbl_bd_descente[wo_number],W33,tbl_bd_descente[tons]),0)</f>
        <v>0.11</v>
      </c>
      <c r="AL33" s="33"/>
      <c r="AM33" s="34"/>
      <c r="AO33" s="47" t="n">
        <f aca="false">IF(AND(C33=S$2,D33=S$3,COUNTIF(AO$1:AO32,"&gt;"&amp;1)&lt;10),ROW(),"")</f>
        <v>33</v>
      </c>
    </row>
    <row r="34" customFormat="false" ht="12.8" hidden="false" customHeight="false" outlineLevel="0" collapsed="false">
      <c r="A34" s="0" t="s">
        <v>638</v>
      </c>
      <c r="B34" s="0" t="s">
        <v>30</v>
      </c>
      <c r="C34" s="0" t="s">
        <v>1</v>
      </c>
      <c r="D34" s="0" t="s">
        <v>30</v>
      </c>
      <c r="E34" s="20" t="n">
        <v>292.089996337891</v>
      </c>
      <c r="F34" s="20" t="n">
        <v>73</v>
      </c>
      <c r="G34" s="20" t="n">
        <v>77</v>
      </c>
      <c r="H34" s="20" t="n">
        <v>84</v>
      </c>
      <c r="I34" s="20" t="n">
        <v>1.61</v>
      </c>
      <c r="J34" s="20" t="n">
        <v>0.73</v>
      </c>
      <c r="K34" s="20" t="n">
        <v>31.36</v>
      </c>
      <c r="L34" s="20" t="n">
        <v>0.76</v>
      </c>
      <c r="M34" s="19" t="n">
        <v>43775.4416506597</v>
      </c>
      <c r="N34" s="19" t="n">
        <v>43775.4685301273</v>
      </c>
      <c r="O34" s="19" t="s">
        <v>593</v>
      </c>
      <c r="P34" s="19"/>
      <c r="Q34" s="50"/>
      <c r="R34" s="50"/>
      <c r="S34" s="50"/>
      <c r="T34" s="50"/>
      <c r="U34" s="50"/>
      <c r="W34" s="0" t="s">
        <v>556</v>
      </c>
      <c r="X34" s="19" t="n">
        <v>43759.08125</v>
      </c>
      <c r="Y34" s="31" t="n">
        <v>300</v>
      </c>
      <c r="Z34" s="0" t="s">
        <v>66</v>
      </c>
      <c r="AA34" s="0" t="s">
        <v>20</v>
      </c>
      <c r="AB34" s="0" t="s">
        <v>66</v>
      </c>
      <c r="AC34" s="0" t="n">
        <v>2019</v>
      </c>
      <c r="AD34" s="0" t="n">
        <v>10</v>
      </c>
      <c r="AE34" s="32" t="s">
        <v>639</v>
      </c>
      <c r="AF34" s="21" t="n">
        <f aca="false">IFERROR(SUMPRODUCT(--(tbl_bd_descente[wo_number]=W34),tbl_bd_descente[Y],tbl_bd_descente[tons])/SUMIF(tbl_bd_descente[wo_number],W34,tbl_bd_descente[tons]),0)</f>
        <v>73.2</v>
      </c>
      <c r="AG34" s="21" t="n">
        <f aca="false">IFERROR(SUMPRODUCT(--(tbl_bd_descente[wo_number]=W34),tbl_bd_descente[Al2O3],tbl_bd_descente[tons])/SUMIF(tbl_bd_descente[wo_number],W34,tbl_bd_descente[tons]),0)</f>
        <v>8.96</v>
      </c>
      <c r="AH34" s="21" t="n">
        <f aca="false">IFERROR(SUMPRODUCT(--(tbl_bd_descente[wo_number]=W34),tbl_bd_descente[Fe2O3],tbl_bd_descente[tons])/SUMIF(tbl_bd_descente[wo_number],W34,tbl_bd_descente[tons]),0)</f>
        <v>1.62666666666667</v>
      </c>
      <c r="AI34" s="21" t="n">
        <f aca="false">IFERROR(SUMPRODUCT(--(tbl_bd_descente[wo_number]=W34),tbl_bd_descente[MgO],tbl_bd_descente[tons])/SUMIF(tbl_bd_descente[wo_number],W34,tbl_bd_descente[tons]),0)</f>
        <v>31.84</v>
      </c>
      <c r="AJ34" s="21" t="n">
        <f aca="false">IFERROR(SUMPRODUCT(--(tbl_bd_descente[wo_number]=W34),tbl_bd_descente[CaOX],tbl_bd_descente[tons])/SUMIF(tbl_bd_descente[wo_number],W34,tbl_bd_descente[tons]),0)</f>
        <v>1.15</v>
      </c>
      <c r="AK34" s="21" t="n">
        <f aca="false">IFERROR(SUMPRODUCT(--(tbl_bd_descente[wo_number]=W34),tbl_bd_descente[S],tbl_bd_descente[tons])/SUMIF(tbl_bd_descente[wo_number],W34,tbl_bd_descente[tons]),0)</f>
        <v>0.11</v>
      </c>
      <c r="AL34" s="33"/>
      <c r="AM34" s="34"/>
      <c r="AO34" s="47" t="n">
        <f aca="false">IF(AND(C34=S$2,D34=S$3,COUNTIF(AO$1:AO33,"&gt;"&amp;1)&lt;10),ROW(),"")</f>
        <v>34</v>
      </c>
    </row>
    <row r="35" customFormat="false" ht="12.8" hidden="false" customHeight="false" outlineLevel="0" collapsed="false">
      <c r="A35" s="0" t="s">
        <v>640</v>
      </c>
      <c r="B35" s="0" t="s">
        <v>58</v>
      </c>
      <c r="C35" s="0" t="s">
        <v>2</v>
      </c>
      <c r="D35" s="0" t="s">
        <v>58</v>
      </c>
      <c r="E35" s="20" t="n">
        <v>245.369997024536</v>
      </c>
      <c r="F35" s="0" t="n">
        <v>74.1</v>
      </c>
      <c r="G35" s="0" t="n">
        <v>78.1</v>
      </c>
      <c r="H35" s="0" t="n">
        <v>85.1</v>
      </c>
      <c r="I35" s="0" t="n">
        <v>2.66</v>
      </c>
      <c r="J35" s="0" t="n">
        <v>1.02</v>
      </c>
      <c r="K35" s="0" t="n">
        <v>31.29</v>
      </c>
      <c r="L35" s="0" t="n">
        <v>0.92</v>
      </c>
      <c r="M35" s="19" t="n">
        <v>43775.3856590278</v>
      </c>
      <c r="N35" s="19" t="n">
        <v>43775.4360275116</v>
      </c>
      <c r="O35" s="19" t="s">
        <v>593</v>
      </c>
      <c r="P35" s="19"/>
      <c r="Q35" s="50"/>
      <c r="R35" s="50"/>
      <c r="S35" s="50"/>
      <c r="T35" s="50"/>
      <c r="U35" s="50"/>
      <c r="W35" s="0" t="s">
        <v>547</v>
      </c>
      <c r="X35" s="19" t="n">
        <v>43758.8652777778</v>
      </c>
      <c r="Y35" s="31" t="n">
        <v>294</v>
      </c>
      <c r="Z35" s="0" t="s">
        <v>88</v>
      </c>
      <c r="AA35" s="0" t="s">
        <v>26</v>
      </c>
      <c r="AB35" s="0" t="s">
        <v>88</v>
      </c>
      <c r="AC35" s="0" t="n">
        <v>2019</v>
      </c>
      <c r="AD35" s="0" t="n">
        <v>10</v>
      </c>
      <c r="AE35" s="32" t="s">
        <v>601</v>
      </c>
      <c r="AF35" s="21" t="n">
        <f aca="false">IFERROR(SUMPRODUCT(--(tbl_bd_descente[wo_number]=W35),tbl_bd_descente[Y],tbl_bd_descente[tons])/SUMIF(tbl_bd_descente[wo_number],W35,tbl_bd_descente[tons]),0)</f>
        <v>74.4</v>
      </c>
      <c r="AG35" s="21" t="n">
        <f aca="false">IFERROR(SUMPRODUCT(--(tbl_bd_descente[wo_number]=W35),tbl_bd_descente[Al2O3],tbl_bd_descente[tons])/SUMIF(tbl_bd_descente[wo_number],W35,tbl_bd_descente[tons]),0)</f>
        <v>3.12</v>
      </c>
      <c r="AH35" s="21" t="n">
        <f aca="false">IFERROR(SUMPRODUCT(--(tbl_bd_descente[wo_number]=W35),tbl_bd_descente[Fe2O3],tbl_bd_descente[tons])/SUMIF(tbl_bd_descente[wo_number],W35,tbl_bd_descente[tons]),0)</f>
        <v>1.11</v>
      </c>
      <c r="AI35" s="21" t="n">
        <f aca="false">IFERROR(SUMPRODUCT(--(tbl_bd_descente[wo_number]=W35),tbl_bd_descente[MgO],tbl_bd_descente[tons])/SUMIF(tbl_bd_descente[wo_number],W35,tbl_bd_descente[tons]),0)</f>
        <v>31.24</v>
      </c>
      <c r="AJ35" s="21" t="n">
        <f aca="false">IFERROR(SUMPRODUCT(--(tbl_bd_descente[wo_number]=W35),tbl_bd_descente[CaOX],tbl_bd_descente[tons])/SUMIF(tbl_bd_descente[wo_number],W35,tbl_bd_descente[tons]),0)</f>
        <v>1.81</v>
      </c>
      <c r="AK35" s="21" t="n">
        <f aca="false">IFERROR(SUMPRODUCT(--(tbl_bd_descente[wo_number]=W35),tbl_bd_descente[S],tbl_bd_descente[tons])/SUMIF(tbl_bd_descente[wo_number],W35,tbl_bd_descente[tons]),0)</f>
        <v>0.088</v>
      </c>
      <c r="AL35" s="33"/>
      <c r="AM35" s="34"/>
      <c r="AO35" s="47" t="str">
        <f aca="false">IF(AND(C35=S$2,D35=S$3,COUNTIF(AO$1:AO34,"&gt;"&amp;1)&lt;10),ROW(),"")</f>
        <v/>
      </c>
    </row>
    <row r="36" customFormat="false" ht="12.8" hidden="false" customHeight="false" outlineLevel="0" collapsed="false">
      <c r="A36" s="0" t="s">
        <v>641</v>
      </c>
      <c r="B36" s="0" t="s">
        <v>66</v>
      </c>
      <c r="C36" s="0" t="s">
        <v>20</v>
      </c>
      <c r="D36" s="0" t="s">
        <v>66</v>
      </c>
      <c r="E36" s="20" t="n">
        <v>290.104995727539</v>
      </c>
      <c r="F36" s="0" t="n">
        <v>65.3</v>
      </c>
      <c r="G36" s="0" t="n">
        <v>68.9</v>
      </c>
      <c r="H36" s="0" t="n">
        <v>74.9</v>
      </c>
      <c r="I36" s="0" t="n">
        <v>4.76</v>
      </c>
      <c r="J36" s="0" t="n">
        <v>1.33</v>
      </c>
      <c r="K36" s="0" t="n">
        <v>31.65</v>
      </c>
      <c r="L36" s="0" t="n">
        <v>0.72</v>
      </c>
      <c r="M36" s="19" t="n">
        <v>43775.3504706829</v>
      </c>
      <c r="N36" s="19" t="n">
        <v>43775.3822059838</v>
      </c>
      <c r="O36" s="19" t="s">
        <v>593</v>
      </c>
      <c r="P36" s="19"/>
      <c r="Q36" s="50"/>
      <c r="R36" s="50"/>
      <c r="S36" s="50"/>
      <c r="T36" s="50"/>
      <c r="U36" s="50"/>
      <c r="W36" s="0" t="s">
        <v>546</v>
      </c>
      <c r="X36" s="19" t="n">
        <v>43758.7972222222</v>
      </c>
      <c r="Y36" s="31" t="n">
        <v>1150</v>
      </c>
      <c r="Z36" s="0" t="s">
        <v>30</v>
      </c>
      <c r="AA36" s="0" t="s">
        <v>4</v>
      </c>
      <c r="AB36" s="0" t="s">
        <v>30</v>
      </c>
      <c r="AC36" s="0" t="n">
        <v>2019</v>
      </c>
      <c r="AD36" s="0" t="n">
        <v>10</v>
      </c>
      <c r="AE36" s="32" t="s">
        <v>642</v>
      </c>
      <c r="AF36" s="21" t="n">
        <f aca="false">IFERROR(SUMPRODUCT(--(tbl_bd_descente[wo_number]=W36),tbl_bd_descente[Y],tbl_bd_descente[tons])/SUMIF(tbl_bd_descente[wo_number],W36,tbl_bd_descente[tons]),0)</f>
        <v>79.1347826086957</v>
      </c>
      <c r="AG36" s="21" t="n">
        <f aca="false">IFERROR(SUMPRODUCT(--(tbl_bd_descente[wo_number]=W36),tbl_bd_descente[Al2O3],tbl_bd_descente[tons])/SUMIF(tbl_bd_descente[wo_number],W36,tbl_bd_descente[tons]),0)</f>
        <v>5.31782608695652</v>
      </c>
      <c r="AH36" s="21" t="n">
        <f aca="false">IFERROR(SUMPRODUCT(--(tbl_bd_descente[wo_number]=W36),tbl_bd_descente[Fe2O3],tbl_bd_descente[tons])/SUMIF(tbl_bd_descente[wo_number],W36,tbl_bd_descente[tons]),0)</f>
        <v>1.06478260869565</v>
      </c>
      <c r="AI36" s="21" t="n">
        <f aca="false">IFERROR(SUMPRODUCT(--(tbl_bd_descente[wo_number]=W36),tbl_bd_descente[MgO],tbl_bd_descente[tons])/SUMIF(tbl_bd_descente[wo_number],W36,tbl_bd_descente[tons]),0)</f>
        <v>31.7078260869565</v>
      </c>
      <c r="AJ36" s="21" t="n">
        <f aca="false">IFERROR(SUMPRODUCT(--(tbl_bd_descente[wo_number]=W36),tbl_bd_descente[CaOX],tbl_bd_descente[tons])/SUMIF(tbl_bd_descente[wo_number],W36,tbl_bd_descente[tons]),0)</f>
        <v>0.926086956521739</v>
      </c>
      <c r="AK36" s="21" t="n">
        <f aca="false">IFERROR(SUMPRODUCT(--(tbl_bd_descente[wo_number]=W36),tbl_bd_descente[S],tbl_bd_descente[tons])/SUMIF(tbl_bd_descente[wo_number],W36,tbl_bd_descente[tons]),0)</f>
        <v>0.100434782608696</v>
      </c>
      <c r="AL36" s="33"/>
      <c r="AM36" s="34"/>
      <c r="AO36" s="47" t="str">
        <f aca="false">IF(AND(C36=S$2,D36=S$3,COUNTIF(AO$1:AO35,"&gt;"&amp;1)&lt;10),ROW(),"")</f>
        <v/>
      </c>
    </row>
    <row r="37" customFormat="false" ht="12.8" hidden="false" customHeight="false" outlineLevel="0" collapsed="false">
      <c r="A37" s="0" t="s">
        <v>643</v>
      </c>
      <c r="B37" s="0" t="s">
        <v>633</v>
      </c>
      <c r="C37" s="0" t="s">
        <v>16</v>
      </c>
      <c r="D37" s="0" t="s">
        <v>54</v>
      </c>
      <c r="E37" s="20" t="n">
        <v>146.044998168945</v>
      </c>
      <c r="F37" s="0" t="n">
        <v>78.6</v>
      </c>
      <c r="G37" s="0" t="n">
        <v>82.8</v>
      </c>
      <c r="H37" s="0" t="n">
        <v>89.9</v>
      </c>
      <c r="I37" s="0" t="n">
        <v>1.37</v>
      </c>
      <c r="J37" s="0" t="n">
        <v>0.73</v>
      </c>
      <c r="K37" s="0" t="n">
        <v>31.21</v>
      </c>
      <c r="L37" s="0" t="n">
        <v>1.07</v>
      </c>
      <c r="M37" s="19" t="n">
        <v>43775.331747419</v>
      </c>
      <c r="N37" s="19" t="n">
        <v>43775.3438774653</v>
      </c>
      <c r="O37" s="19" t="s">
        <v>593</v>
      </c>
      <c r="P37" s="19"/>
      <c r="Q37" s="50"/>
      <c r="R37" s="50"/>
      <c r="S37" s="50"/>
      <c r="T37" s="50"/>
      <c r="U37" s="50"/>
      <c r="W37" s="0" t="s">
        <v>555</v>
      </c>
      <c r="X37" s="19" t="n">
        <v>43758.4645833333</v>
      </c>
      <c r="Y37" s="31" t="n">
        <v>1200</v>
      </c>
      <c r="Z37" s="0" t="s">
        <v>30</v>
      </c>
      <c r="AA37" s="0" t="s">
        <v>4</v>
      </c>
      <c r="AB37" s="0" t="s">
        <v>30</v>
      </c>
      <c r="AC37" s="0" t="n">
        <v>2019</v>
      </c>
      <c r="AD37" s="0" t="n">
        <v>10</v>
      </c>
      <c r="AE37" s="32" t="s">
        <v>639</v>
      </c>
      <c r="AF37" s="21" t="n">
        <f aca="false">IFERROR(SUMPRODUCT(--(tbl_bd_descente[wo_number]=W37),tbl_bd_descente[Y],tbl_bd_descente[tons])/SUMIF(tbl_bd_descente[wo_number],W37,tbl_bd_descente[tons]),0)</f>
        <v>79.6666666666667</v>
      </c>
      <c r="AG37" s="21" t="n">
        <f aca="false">IFERROR(SUMPRODUCT(--(tbl_bd_descente[wo_number]=W37),tbl_bd_descente[Al2O3],tbl_bd_descente[tons])/SUMIF(tbl_bd_descente[wo_number],W37,tbl_bd_descente[tons]),0)</f>
        <v>5.11666666666667</v>
      </c>
      <c r="AH37" s="21" t="n">
        <f aca="false">IFERROR(SUMPRODUCT(--(tbl_bd_descente[wo_number]=W37),tbl_bd_descente[Fe2O3],tbl_bd_descente[tons])/SUMIF(tbl_bd_descente[wo_number],W37,tbl_bd_descente[tons]),0)</f>
        <v>1.03</v>
      </c>
      <c r="AI37" s="21" t="n">
        <f aca="false">IFERROR(SUMPRODUCT(--(tbl_bd_descente[wo_number]=W37),tbl_bd_descente[MgO],tbl_bd_descente[tons])/SUMIF(tbl_bd_descente[wo_number],W37,tbl_bd_descente[tons]),0)</f>
        <v>31.6766666666667</v>
      </c>
      <c r="AJ37" s="21" t="n">
        <f aca="false">IFERROR(SUMPRODUCT(--(tbl_bd_descente[wo_number]=W37),tbl_bd_descente[CaOX],tbl_bd_descente[tons])/SUMIF(tbl_bd_descente[wo_number],W37,tbl_bd_descente[tons]),0)</f>
        <v>1.2</v>
      </c>
      <c r="AK37" s="21" t="n">
        <f aca="false">IFERROR(SUMPRODUCT(--(tbl_bd_descente[wo_number]=W37),tbl_bd_descente[S],tbl_bd_descente[tons])/SUMIF(tbl_bd_descente[wo_number],W37,tbl_bd_descente[tons]),0)</f>
        <v>0.110333333333333</v>
      </c>
      <c r="AL37" s="33"/>
      <c r="AM37" s="34"/>
      <c r="AO37" s="47" t="str">
        <f aca="false">IF(AND(C37=S$2,D37=S$3,COUNTIF(AO$1:AO36,"&gt;"&amp;1)&lt;10),ROW(),"")</f>
        <v/>
      </c>
    </row>
    <row r="38" customFormat="false" ht="12.8" hidden="false" customHeight="false" outlineLevel="0" collapsed="false">
      <c r="A38" s="0" t="s">
        <v>643</v>
      </c>
      <c r="B38" s="0" t="s">
        <v>633</v>
      </c>
      <c r="C38" s="0" t="s">
        <v>5</v>
      </c>
      <c r="D38" s="0" t="s">
        <v>54</v>
      </c>
      <c r="E38" s="20" t="n">
        <v>36.0149993896484</v>
      </c>
      <c r="F38" s="0" t="n">
        <v>78.6</v>
      </c>
      <c r="G38" s="0" t="n">
        <v>82.8</v>
      </c>
      <c r="H38" s="0" t="n">
        <v>89.9</v>
      </c>
      <c r="I38" s="0" t="n">
        <v>1.37</v>
      </c>
      <c r="J38" s="0" t="n">
        <v>0.73</v>
      </c>
      <c r="K38" s="0" t="n">
        <v>31.21</v>
      </c>
      <c r="L38" s="0" t="n">
        <v>1.07</v>
      </c>
      <c r="M38" s="19" t="n">
        <v>43775.3284560995</v>
      </c>
      <c r="N38" s="19" t="n">
        <v>43775.3284560995</v>
      </c>
      <c r="O38" s="19" t="s">
        <v>593</v>
      </c>
      <c r="P38" s="19"/>
      <c r="Q38" s="50"/>
      <c r="R38" s="50"/>
      <c r="S38" s="50"/>
      <c r="T38" s="50"/>
      <c r="U38" s="50"/>
      <c r="W38" s="0" t="s">
        <v>554</v>
      </c>
      <c r="X38" s="19" t="n">
        <v>43758.1756944444</v>
      </c>
      <c r="Y38" s="31" t="n">
        <v>650</v>
      </c>
      <c r="Z38" s="0" t="s">
        <v>88</v>
      </c>
      <c r="AA38" s="0" t="s">
        <v>26</v>
      </c>
      <c r="AB38" s="0" t="s">
        <v>88</v>
      </c>
      <c r="AC38" s="0" t="n">
        <v>2019</v>
      </c>
      <c r="AD38" s="0" t="n">
        <v>10</v>
      </c>
      <c r="AE38" s="32" t="s">
        <v>601</v>
      </c>
      <c r="AF38" s="21" t="n">
        <f aca="false">IFERROR(SUMPRODUCT(--(tbl_bd_descente[wo_number]=W38),tbl_bd_descente[Y],tbl_bd_descente[tons])/SUMIF(tbl_bd_descente[wo_number],W38,tbl_bd_descente[tons]),0)</f>
        <v>73.4923076923077</v>
      </c>
      <c r="AG38" s="21" t="n">
        <f aca="false">IFERROR(SUMPRODUCT(--(tbl_bd_descente[wo_number]=W38),tbl_bd_descente[Al2O3],tbl_bd_descente[tons])/SUMIF(tbl_bd_descente[wo_number],W38,tbl_bd_descente[tons]),0)</f>
        <v>2.87153846153846</v>
      </c>
      <c r="AH38" s="21" t="n">
        <f aca="false">IFERROR(SUMPRODUCT(--(tbl_bd_descente[wo_number]=W38),tbl_bd_descente[Fe2O3],tbl_bd_descente[tons])/SUMIF(tbl_bd_descente[wo_number],W38,tbl_bd_descente[tons]),0)</f>
        <v>1.17461538461538</v>
      </c>
      <c r="AI38" s="21" t="n">
        <f aca="false">IFERROR(SUMPRODUCT(--(tbl_bd_descente[wo_number]=W38),tbl_bd_descente[MgO],tbl_bd_descente[tons])/SUMIF(tbl_bd_descente[wo_number],W38,tbl_bd_descente[tons]),0)</f>
        <v>31.3184615384615</v>
      </c>
      <c r="AJ38" s="21" t="n">
        <f aca="false">IFERROR(SUMPRODUCT(--(tbl_bd_descente[wo_number]=W38),tbl_bd_descente[CaOX],tbl_bd_descente[tons])/SUMIF(tbl_bd_descente[wo_number],W38,tbl_bd_descente[tons]),0)</f>
        <v>1.62538461538462</v>
      </c>
      <c r="AK38" s="21" t="n">
        <f aca="false">IFERROR(SUMPRODUCT(--(tbl_bd_descente[wo_number]=W38),tbl_bd_descente[S],tbl_bd_descente[tons])/SUMIF(tbl_bd_descente[wo_number],W38,tbl_bd_descente[tons]),0)</f>
        <v>0.157384615384615</v>
      </c>
      <c r="AL38" s="33"/>
      <c r="AM38" s="34"/>
      <c r="AO38" s="47" t="str">
        <f aca="false">IF(AND(C38=S$2,D38=S$3,COUNTIF(AO$1:AO37,"&gt;"&amp;1)&lt;10),ROW(),"")</f>
        <v/>
      </c>
    </row>
    <row r="39" customFormat="false" ht="12.8" hidden="false" customHeight="false" outlineLevel="0" collapsed="false">
      <c r="A39" s="0" t="s">
        <v>644</v>
      </c>
      <c r="B39" s="0" t="s">
        <v>613</v>
      </c>
      <c r="C39" s="0" t="s">
        <v>23</v>
      </c>
      <c r="D39" s="0" t="s">
        <v>594</v>
      </c>
      <c r="E39" s="20" t="n">
        <v>135.611999511719</v>
      </c>
      <c r="F39" s="0" t="n">
        <v>75.1</v>
      </c>
      <c r="G39" s="0" t="n">
        <v>79.2</v>
      </c>
      <c r="H39" s="0" t="n">
        <v>85.7</v>
      </c>
      <c r="I39" s="0" t="n">
        <v>3.49</v>
      </c>
      <c r="J39" s="0" t="n">
        <v>1.11</v>
      </c>
      <c r="K39" s="0" t="n">
        <v>31.45</v>
      </c>
      <c r="L39" s="0" t="n">
        <v>0.44</v>
      </c>
      <c r="M39" s="19" t="n">
        <v>43775.3099155903</v>
      </c>
      <c r="N39" s="19" t="n">
        <v>43775.3205398495</v>
      </c>
      <c r="O39" s="19" t="s">
        <v>593</v>
      </c>
      <c r="P39" s="19"/>
      <c r="Q39" s="50"/>
      <c r="R39" s="50"/>
      <c r="S39" s="50"/>
      <c r="T39" s="50"/>
      <c r="U39" s="50"/>
      <c r="W39" s="0" t="s">
        <v>553</v>
      </c>
      <c r="X39" s="19" t="n">
        <v>43758.0208333333</v>
      </c>
      <c r="Y39" s="31" t="n">
        <v>900</v>
      </c>
      <c r="Z39" s="0" t="s">
        <v>88</v>
      </c>
      <c r="AA39" s="0" t="s">
        <v>26</v>
      </c>
      <c r="AB39" s="0" t="s">
        <v>88</v>
      </c>
      <c r="AC39" s="0" t="n">
        <v>2019</v>
      </c>
      <c r="AD39" s="0" t="n">
        <v>10</v>
      </c>
      <c r="AE39" s="32" t="s">
        <v>642</v>
      </c>
      <c r="AF39" s="21" t="n">
        <f aca="false">IFERROR(SUMPRODUCT(--(tbl_bd_descente[wo_number]=W39),tbl_bd_descente[Y],tbl_bd_descente[tons])/SUMIF(tbl_bd_descente[wo_number],W39,tbl_bd_descente[tons]),0)</f>
        <v>73.9333333333333</v>
      </c>
      <c r="AG39" s="21" t="n">
        <f aca="false">IFERROR(SUMPRODUCT(--(tbl_bd_descente[wo_number]=W39),tbl_bd_descente[Al2O3],tbl_bd_descente[tons])/SUMIF(tbl_bd_descente[wo_number],W39,tbl_bd_descente[tons]),0)</f>
        <v>2.89</v>
      </c>
      <c r="AH39" s="21" t="n">
        <f aca="false">IFERROR(SUMPRODUCT(--(tbl_bd_descente[wo_number]=W39),tbl_bd_descente[Fe2O3],tbl_bd_descente[tons])/SUMIF(tbl_bd_descente[wo_number],W39,tbl_bd_descente[tons]),0)</f>
        <v>1.15</v>
      </c>
      <c r="AI39" s="21" t="n">
        <f aca="false">IFERROR(SUMPRODUCT(--(tbl_bd_descente[wo_number]=W39),tbl_bd_descente[MgO],tbl_bd_descente[tons])/SUMIF(tbl_bd_descente[wo_number],W39,tbl_bd_descente[tons]),0)</f>
        <v>31.31</v>
      </c>
      <c r="AJ39" s="21" t="n">
        <f aca="false">IFERROR(SUMPRODUCT(--(tbl_bd_descente[wo_number]=W39),tbl_bd_descente[CaOX],tbl_bd_descente[tons])/SUMIF(tbl_bd_descente[wo_number],W39,tbl_bd_descente[tons]),0)</f>
        <v>2.01333333333333</v>
      </c>
      <c r="AK39" s="21" t="n">
        <f aca="false">IFERROR(SUMPRODUCT(--(tbl_bd_descente[wo_number]=W39),tbl_bd_descente[S],tbl_bd_descente[tons])/SUMIF(tbl_bd_descente[wo_number],W39,tbl_bd_descente[tons]),0)</f>
        <v>0.109</v>
      </c>
      <c r="AL39" s="33"/>
      <c r="AM39" s="34"/>
      <c r="AO39" s="47" t="str">
        <f aca="false">IF(AND(C39=S$2,D39=S$3,COUNTIF(AO$1:AO38,"&gt;"&amp;1)&lt;10),ROW(),"")</f>
        <v/>
      </c>
    </row>
    <row r="40" customFormat="false" ht="12.8" hidden="false" customHeight="false" outlineLevel="0" collapsed="false">
      <c r="A40" s="0" t="s">
        <v>645</v>
      </c>
      <c r="B40" s="0" t="s">
        <v>30</v>
      </c>
      <c r="C40" s="0" t="s">
        <v>1</v>
      </c>
      <c r="D40" s="0" t="s">
        <v>30</v>
      </c>
      <c r="E40" s="20" t="n">
        <v>220.059997558594</v>
      </c>
      <c r="F40" s="20" t="n">
        <v>70.5</v>
      </c>
      <c r="G40" s="20" t="n">
        <v>74.3</v>
      </c>
      <c r="H40" s="20" t="n">
        <v>80.8</v>
      </c>
      <c r="I40" s="20" t="n">
        <v>2.72</v>
      </c>
      <c r="J40" s="20" t="n">
        <v>0.78</v>
      </c>
      <c r="K40" s="20" t="n">
        <v>31.17</v>
      </c>
      <c r="L40" s="20" t="n">
        <v>0.53</v>
      </c>
      <c r="M40" s="19" t="n">
        <v>43775.2852394676</v>
      </c>
      <c r="N40" s="19" t="n">
        <v>43775.3043402431</v>
      </c>
      <c r="O40" s="19" t="s">
        <v>593</v>
      </c>
      <c r="P40" s="19"/>
      <c r="Q40" s="50"/>
      <c r="R40" s="50"/>
      <c r="S40" s="50"/>
      <c r="T40" s="50"/>
      <c r="U40" s="50"/>
      <c r="W40" s="0" t="s">
        <v>552</v>
      </c>
      <c r="X40" s="19" t="n">
        <v>43757.8006944444</v>
      </c>
      <c r="Y40" s="31" t="n">
        <v>1099</v>
      </c>
      <c r="Z40" s="0" t="s">
        <v>54</v>
      </c>
      <c r="AA40" s="0" t="s">
        <v>5</v>
      </c>
      <c r="AB40" s="0" t="s">
        <v>54</v>
      </c>
      <c r="AC40" s="0" t="n">
        <v>2019</v>
      </c>
      <c r="AD40" s="0" t="n">
        <v>10</v>
      </c>
      <c r="AE40" s="32" t="s">
        <v>601</v>
      </c>
      <c r="AF40" s="21" t="n">
        <f aca="false">IFERROR(SUMPRODUCT(--(tbl_bd_descente[wo_number]=W40),tbl_bd_descente[Y],tbl_bd_descente[tons])/SUMIF(tbl_bd_descente[wo_number],W40,tbl_bd_descente[tons]),0)</f>
        <v>82.9812556869882</v>
      </c>
      <c r="AG40" s="21" t="n">
        <f aca="false">IFERROR(SUMPRODUCT(--(tbl_bd_descente[wo_number]=W40),tbl_bd_descente[Al2O3],tbl_bd_descente[tons])/SUMIF(tbl_bd_descente[wo_number],W40,tbl_bd_descente[tons]),0)</f>
        <v>2.10304822565969</v>
      </c>
      <c r="AH40" s="21" t="n">
        <f aca="false">IFERROR(SUMPRODUCT(--(tbl_bd_descente[wo_number]=W40),tbl_bd_descente[Fe2O3],tbl_bd_descente[tons])/SUMIF(tbl_bd_descente[wo_number],W40,tbl_bd_descente[tons]),0)</f>
        <v>0.746360327570519</v>
      </c>
      <c r="AI40" s="21" t="n">
        <f aca="false">IFERROR(SUMPRODUCT(--(tbl_bd_descente[wo_number]=W40),tbl_bd_descente[MgO],tbl_bd_descente[tons])/SUMIF(tbl_bd_descente[wo_number],W40,tbl_bd_descente[tons]),0)</f>
        <v>31.330991810737</v>
      </c>
      <c r="AJ40" s="21" t="n">
        <f aca="false">IFERROR(SUMPRODUCT(--(tbl_bd_descente[wo_number]=W40),tbl_bd_descente[CaOX],tbl_bd_descente[tons])/SUMIF(tbl_bd_descente[wo_number],W40,tbl_bd_descente[tons]),0)</f>
        <v>1.13477707006369</v>
      </c>
      <c r="AK40" s="21" t="n">
        <f aca="false">IFERROR(SUMPRODUCT(--(tbl_bd_descente[wo_number]=W40),tbl_bd_descente[S],tbl_bd_descente[tons])/SUMIF(tbl_bd_descente[wo_number],W40,tbl_bd_descente[tons]),0)</f>
        <v>0.0571874431301183</v>
      </c>
      <c r="AL40" s="33"/>
      <c r="AM40" s="34"/>
      <c r="AO40" s="47" t="n">
        <f aca="false">IF(AND(C40=S$2,D40=S$3,COUNTIF(AO$1:AO39,"&gt;"&amp;1)&lt;10),ROW(),"")</f>
        <v>40</v>
      </c>
    </row>
    <row r="41" customFormat="false" ht="12.8" hidden="false" customHeight="false" outlineLevel="0" collapsed="false">
      <c r="A41" s="0" t="s">
        <v>646</v>
      </c>
      <c r="B41" s="0" t="s">
        <v>30</v>
      </c>
      <c r="C41" s="0" t="s">
        <v>1</v>
      </c>
      <c r="D41" s="0" t="s">
        <v>30</v>
      </c>
      <c r="E41" s="20" t="n">
        <v>220.059997558594</v>
      </c>
      <c r="F41" s="20" t="n">
        <v>74.2</v>
      </c>
      <c r="G41" s="20" t="n">
        <v>78.2</v>
      </c>
      <c r="H41" s="20" t="n">
        <v>85.4</v>
      </c>
      <c r="I41" s="20" t="n">
        <v>1.76</v>
      </c>
      <c r="J41" s="20" t="n">
        <v>0.71</v>
      </c>
      <c r="K41" s="20" t="n">
        <v>31.27</v>
      </c>
      <c r="L41" s="20" t="n">
        <v>1.03</v>
      </c>
      <c r="M41" s="19" t="n">
        <v>43775.2603774653</v>
      </c>
      <c r="N41" s="19" t="n">
        <v>43775.2813771181</v>
      </c>
      <c r="O41" s="19" t="s">
        <v>593</v>
      </c>
      <c r="P41" s="19"/>
      <c r="W41" s="0" t="s">
        <v>551</v>
      </c>
      <c r="X41" s="19" t="n">
        <v>43757.5076388889</v>
      </c>
      <c r="Y41" s="31" t="n">
        <v>1200</v>
      </c>
      <c r="Z41" s="0" t="s">
        <v>54</v>
      </c>
      <c r="AA41" s="0" t="s">
        <v>5</v>
      </c>
      <c r="AB41" s="0" t="s">
        <v>54</v>
      </c>
      <c r="AC41" s="0" t="n">
        <v>2019</v>
      </c>
      <c r="AD41" s="0" t="n">
        <v>10</v>
      </c>
      <c r="AE41" s="32" t="s">
        <v>601</v>
      </c>
      <c r="AF41" s="21" t="n">
        <f aca="false">IFERROR(SUMPRODUCT(--(tbl_bd_descente[wo_number]=W41),tbl_bd_descente[Y],tbl_bd_descente[tons])/SUMIF(tbl_bd_descente[wo_number],W41,tbl_bd_descente[tons]),0)</f>
        <v>82.8666666666667</v>
      </c>
      <c r="AG41" s="21" t="n">
        <f aca="false">IFERROR(SUMPRODUCT(--(tbl_bd_descente[wo_number]=W41),tbl_bd_descente[Al2O3],tbl_bd_descente[tons])/SUMIF(tbl_bd_descente[wo_number],W41,tbl_bd_descente[tons]),0)</f>
        <v>2.13</v>
      </c>
      <c r="AH41" s="21" t="n">
        <f aca="false">IFERROR(SUMPRODUCT(--(tbl_bd_descente[wo_number]=W41),tbl_bd_descente[Fe2O3],tbl_bd_descente[tons])/SUMIF(tbl_bd_descente[wo_number],W41,tbl_bd_descente[tons]),0)</f>
        <v>0.846666666666667</v>
      </c>
      <c r="AI41" s="21" t="n">
        <f aca="false">IFERROR(SUMPRODUCT(--(tbl_bd_descente[wo_number]=W41),tbl_bd_descente[MgO],tbl_bd_descente[tons])/SUMIF(tbl_bd_descente[wo_number],W41,tbl_bd_descente[tons]),0)</f>
        <v>31.2966666666667</v>
      </c>
      <c r="AJ41" s="21" t="n">
        <f aca="false">IFERROR(SUMPRODUCT(--(tbl_bd_descente[wo_number]=W41),tbl_bd_descente[CaOX],tbl_bd_descente[tons])/SUMIF(tbl_bd_descente[wo_number],W41,tbl_bd_descente[tons]),0)</f>
        <v>1.17666666666667</v>
      </c>
      <c r="AK41" s="21" t="n">
        <f aca="false">IFERROR(SUMPRODUCT(--(tbl_bd_descente[wo_number]=W41),tbl_bd_descente[S],tbl_bd_descente[tons])/SUMIF(tbl_bd_descente[wo_number],W41,tbl_bd_descente[tons]),0)</f>
        <v>0.0876666666666667</v>
      </c>
      <c r="AL41" s="33"/>
      <c r="AM41" s="34"/>
      <c r="AO41" s="47" t="n">
        <f aca="false">IF(AND(C41=S$2,D41=S$3,COUNTIF(AO$1:AO40,"&gt;"&amp;1)&lt;10),ROW(),"")</f>
        <v>41</v>
      </c>
    </row>
    <row r="42" customFormat="false" ht="12.8" hidden="false" customHeight="false" outlineLevel="0" collapsed="false">
      <c r="A42" s="0" t="s">
        <v>647</v>
      </c>
      <c r="B42" s="0" t="s">
        <v>30</v>
      </c>
      <c r="C42" s="0" t="s">
        <v>1</v>
      </c>
      <c r="D42" s="0" t="s">
        <v>30</v>
      </c>
      <c r="E42" s="20" t="n">
        <v>182.059997558594</v>
      </c>
      <c r="F42" s="20" t="n">
        <v>72.4</v>
      </c>
      <c r="G42" s="20" t="n">
        <v>76.3</v>
      </c>
      <c r="H42" s="20" t="n">
        <v>83.3</v>
      </c>
      <c r="I42" s="20" t="n">
        <v>0.96</v>
      </c>
      <c r="J42" s="20" t="n">
        <v>0.66</v>
      </c>
      <c r="K42" s="20" t="n">
        <v>31.25</v>
      </c>
      <c r="L42" s="20" t="n">
        <v>0.87</v>
      </c>
      <c r="M42" s="19" t="n">
        <v>43775.2381338773</v>
      </c>
      <c r="N42" s="19" t="n">
        <v>43775.2565160069</v>
      </c>
      <c r="O42" s="19" t="s">
        <v>593</v>
      </c>
      <c r="P42" s="19"/>
      <c r="W42" s="0" t="s">
        <v>550</v>
      </c>
      <c r="X42" s="19" t="n">
        <v>43757.1881944445</v>
      </c>
      <c r="Y42" s="31" t="n">
        <v>769</v>
      </c>
      <c r="Z42" s="0" t="s">
        <v>88</v>
      </c>
      <c r="AA42" s="0" t="s">
        <v>26</v>
      </c>
      <c r="AB42" s="0" t="s">
        <v>88</v>
      </c>
      <c r="AC42" s="0" t="n">
        <v>2019</v>
      </c>
      <c r="AD42" s="0" t="n">
        <v>10</v>
      </c>
      <c r="AE42" s="32"/>
      <c r="AF42" s="21" t="n">
        <f aca="false">IFERROR(SUMPRODUCT(--(tbl_bd_descente[wo_number]=W42),tbl_bd_descente[Y],tbl_bd_descente[tons])/SUMIF(tbl_bd_descente[wo_number],W42,tbl_bd_descente[tons]),0)</f>
        <v>73.7313394018206</v>
      </c>
      <c r="AG42" s="21" t="n">
        <f aca="false">IFERROR(SUMPRODUCT(--(tbl_bd_descente[wo_number]=W42),tbl_bd_descente[Al2O3],tbl_bd_descente[tons])/SUMIF(tbl_bd_descente[wo_number],W42,tbl_bd_descente[tons]),0)</f>
        <v>3.03637191157347</v>
      </c>
      <c r="AH42" s="21" t="n">
        <f aca="false">IFERROR(SUMPRODUCT(--(tbl_bd_descente[wo_number]=W42),tbl_bd_descente[Fe2O3],tbl_bd_descente[tons])/SUMIF(tbl_bd_descente[wo_number],W42,tbl_bd_descente[tons]),0)</f>
        <v>1.18269180754226</v>
      </c>
      <c r="AI42" s="21" t="n">
        <f aca="false">IFERROR(SUMPRODUCT(--(tbl_bd_descente[wo_number]=W42),tbl_bd_descente[MgO],tbl_bd_descente[tons])/SUMIF(tbl_bd_descente[wo_number],W42,tbl_bd_descente[tons]),0)</f>
        <v>31.3592847854356</v>
      </c>
      <c r="AJ42" s="21" t="n">
        <f aca="false">IFERROR(SUMPRODUCT(--(tbl_bd_descente[wo_number]=W42),tbl_bd_descente[CaOX],tbl_bd_descente[tons])/SUMIF(tbl_bd_descente[wo_number],W42,tbl_bd_descente[tons]),0)</f>
        <v>1.41061118335501</v>
      </c>
      <c r="AK42" s="21" t="n">
        <f aca="false">IFERROR(SUMPRODUCT(--(tbl_bd_descente[wo_number]=W42),tbl_bd_descente[S],tbl_bd_descente[tons])/SUMIF(tbl_bd_descente[wo_number],W42,tbl_bd_descente[tons]),0)</f>
        <v>0.132274382314694</v>
      </c>
      <c r="AL42" s="33"/>
      <c r="AM42" s="34"/>
      <c r="AO42" s="47" t="n">
        <f aca="false">IF(AND(C42=S$2,D42=S$3,COUNTIF(AO$1:AO41,"&gt;"&amp;1)&lt;10),ROW(),"")</f>
        <v>42</v>
      </c>
    </row>
    <row r="43" customFormat="false" ht="12.8" hidden="false" customHeight="false" outlineLevel="0" collapsed="false">
      <c r="A43" s="0" t="s">
        <v>648</v>
      </c>
      <c r="B43" s="0" t="s">
        <v>66</v>
      </c>
      <c r="C43" s="0" t="s">
        <v>20</v>
      </c>
      <c r="D43" s="0" t="s">
        <v>66</v>
      </c>
      <c r="E43" s="20" t="n">
        <v>181.059997558594</v>
      </c>
      <c r="F43" s="0" t="n">
        <v>72.5</v>
      </c>
      <c r="G43" s="0" t="n">
        <v>76.4</v>
      </c>
      <c r="H43" s="0" t="n">
        <v>82.2</v>
      </c>
      <c r="I43" s="0" t="n">
        <v>9.04</v>
      </c>
      <c r="J43" s="0" t="n">
        <v>1.41</v>
      </c>
      <c r="K43" s="0" t="n">
        <v>32</v>
      </c>
      <c r="L43" s="0" t="n">
        <v>0.72</v>
      </c>
      <c r="M43" s="19" t="n">
        <v>43774.5049240741</v>
      </c>
      <c r="N43" s="19" t="n">
        <v>43774.5205439468</v>
      </c>
      <c r="O43" s="19" t="s">
        <v>649</v>
      </c>
      <c r="P43" s="19"/>
      <c r="W43" s="0" t="s">
        <v>549</v>
      </c>
      <c r="X43" s="19" t="n">
        <v>43757.0090277778</v>
      </c>
      <c r="Y43" s="31" t="n">
        <v>900</v>
      </c>
      <c r="Z43" s="0" t="s">
        <v>88</v>
      </c>
      <c r="AA43" s="0" t="s">
        <v>26</v>
      </c>
      <c r="AB43" s="0" t="s">
        <v>88</v>
      </c>
      <c r="AC43" s="0" t="n">
        <v>2019</v>
      </c>
      <c r="AD43" s="0" t="n">
        <v>10</v>
      </c>
      <c r="AE43" s="32" t="s">
        <v>642</v>
      </c>
      <c r="AF43" s="21" t="n">
        <f aca="false">IFERROR(SUMPRODUCT(--(tbl_bd_descente[wo_number]=W43),tbl_bd_descente[Y],tbl_bd_descente[tons])/SUMIF(tbl_bd_descente[wo_number],W43,tbl_bd_descente[tons]),0)</f>
        <v>74.3666666666667</v>
      </c>
      <c r="AG43" s="21" t="n">
        <f aca="false">IFERROR(SUMPRODUCT(--(tbl_bd_descente[wo_number]=W43),tbl_bd_descente[Al2O3],tbl_bd_descente[tons])/SUMIF(tbl_bd_descente[wo_number],W43,tbl_bd_descente[tons]),0)</f>
        <v>2.59666666666667</v>
      </c>
      <c r="AH43" s="21" t="n">
        <f aca="false">IFERROR(SUMPRODUCT(--(tbl_bd_descente[wo_number]=W43),tbl_bd_descente[Fe2O3],tbl_bd_descente[tons])/SUMIF(tbl_bd_descente[wo_number],W43,tbl_bd_descente[tons]),0)</f>
        <v>1.10666666666667</v>
      </c>
      <c r="AI43" s="21" t="n">
        <f aca="false">IFERROR(SUMPRODUCT(--(tbl_bd_descente[wo_number]=W43),tbl_bd_descente[MgO],tbl_bd_descente[tons])/SUMIF(tbl_bd_descente[wo_number],W43,tbl_bd_descente[tons]),0)</f>
        <v>31.3633333333333</v>
      </c>
      <c r="AJ43" s="21" t="n">
        <f aca="false">IFERROR(SUMPRODUCT(--(tbl_bd_descente[wo_number]=W43),tbl_bd_descente[CaOX],tbl_bd_descente[tons])/SUMIF(tbl_bd_descente[wo_number],W43,tbl_bd_descente[tons]),0)</f>
        <v>1.33</v>
      </c>
      <c r="AK43" s="21" t="n">
        <f aca="false">IFERROR(SUMPRODUCT(--(tbl_bd_descente[wo_number]=W43),tbl_bd_descente[S],tbl_bd_descente[tons])/SUMIF(tbl_bd_descente[wo_number],W43,tbl_bd_descente[tons]),0)</f>
        <v>0.0956666666666667</v>
      </c>
      <c r="AL43" s="33"/>
      <c r="AM43" s="34"/>
      <c r="AO43" s="47" t="str">
        <f aca="false">IF(AND(C43=S$2,D43=S$3,COUNTIF(AO$1:AO42,"&gt;"&amp;1)&lt;10),ROW(),"")</f>
        <v/>
      </c>
    </row>
    <row r="44" customFormat="false" ht="12.8" hidden="false" customHeight="false" outlineLevel="0" collapsed="false">
      <c r="A44" s="0" t="s">
        <v>650</v>
      </c>
      <c r="B44" s="0" t="s">
        <v>54</v>
      </c>
      <c r="C44" s="0" t="s">
        <v>5</v>
      </c>
      <c r="D44" s="0" t="s">
        <v>54</v>
      </c>
      <c r="E44" s="20" t="n">
        <v>109.029998779297</v>
      </c>
      <c r="F44" s="0" t="n">
        <v>80.9</v>
      </c>
      <c r="G44" s="0" t="n">
        <v>85.2</v>
      </c>
      <c r="H44" s="0" t="n">
        <v>92.4</v>
      </c>
      <c r="I44" s="0" t="n">
        <v>2.76</v>
      </c>
      <c r="J44" s="0" t="n">
        <v>0.65</v>
      </c>
      <c r="K44" s="0" t="n">
        <v>31.17</v>
      </c>
      <c r="L44" s="0" t="n">
        <v>0.32</v>
      </c>
      <c r="M44" s="19" t="n">
        <v>43774.4856325579</v>
      </c>
      <c r="N44" s="19" t="n">
        <v>43774.4976964931</v>
      </c>
      <c r="O44" s="19" t="s">
        <v>649</v>
      </c>
      <c r="P44" s="19"/>
      <c r="W44" s="0" t="s">
        <v>548</v>
      </c>
      <c r="X44" s="19" t="n">
        <v>43756.8</v>
      </c>
      <c r="Y44" s="31" t="n">
        <v>1164</v>
      </c>
      <c r="Z44" s="0" t="s">
        <v>30</v>
      </c>
      <c r="AA44" s="0" t="s">
        <v>4</v>
      </c>
      <c r="AB44" s="0" t="s">
        <v>30</v>
      </c>
      <c r="AC44" s="0" t="n">
        <v>2019</v>
      </c>
      <c r="AD44" s="0" t="n">
        <v>10</v>
      </c>
      <c r="AE44" s="32"/>
      <c r="AF44" s="21" t="n">
        <f aca="false">IFERROR(SUMPRODUCT(--(tbl_bd_descente[wo_number]=W44),tbl_bd_descente[Y],tbl_bd_descente[tons])/SUMIF(tbl_bd_descente[wo_number],W44,tbl_bd_descente[tons]),0)</f>
        <v>79.2096219931271</v>
      </c>
      <c r="AG44" s="21" t="n">
        <f aca="false">IFERROR(SUMPRODUCT(--(tbl_bd_descente[wo_number]=W44),tbl_bd_descente[Al2O3],tbl_bd_descente[tons])/SUMIF(tbl_bd_descente[wo_number],W44,tbl_bd_descente[tons]),0)</f>
        <v>5.07147766323024</v>
      </c>
      <c r="AH44" s="21" t="n">
        <f aca="false">IFERROR(SUMPRODUCT(--(tbl_bd_descente[wo_number]=W44),tbl_bd_descente[Fe2O3],tbl_bd_descente[tons])/SUMIF(tbl_bd_descente[wo_number],W44,tbl_bd_descente[tons]),0)</f>
        <v>1.01436426116839</v>
      </c>
      <c r="AI44" s="21" t="n">
        <f aca="false">IFERROR(SUMPRODUCT(--(tbl_bd_descente[wo_number]=W44),tbl_bd_descente[MgO],tbl_bd_descente[tons])/SUMIF(tbl_bd_descente[wo_number],W44,tbl_bd_descente[tons]),0)</f>
        <v>31.639381443299</v>
      </c>
      <c r="AJ44" s="21" t="n">
        <f aca="false">IFERROR(SUMPRODUCT(--(tbl_bd_descente[wo_number]=W44),tbl_bd_descente[CaOX],tbl_bd_descente[tons])/SUMIF(tbl_bd_descente[wo_number],W44,tbl_bd_descente[tons]),0)</f>
        <v>1.27123711340206</v>
      </c>
      <c r="AK44" s="21" t="n">
        <f aca="false">IFERROR(SUMPRODUCT(--(tbl_bd_descente[wo_number]=W44),tbl_bd_descente[S],tbl_bd_descente[tons])/SUMIF(tbl_bd_descente[wo_number],W44,tbl_bd_descente[tons]),0)</f>
        <v>0.126525773195876</v>
      </c>
      <c r="AL44" s="33"/>
      <c r="AM44" s="34"/>
      <c r="AO44" s="47" t="str">
        <f aca="false">IF(AND(C44=S$2,D44=S$3,COUNTIF(AO$1:AO43,"&gt;"&amp;1)&lt;10),ROW(),"")</f>
        <v/>
      </c>
    </row>
    <row r="45" customFormat="false" ht="12.8" hidden="false" customHeight="false" outlineLevel="0" collapsed="false">
      <c r="A45" s="0" t="s">
        <v>651</v>
      </c>
      <c r="B45" s="0" t="s">
        <v>104</v>
      </c>
      <c r="C45" s="0" t="s">
        <v>6</v>
      </c>
      <c r="D45" s="0" t="s">
        <v>104</v>
      </c>
      <c r="E45" s="20" t="n">
        <v>326.357994842529</v>
      </c>
      <c r="F45" s="0" t="n">
        <v>80</v>
      </c>
      <c r="G45" s="0" t="n">
        <v>84.4</v>
      </c>
      <c r="H45" s="0" t="n">
        <v>90.5</v>
      </c>
      <c r="I45" s="0" t="n">
        <v>8.68</v>
      </c>
      <c r="J45" s="0" t="n">
        <v>1.04</v>
      </c>
      <c r="K45" s="0" t="n">
        <v>31.91</v>
      </c>
      <c r="L45" s="0" t="n">
        <v>0.4</v>
      </c>
      <c r="M45" s="19" t="n">
        <v>43774.4455628125</v>
      </c>
      <c r="N45" s="19" t="n">
        <v>43774.4811915509</v>
      </c>
      <c r="O45" s="19" t="s">
        <v>649</v>
      </c>
      <c r="P45" s="19"/>
      <c r="W45" s="0" t="s">
        <v>535</v>
      </c>
      <c r="X45" s="19" t="n">
        <v>43756.5118055556</v>
      </c>
      <c r="Y45" s="31" t="n">
        <v>1200</v>
      </c>
      <c r="Z45" s="0" t="s">
        <v>30</v>
      </c>
      <c r="AA45" s="0" t="s">
        <v>4</v>
      </c>
      <c r="AB45" s="0" t="s">
        <v>30</v>
      </c>
      <c r="AC45" s="0" t="n">
        <v>2019</v>
      </c>
      <c r="AD45" s="0" t="n">
        <v>10</v>
      </c>
      <c r="AE45" s="32"/>
      <c r="AF45" s="21" t="n">
        <f aca="false">IFERROR(SUMPRODUCT(--(tbl_bd_descente[wo_number]=W45),tbl_bd_descente[Y],tbl_bd_descente[tons])/SUMIF(tbl_bd_descente[wo_number],W45,tbl_bd_descente[tons]),0)</f>
        <v>79.0333333333333</v>
      </c>
      <c r="AG45" s="21" t="n">
        <f aca="false">IFERROR(SUMPRODUCT(--(tbl_bd_descente[wo_number]=W45),tbl_bd_descente[Al2O3],tbl_bd_descente[tons])/SUMIF(tbl_bd_descente[wo_number],W45,tbl_bd_descente[tons]),0)</f>
        <v>5.56333333333333</v>
      </c>
      <c r="AH45" s="21" t="n">
        <f aca="false">IFERROR(SUMPRODUCT(--(tbl_bd_descente[wo_number]=W45),tbl_bd_descente[Fe2O3],tbl_bd_descente[tons])/SUMIF(tbl_bd_descente[wo_number],W45,tbl_bd_descente[tons]),0)</f>
        <v>1.07333333333333</v>
      </c>
      <c r="AI45" s="21" t="n">
        <f aca="false">IFERROR(SUMPRODUCT(--(tbl_bd_descente[wo_number]=W45),tbl_bd_descente[MgO],tbl_bd_descente[tons])/SUMIF(tbl_bd_descente[wo_number],W45,tbl_bd_descente[tons]),0)</f>
        <v>31.5266666666667</v>
      </c>
      <c r="AJ45" s="21" t="n">
        <f aca="false">IFERROR(SUMPRODUCT(--(tbl_bd_descente[wo_number]=W45),tbl_bd_descente[CaOX],tbl_bd_descente[tons])/SUMIF(tbl_bd_descente[wo_number],W45,tbl_bd_descente[tons]),0)</f>
        <v>0.996666666666667</v>
      </c>
      <c r="AK45" s="21" t="n">
        <f aca="false">IFERROR(SUMPRODUCT(--(tbl_bd_descente[wo_number]=W45),tbl_bd_descente[S],tbl_bd_descente[tons])/SUMIF(tbl_bd_descente[wo_number],W45,tbl_bd_descente[tons]),0)</f>
        <v>0.115</v>
      </c>
      <c r="AL45" s="33"/>
      <c r="AM45" s="34"/>
      <c r="AO45" s="47" t="str">
        <f aca="false">IF(AND(C45=S$2,D45=S$3,COUNTIF(AO$1:AO44,"&gt;"&amp;1)&lt;10),ROW(),"")</f>
        <v/>
      </c>
    </row>
    <row r="46" customFormat="false" ht="12.8" hidden="false" customHeight="false" outlineLevel="0" collapsed="false">
      <c r="A46" s="0" t="s">
        <v>652</v>
      </c>
      <c r="B46" s="0" t="s">
        <v>30</v>
      </c>
      <c r="C46" s="0" t="s">
        <v>1</v>
      </c>
      <c r="D46" s="0" t="s">
        <v>30</v>
      </c>
      <c r="E46" s="20" t="n">
        <v>109.029998779297</v>
      </c>
      <c r="F46" s="20" t="n">
        <v>78.5</v>
      </c>
      <c r="G46" s="20" t="n">
        <v>82.7</v>
      </c>
      <c r="H46" s="20" t="n">
        <v>89.7</v>
      </c>
      <c r="I46" s="20" t="n">
        <v>1.61</v>
      </c>
      <c r="J46" s="20" t="n">
        <v>0.83</v>
      </c>
      <c r="K46" s="20" t="n">
        <v>31.15</v>
      </c>
      <c r="L46" s="20" t="n">
        <v>0.23</v>
      </c>
      <c r="M46" s="19" t="n">
        <v>43774.4340339468</v>
      </c>
      <c r="N46" s="19" t="n">
        <v>43774.4428365394</v>
      </c>
      <c r="O46" s="19" t="s">
        <v>649</v>
      </c>
      <c r="P46" s="19"/>
      <c r="W46" s="0" t="s">
        <v>545</v>
      </c>
      <c r="X46" s="19" t="n">
        <v>43756.2083333333</v>
      </c>
      <c r="Y46" s="31" t="n">
        <v>412.666666666667</v>
      </c>
      <c r="Z46" s="0" t="s">
        <v>66</v>
      </c>
      <c r="AA46" s="0" t="s">
        <v>9</v>
      </c>
      <c r="AB46" s="0" t="s">
        <v>66</v>
      </c>
      <c r="AC46" s="0" t="n">
        <v>2019</v>
      </c>
      <c r="AD46" s="0" t="n">
        <v>10</v>
      </c>
      <c r="AE46" s="32"/>
      <c r="AF46" s="21" t="n">
        <f aca="false">IFERROR(SUMPRODUCT(--(tbl_bd_descente[wo_number]=W46),tbl_bd_descente[Y],tbl_bd_descente[tons])/SUMIF(tbl_bd_descente[wo_number],W46,tbl_bd_descente[tons]),0)</f>
        <v>74.496930533118</v>
      </c>
      <c r="AG46" s="21" t="n">
        <f aca="false">IFERROR(SUMPRODUCT(--(tbl_bd_descente[wo_number]=W46),tbl_bd_descente[Al2O3],tbl_bd_descente[tons])/SUMIF(tbl_bd_descente[wo_number],W46,tbl_bd_descente[tons]),0)</f>
        <v>9.80820678513732</v>
      </c>
      <c r="AH46" s="21" t="n">
        <f aca="false">IFERROR(SUMPRODUCT(--(tbl_bd_descente[wo_number]=W46),tbl_bd_descente[Fe2O3],tbl_bd_descente[tons])/SUMIF(tbl_bd_descente[wo_number],W46,tbl_bd_descente[tons]),0)</f>
        <v>1.72693053311793</v>
      </c>
      <c r="AI46" s="21" t="n">
        <f aca="false">IFERROR(SUMPRODUCT(--(tbl_bd_descente[wo_number]=W46),tbl_bd_descente[MgO],tbl_bd_descente[tons])/SUMIF(tbl_bd_descente[wo_number],W46,tbl_bd_descente[tons]),0)</f>
        <v>31.9966235864297</v>
      </c>
      <c r="AJ46" s="21" t="n">
        <f aca="false">IFERROR(SUMPRODUCT(--(tbl_bd_descente[wo_number]=W46),tbl_bd_descente[CaOX],tbl_bd_descente[tons])/SUMIF(tbl_bd_descente[wo_number],W46,tbl_bd_descente[tons]),0)</f>
        <v>1.31982229402262</v>
      </c>
      <c r="AK46" s="21" t="n">
        <f aca="false">IFERROR(SUMPRODUCT(--(tbl_bd_descente[wo_number]=W46),tbl_bd_descente[S],tbl_bd_descente[tons])/SUMIF(tbl_bd_descente[wo_number],W46,tbl_bd_descente[tons]),0)</f>
        <v>0.118092084006462</v>
      </c>
      <c r="AL46" s="33"/>
      <c r="AM46" s="34"/>
      <c r="AO46" s="47" t="str">
        <f aca="false">IF(AND(C46=S$2,D46=S$3,COUNTIF(AO$1:AO45,"&gt;"&amp;1)&lt;10),ROW(),"")</f>
        <v/>
      </c>
    </row>
    <row r="47" customFormat="false" ht="12.8" hidden="false" customHeight="false" outlineLevel="0" collapsed="false">
      <c r="A47" s="0" t="s">
        <v>653</v>
      </c>
      <c r="B47" s="0" t="s">
        <v>66</v>
      </c>
      <c r="C47" s="0" t="s">
        <v>9</v>
      </c>
      <c r="D47" s="0" t="s">
        <v>66</v>
      </c>
      <c r="E47" s="20" t="n">
        <v>324.089996337891</v>
      </c>
      <c r="F47" s="0" t="n">
        <v>70.9</v>
      </c>
      <c r="G47" s="0" t="n">
        <v>74.8</v>
      </c>
      <c r="H47" s="0" t="n">
        <v>80.2</v>
      </c>
      <c r="I47" s="0" t="n">
        <v>12.57</v>
      </c>
      <c r="J47" s="0" t="n">
        <v>1.73</v>
      </c>
      <c r="K47" s="0" t="n">
        <v>32.35</v>
      </c>
      <c r="L47" s="0" t="n">
        <v>1.26</v>
      </c>
      <c r="M47" s="19" t="n">
        <v>43774.3395208333</v>
      </c>
      <c r="N47" s="19" t="n">
        <v>43774.3675993403</v>
      </c>
      <c r="O47" s="19" t="s">
        <v>654</v>
      </c>
      <c r="P47" s="19"/>
      <c r="W47" s="0" t="s">
        <v>545</v>
      </c>
      <c r="X47" s="19" t="n">
        <v>43756.2083333333</v>
      </c>
      <c r="Y47" s="31" t="n">
        <v>206.333333333333</v>
      </c>
      <c r="Z47" s="0" t="s">
        <v>66</v>
      </c>
      <c r="AA47" s="0" t="s">
        <v>20</v>
      </c>
      <c r="AB47" s="0" t="s">
        <v>66</v>
      </c>
      <c r="AC47" s="0" t="n">
        <v>2019</v>
      </c>
      <c r="AD47" s="0" t="n">
        <v>10</v>
      </c>
      <c r="AE47" s="32"/>
      <c r="AF47" s="21" t="n">
        <f aca="false">IFERROR(SUMPRODUCT(--(tbl_bd_descente[wo_number]=W47),tbl_bd_descente[Y],tbl_bd_descente[tons])/SUMIF(tbl_bd_descente[wo_number],W47,tbl_bd_descente[tons]),0)</f>
        <v>74.496930533118</v>
      </c>
      <c r="AG47" s="21" t="n">
        <f aca="false">IFERROR(SUMPRODUCT(--(tbl_bd_descente[wo_number]=W47),tbl_bd_descente[Al2O3],tbl_bd_descente[tons])/SUMIF(tbl_bd_descente[wo_number],W47,tbl_bd_descente[tons]),0)</f>
        <v>9.80820678513732</v>
      </c>
      <c r="AH47" s="21" t="n">
        <f aca="false">IFERROR(SUMPRODUCT(--(tbl_bd_descente[wo_number]=W47),tbl_bd_descente[Fe2O3],tbl_bd_descente[tons])/SUMIF(tbl_bd_descente[wo_number],W47,tbl_bd_descente[tons]),0)</f>
        <v>1.72693053311793</v>
      </c>
      <c r="AI47" s="21" t="n">
        <f aca="false">IFERROR(SUMPRODUCT(--(tbl_bd_descente[wo_number]=W47),tbl_bd_descente[MgO],tbl_bd_descente[tons])/SUMIF(tbl_bd_descente[wo_number],W47,tbl_bd_descente[tons]),0)</f>
        <v>31.9966235864297</v>
      </c>
      <c r="AJ47" s="21" t="n">
        <f aca="false">IFERROR(SUMPRODUCT(--(tbl_bd_descente[wo_number]=W47),tbl_bd_descente[CaOX],tbl_bd_descente[tons])/SUMIF(tbl_bd_descente[wo_number],W47,tbl_bd_descente[tons]),0)</f>
        <v>1.31982229402262</v>
      </c>
      <c r="AK47" s="21" t="n">
        <f aca="false">IFERROR(SUMPRODUCT(--(tbl_bd_descente[wo_number]=W47),tbl_bd_descente[S],tbl_bd_descente[tons])/SUMIF(tbl_bd_descente[wo_number],W47,tbl_bd_descente[tons]),0)</f>
        <v>0.118092084006462</v>
      </c>
      <c r="AL47" s="33"/>
      <c r="AM47" s="34"/>
      <c r="AO47" s="47" t="str">
        <f aca="false">IF(AND(C47=S$2,D47=S$3,COUNTIF(AO$1:AO46,"&gt;"&amp;1)&lt;10),ROW(),"")</f>
        <v/>
      </c>
    </row>
    <row r="48" customFormat="false" ht="12.8" hidden="false" customHeight="false" outlineLevel="0" collapsed="false">
      <c r="A48" s="0" t="s">
        <v>655</v>
      </c>
      <c r="B48" s="0" t="s">
        <v>66</v>
      </c>
      <c r="C48" s="0" t="s">
        <v>20</v>
      </c>
      <c r="D48" s="0" t="s">
        <v>66</v>
      </c>
      <c r="E48" s="20" t="n">
        <v>373.893995285034</v>
      </c>
      <c r="F48" s="0" t="n">
        <v>73.5</v>
      </c>
      <c r="G48" s="0" t="n">
        <v>77.4</v>
      </c>
      <c r="H48" s="0" t="n">
        <v>82.8</v>
      </c>
      <c r="I48" s="0" t="n">
        <v>9.45</v>
      </c>
      <c r="J48" s="0" t="n">
        <v>1.48</v>
      </c>
      <c r="K48" s="0" t="n">
        <v>31.28</v>
      </c>
      <c r="L48" s="0" t="n">
        <v>0.43</v>
      </c>
      <c r="M48" s="19" t="n">
        <v>43774.3260939468</v>
      </c>
      <c r="N48" s="19" t="n">
        <v>43774.3949154282</v>
      </c>
      <c r="O48" s="19" t="s">
        <v>654</v>
      </c>
      <c r="P48" s="19"/>
      <c r="W48" s="0" t="s">
        <v>544</v>
      </c>
      <c r="X48" s="19" t="n">
        <v>43756.0618055556</v>
      </c>
      <c r="Y48" s="31" t="n">
        <v>600</v>
      </c>
      <c r="Z48" s="0" t="s">
        <v>66</v>
      </c>
      <c r="AA48" s="0" t="s">
        <v>9</v>
      </c>
      <c r="AB48" s="0" t="s">
        <v>66</v>
      </c>
      <c r="AC48" s="0" t="n">
        <v>2019</v>
      </c>
      <c r="AD48" s="0" t="n">
        <v>10</v>
      </c>
      <c r="AE48" s="32"/>
      <c r="AF48" s="21" t="n">
        <f aca="false">IFERROR(SUMPRODUCT(--(tbl_bd_descente[wo_number]=W48),tbl_bd_descente[Y],tbl_bd_descente[tons])/SUMIF(tbl_bd_descente[wo_number],W48,tbl_bd_descente[tons]),0)</f>
        <v>73.9666666666667</v>
      </c>
      <c r="AG48" s="21" t="n">
        <f aca="false">IFERROR(SUMPRODUCT(--(tbl_bd_descente[wo_number]=W48),tbl_bd_descente[Al2O3],tbl_bd_descente[tons])/SUMIF(tbl_bd_descente[wo_number],W48,tbl_bd_descente[tons]),0)</f>
        <v>9.50666666666667</v>
      </c>
      <c r="AH48" s="21" t="n">
        <f aca="false">IFERROR(SUMPRODUCT(--(tbl_bd_descente[wo_number]=W48),tbl_bd_descente[Fe2O3],tbl_bd_descente[tons])/SUMIF(tbl_bd_descente[wo_number],W48,tbl_bd_descente[tons]),0)</f>
        <v>1.71333333333333</v>
      </c>
      <c r="AI48" s="21" t="n">
        <f aca="false">IFERROR(SUMPRODUCT(--(tbl_bd_descente[wo_number]=W48),tbl_bd_descente[MgO],tbl_bd_descente[tons])/SUMIF(tbl_bd_descente[wo_number],W48,tbl_bd_descente[tons]),0)</f>
        <v>31.9133333333333</v>
      </c>
      <c r="AJ48" s="21" t="n">
        <f aca="false">IFERROR(SUMPRODUCT(--(tbl_bd_descente[wo_number]=W48),tbl_bd_descente[CaOX],tbl_bd_descente[tons])/SUMIF(tbl_bd_descente[wo_number],W48,tbl_bd_descente[tons]),0)</f>
        <v>1.53333333333333</v>
      </c>
      <c r="AK48" s="21" t="n">
        <f aca="false">IFERROR(SUMPRODUCT(--(tbl_bd_descente[wo_number]=W48),tbl_bd_descente[S],tbl_bd_descente[tons])/SUMIF(tbl_bd_descente[wo_number],W48,tbl_bd_descente[tons]),0)</f>
        <v>0.102666666666667</v>
      </c>
      <c r="AL48" s="33"/>
      <c r="AM48" s="34"/>
      <c r="AO48" s="47" t="str">
        <f aca="false">IF(AND(C48=S$2,D48=S$3,COUNTIF(AO$1:AO47,"&gt;"&amp;1)&lt;10),ROW(),"")</f>
        <v/>
      </c>
    </row>
    <row r="49" customFormat="false" ht="12.8" hidden="false" customHeight="false" outlineLevel="0" collapsed="false">
      <c r="A49" s="0" t="s">
        <v>656</v>
      </c>
      <c r="B49" s="0" t="s">
        <v>66</v>
      </c>
      <c r="C49" s="0" t="s">
        <v>9</v>
      </c>
      <c r="D49" s="0" t="s">
        <v>66</v>
      </c>
      <c r="E49" s="20" t="n">
        <v>73.1149993896484</v>
      </c>
      <c r="F49" s="0" t="n">
        <v>70.6</v>
      </c>
      <c r="G49" s="0" t="n">
        <v>74.5</v>
      </c>
      <c r="H49" s="0" t="n">
        <v>79.9</v>
      </c>
      <c r="I49" s="0" t="n">
        <v>10.5</v>
      </c>
      <c r="J49" s="0" t="n">
        <v>1.64</v>
      </c>
      <c r="K49" s="0" t="n">
        <v>32.2</v>
      </c>
      <c r="L49" s="0" t="n">
        <v>1.93</v>
      </c>
      <c r="M49" s="19" t="n">
        <v>43774.3165126157</v>
      </c>
      <c r="N49" s="19" t="n">
        <v>43774.3200571412</v>
      </c>
      <c r="O49" s="19" t="s">
        <v>654</v>
      </c>
      <c r="P49" s="19"/>
      <c r="W49" s="0" t="s">
        <v>544</v>
      </c>
      <c r="X49" s="19" t="n">
        <v>43756.0618055556</v>
      </c>
      <c r="Y49" s="31" t="n">
        <v>300</v>
      </c>
      <c r="Z49" s="0" t="s">
        <v>66</v>
      </c>
      <c r="AA49" s="0" t="s">
        <v>20</v>
      </c>
      <c r="AB49" s="0" t="s">
        <v>66</v>
      </c>
      <c r="AC49" s="0" t="n">
        <v>2019</v>
      </c>
      <c r="AD49" s="0" t="n">
        <v>10</v>
      </c>
      <c r="AE49" s="32"/>
      <c r="AF49" s="21" t="n">
        <f aca="false">IFERROR(SUMPRODUCT(--(tbl_bd_descente[wo_number]=W49),tbl_bd_descente[Y],tbl_bd_descente[tons])/SUMIF(tbl_bd_descente[wo_number],W49,tbl_bd_descente[tons]),0)</f>
        <v>73.9666666666667</v>
      </c>
      <c r="AG49" s="21" t="n">
        <f aca="false">IFERROR(SUMPRODUCT(--(tbl_bd_descente[wo_number]=W49),tbl_bd_descente[Al2O3],tbl_bd_descente[tons])/SUMIF(tbl_bd_descente[wo_number],W49,tbl_bd_descente[tons]),0)</f>
        <v>9.50666666666667</v>
      </c>
      <c r="AH49" s="21" t="n">
        <f aca="false">IFERROR(SUMPRODUCT(--(tbl_bd_descente[wo_number]=W49),tbl_bd_descente[Fe2O3],tbl_bd_descente[tons])/SUMIF(tbl_bd_descente[wo_number],W49,tbl_bd_descente[tons]),0)</f>
        <v>1.71333333333333</v>
      </c>
      <c r="AI49" s="21" t="n">
        <f aca="false">IFERROR(SUMPRODUCT(--(tbl_bd_descente[wo_number]=W49),tbl_bd_descente[MgO],tbl_bd_descente[tons])/SUMIF(tbl_bd_descente[wo_number],W49,tbl_bd_descente[tons]),0)</f>
        <v>31.9133333333333</v>
      </c>
      <c r="AJ49" s="21" t="n">
        <f aca="false">IFERROR(SUMPRODUCT(--(tbl_bd_descente[wo_number]=W49),tbl_bd_descente[CaOX],tbl_bd_descente[tons])/SUMIF(tbl_bd_descente[wo_number],W49,tbl_bd_descente[tons]),0)</f>
        <v>1.53333333333333</v>
      </c>
      <c r="AK49" s="21" t="n">
        <f aca="false">IFERROR(SUMPRODUCT(--(tbl_bd_descente[wo_number]=W49),tbl_bd_descente[S],tbl_bd_descente[tons])/SUMIF(tbl_bd_descente[wo_number],W49,tbl_bd_descente[tons]),0)</f>
        <v>0.102666666666667</v>
      </c>
      <c r="AL49" s="33"/>
      <c r="AM49" s="34"/>
      <c r="AO49" s="47" t="str">
        <f aca="false">IF(AND(C49=S$2,D49=S$3,COUNTIF(AO$1:AO48,"&gt;"&amp;1)&lt;10),ROW(),"")</f>
        <v/>
      </c>
    </row>
    <row r="50" customFormat="false" ht="12.8" hidden="false" customHeight="false" outlineLevel="0" collapsed="false">
      <c r="A50" s="0" t="s">
        <v>657</v>
      </c>
      <c r="B50" s="0" t="s">
        <v>66</v>
      </c>
      <c r="C50" s="0" t="s">
        <v>9</v>
      </c>
      <c r="D50" s="0" t="s">
        <v>66</v>
      </c>
      <c r="E50" s="20" t="n">
        <v>270.274996948242</v>
      </c>
      <c r="F50" s="0" t="n">
        <v>66.2</v>
      </c>
      <c r="G50" s="0" t="n">
        <v>69.8</v>
      </c>
      <c r="H50" s="0" t="n">
        <v>74.9</v>
      </c>
      <c r="I50" s="0" t="n">
        <v>9.8</v>
      </c>
      <c r="J50" s="0" t="n">
        <v>1.59</v>
      </c>
      <c r="K50" s="0" t="n">
        <v>32</v>
      </c>
      <c r="L50" s="0" t="n">
        <v>4.26</v>
      </c>
      <c r="M50" s="19" t="n">
        <v>43774.2872106134</v>
      </c>
      <c r="N50" s="19" t="n">
        <v>43774.3123451389</v>
      </c>
      <c r="O50" s="19" t="s">
        <v>649</v>
      </c>
      <c r="P50" s="19"/>
      <c r="W50" s="0" t="s">
        <v>543</v>
      </c>
      <c r="X50" s="19" t="n">
        <v>43755.8381944444</v>
      </c>
      <c r="Y50" s="31" t="n">
        <v>625</v>
      </c>
      <c r="Z50" s="0" t="s">
        <v>104</v>
      </c>
      <c r="AA50" s="0" t="s">
        <v>6</v>
      </c>
      <c r="AB50" s="0" t="s">
        <v>104</v>
      </c>
      <c r="AC50" s="0" t="n">
        <v>2019</v>
      </c>
      <c r="AD50" s="0" t="n">
        <v>10</v>
      </c>
      <c r="AE50" s="32"/>
      <c r="AF50" s="21" t="n">
        <f aca="false">IFERROR(SUMPRODUCT(--(tbl_bd_descente[wo_number]=W50),tbl_bd_descente[Y],tbl_bd_descente[tons])/SUMIF(tbl_bd_descente[wo_number],W50,tbl_bd_descente[tons]),0)</f>
        <v>82.84</v>
      </c>
      <c r="AG50" s="21" t="n">
        <f aca="false">IFERROR(SUMPRODUCT(--(tbl_bd_descente[wo_number]=W50),tbl_bd_descente[Al2O3],tbl_bd_descente[tons])/SUMIF(tbl_bd_descente[wo_number],W50,tbl_bd_descente[tons]),0)</f>
        <v>6.786</v>
      </c>
      <c r="AH50" s="21" t="n">
        <f aca="false">IFERROR(SUMPRODUCT(--(tbl_bd_descente[wo_number]=W50),tbl_bd_descente[Fe2O3],tbl_bd_descente[tons])/SUMIF(tbl_bd_descente[wo_number],W50,tbl_bd_descente[tons]),0)</f>
        <v>1.0444</v>
      </c>
      <c r="AI50" s="21" t="n">
        <f aca="false">IFERROR(SUMPRODUCT(--(tbl_bd_descente[wo_number]=W50),tbl_bd_descente[MgO],tbl_bd_descente[tons])/SUMIF(tbl_bd_descente[wo_number],W50,tbl_bd_descente[tons]),0)</f>
        <v>31.9428</v>
      </c>
      <c r="AJ50" s="21" t="n">
        <f aca="false">IFERROR(SUMPRODUCT(--(tbl_bd_descente[wo_number]=W50),tbl_bd_descente[CaOX],tbl_bd_descente[tons])/SUMIF(tbl_bd_descente[wo_number],W50,tbl_bd_descente[tons]),0)</f>
        <v>0.624</v>
      </c>
      <c r="AK50" s="21" t="n">
        <f aca="false">IFERROR(SUMPRODUCT(--(tbl_bd_descente[wo_number]=W50),tbl_bd_descente[S],tbl_bd_descente[tons])/SUMIF(tbl_bd_descente[wo_number],W50,tbl_bd_descente[tons]),0)</f>
        <v>0.0546</v>
      </c>
      <c r="AL50" s="33"/>
      <c r="AM50" s="34"/>
      <c r="AO50" s="47" t="str">
        <f aca="false">IF(AND(C50=S$2,D50=S$3,COUNTIF(AO$1:AO49,"&gt;"&amp;1)&lt;10),ROW(),"")</f>
        <v/>
      </c>
    </row>
    <row r="51" customFormat="false" ht="12.8" hidden="false" customHeight="false" outlineLevel="0" collapsed="false">
      <c r="A51" s="0" t="s">
        <v>658</v>
      </c>
      <c r="B51" s="0" t="s">
        <v>66</v>
      </c>
      <c r="C51" s="0" t="s">
        <v>9</v>
      </c>
      <c r="D51" s="0" t="s">
        <v>66</v>
      </c>
      <c r="E51" s="20" t="n">
        <v>307.374996948242</v>
      </c>
      <c r="F51" s="0" t="n">
        <v>64.7</v>
      </c>
      <c r="G51" s="0" t="n">
        <v>68.2</v>
      </c>
      <c r="H51" s="0" t="n">
        <v>73.8</v>
      </c>
      <c r="I51" s="0" t="n">
        <v>9.23</v>
      </c>
      <c r="J51" s="0" t="n">
        <v>1.74</v>
      </c>
      <c r="K51" s="0" t="n">
        <v>32.09</v>
      </c>
      <c r="L51" s="0" t="n">
        <v>0.36</v>
      </c>
      <c r="M51" s="19" t="n">
        <v>43774.230724537</v>
      </c>
      <c r="N51" s="19" t="n">
        <v>43774.2616810532</v>
      </c>
      <c r="O51" s="19" t="s">
        <v>649</v>
      </c>
      <c r="P51" s="19"/>
      <c r="W51" s="0" t="s">
        <v>542</v>
      </c>
      <c r="X51" s="19" t="n">
        <v>43755.6743055556</v>
      </c>
      <c r="Y51" s="31" t="n">
        <v>1200</v>
      </c>
      <c r="Z51" s="0" t="s">
        <v>104</v>
      </c>
      <c r="AA51" s="0" t="s">
        <v>6</v>
      </c>
      <c r="AB51" s="0" t="s">
        <v>104</v>
      </c>
      <c r="AC51" s="0" t="n">
        <v>2019</v>
      </c>
      <c r="AD51" s="0" t="n">
        <v>10</v>
      </c>
      <c r="AE51" s="32"/>
      <c r="AF51" s="21" t="n">
        <f aca="false">IFERROR(SUMPRODUCT(--(tbl_bd_descente[wo_number]=W51),tbl_bd_descente[Y],tbl_bd_descente[tons])/SUMIF(tbl_bd_descente[wo_number],W51,tbl_bd_descente[tons]),0)</f>
        <v>81.5666666666667</v>
      </c>
      <c r="AG51" s="21" t="n">
        <f aca="false">IFERROR(SUMPRODUCT(--(tbl_bd_descente[wo_number]=W51),tbl_bd_descente[Al2O3],tbl_bd_descente[tons])/SUMIF(tbl_bd_descente[wo_number],W51,tbl_bd_descente[tons]),0)</f>
        <v>6.09333333333333</v>
      </c>
      <c r="AH51" s="21" t="n">
        <f aca="false">IFERROR(SUMPRODUCT(--(tbl_bd_descente[wo_number]=W51),tbl_bd_descente[Fe2O3],tbl_bd_descente[tons])/SUMIF(tbl_bd_descente[wo_number],W51,tbl_bd_descente[tons]),0)</f>
        <v>1.01</v>
      </c>
      <c r="AI51" s="21" t="n">
        <f aca="false">IFERROR(SUMPRODUCT(--(tbl_bd_descente[wo_number]=W51),tbl_bd_descente[MgO],tbl_bd_descente[tons])/SUMIF(tbl_bd_descente[wo_number],W51,tbl_bd_descente[tons]),0)</f>
        <v>31.8</v>
      </c>
      <c r="AJ51" s="21" t="n">
        <f aca="false">IFERROR(SUMPRODUCT(--(tbl_bd_descente[wo_number]=W51),tbl_bd_descente[CaOX],tbl_bd_descente[tons])/SUMIF(tbl_bd_descente[wo_number],W51,tbl_bd_descente[tons]),0)</f>
        <v>0.613333333333333</v>
      </c>
      <c r="AK51" s="21" t="n">
        <f aca="false">IFERROR(SUMPRODUCT(--(tbl_bd_descente[wo_number]=W51),tbl_bd_descente[S],tbl_bd_descente[tons])/SUMIF(tbl_bd_descente[wo_number],W51,tbl_bd_descente[tons]),0)</f>
        <v>0.061</v>
      </c>
      <c r="AL51" s="33"/>
      <c r="AM51" s="34"/>
      <c r="AO51" s="47" t="str">
        <f aca="false">IF(AND(C51=S$2,D51=S$3,COUNTIF(AO$1:AO50,"&gt;"&amp;1)&lt;10),ROW(),"")</f>
        <v/>
      </c>
    </row>
    <row r="52" customFormat="false" ht="12.8" hidden="false" customHeight="false" outlineLevel="0" collapsed="false">
      <c r="A52" s="0" t="s">
        <v>659</v>
      </c>
      <c r="B52" s="0" t="s">
        <v>594</v>
      </c>
      <c r="C52" s="0" t="s">
        <v>24</v>
      </c>
      <c r="D52" s="0" t="s">
        <v>594</v>
      </c>
      <c r="E52" s="20" t="n">
        <v>288.119995117187</v>
      </c>
      <c r="F52" s="0" t="n">
        <v>80.3</v>
      </c>
      <c r="G52" s="0" t="n">
        <v>84.8</v>
      </c>
      <c r="H52" s="0" t="n">
        <v>89.6</v>
      </c>
      <c r="I52" s="0" t="n">
        <v>11.84</v>
      </c>
      <c r="J52" s="0" t="n">
        <v>1.59</v>
      </c>
      <c r="K52" s="0" t="n">
        <v>32.23</v>
      </c>
      <c r="L52" s="0" t="n">
        <v>0.54</v>
      </c>
      <c r="M52" s="19" t="n">
        <v>43769.6480159375</v>
      </c>
      <c r="N52" s="19" t="n">
        <v>43769.6792721065</v>
      </c>
      <c r="O52" s="19" t="s">
        <v>605</v>
      </c>
      <c r="P52" s="19"/>
      <c r="W52" s="0" t="s">
        <v>541</v>
      </c>
      <c r="X52" s="19" t="n">
        <v>43755.3347222222</v>
      </c>
      <c r="Y52" s="31" t="n">
        <v>125</v>
      </c>
      <c r="Z52" s="0" t="s">
        <v>56</v>
      </c>
      <c r="AA52" s="0" t="s">
        <v>25</v>
      </c>
      <c r="AB52" s="0" t="s">
        <v>56</v>
      </c>
      <c r="AC52" s="0" t="n">
        <v>2019</v>
      </c>
      <c r="AD52" s="0" t="n">
        <v>10</v>
      </c>
      <c r="AE52" s="32"/>
      <c r="AF52" s="21" t="n">
        <f aca="false">IFERROR(SUMPRODUCT(--(tbl_bd_descente[wo_number]=W52),tbl_bd_descente[Y],tbl_bd_descente[tons])/SUMIF(tbl_bd_descente[wo_number],W52,tbl_bd_descente[tons]),0)</f>
        <v>83.8</v>
      </c>
      <c r="AG52" s="21" t="n">
        <f aca="false">IFERROR(SUMPRODUCT(--(tbl_bd_descente[wo_number]=W52),tbl_bd_descente[Al2O3],tbl_bd_descente[tons])/SUMIF(tbl_bd_descente[wo_number],W52,tbl_bd_descente[tons]),0)</f>
        <v>5.76</v>
      </c>
      <c r="AH52" s="21" t="n">
        <f aca="false">IFERROR(SUMPRODUCT(--(tbl_bd_descente[wo_number]=W52),tbl_bd_descente[Fe2O3],tbl_bd_descente[tons])/SUMIF(tbl_bd_descente[wo_number],W52,tbl_bd_descente[tons]),0)</f>
        <v>0.92</v>
      </c>
      <c r="AI52" s="21" t="n">
        <f aca="false">IFERROR(SUMPRODUCT(--(tbl_bd_descente[wo_number]=W52),tbl_bd_descente[MgO],tbl_bd_descente[tons])/SUMIF(tbl_bd_descente[wo_number],W52,tbl_bd_descente[tons]),0)</f>
        <v>31.84</v>
      </c>
      <c r="AJ52" s="21" t="n">
        <f aca="false">IFERROR(SUMPRODUCT(--(tbl_bd_descente[wo_number]=W52),tbl_bd_descente[CaOX],tbl_bd_descente[tons])/SUMIF(tbl_bd_descente[wo_number],W52,tbl_bd_descente[tons]),0)</f>
        <v>0.58</v>
      </c>
      <c r="AK52" s="21" t="n">
        <f aca="false">IFERROR(SUMPRODUCT(--(tbl_bd_descente[wo_number]=W52),tbl_bd_descente[S],tbl_bd_descente[tons])/SUMIF(tbl_bd_descente[wo_number],W52,tbl_bd_descente[tons]),0)</f>
        <v>0.017</v>
      </c>
      <c r="AL52" s="33"/>
      <c r="AM52" s="34"/>
      <c r="AO52" s="47" t="str">
        <f aca="false">IF(AND(C52=S$2,D52=S$3,COUNTIF(AO$1:AO51,"&gt;"&amp;1)&lt;10),ROW(),"")</f>
        <v/>
      </c>
    </row>
    <row r="53" customFormat="false" ht="12.8" hidden="false" customHeight="false" outlineLevel="0" collapsed="false">
      <c r="A53" s="0" t="s">
        <v>660</v>
      </c>
      <c r="B53" s="0" t="s">
        <v>594</v>
      </c>
      <c r="C53" s="0" t="s">
        <v>24</v>
      </c>
      <c r="D53" s="0" t="s">
        <v>594</v>
      </c>
      <c r="E53" s="20" t="n">
        <v>252.104995727539</v>
      </c>
      <c r="F53" s="0" t="n">
        <v>78</v>
      </c>
      <c r="G53" s="0" t="n">
        <v>82.4</v>
      </c>
      <c r="H53" s="0" t="n">
        <v>87</v>
      </c>
      <c r="I53" s="0" t="n">
        <v>14.56</v>
      </c>
      <c r="J53" s="0" t="n">
        <v>1.75</v>
      </c>
      <c r="K53" s="0" t="n">
        <v>32.63</v>
      </c>
      <c r="L53" s="0" t="n">
        <v>0.61</v>
      </c>
      <c r="M53" s="19" t="n">
        <v>43769.6152202199</v>
      </c>
      <c r="N53" s="19" t="n">
        <v>43769.6419791319</v>
      </c>
      <c r="O53" s="19" t="s">
        <v>605</v>
      </c>
      <c r="P53" s="19"/>
      <c r="W53" s="0" t="s">
        <v>541</v>
      </c>
      <c r="X53" s="19" t="n">
        <v>43755.3347222222</v>
      </c>
      <c r="Y53" s="31" t="n">
        <v>250</v>
      </c>
      <c r="Z53" s="0" t="s">
        <v>104</v>
      </c>
      <c r="AA53" s="0" t="s">
        <v>16</v>
      </c>
      <c r="AB53" s="0" t="s">
        <v>56</v>
      </c>
      <c r="AC53" s="0" t="n">
        <v>2019</v>
      </c>
      <c r="AD53" s="0" t="n">
        <v>10</v>
      </c>
      <c r="AE53" s="32"/>
      <c r="AF53" s="21" t="n">
        <f aca="false">IFERROR(SUMPRODUCT(--(tbl_bd_descente[wo_number]=W53),tbl_bd_descente[Y],tbl_bd_descente[tons])/SUMIF(tbl_bd_descente[wo_number],W53,tbl_bd_descente[tons]),0)</f>
        <v>83.8</v>
      </c>
      <c r="AG53" s="21" t="n">
        <f aca="false">IFERROR(SUMPRODUCT(--(tbl_bd_descente[wo_number]=W53),tbl_bd_descente[Al2O3],tbl_bd_descente[tons])/SUMIF(tbl_bd_descente[wo_number],W53,tbl_bd_descente[tons]),0)</f>
        <v>5.76</v>
      </c>
      <c r="AH53" s="21" t="n">
        <f aca="false">IFERROR(SUMPRODUCT(--(tbl_bd_descente[wo_number]=W53),tbl_bd_descente[Fe2O3],tbl_bd_descente[tons])/SUMIF(tbl_bd_descente[wo_number],W53,tbl_bd_descente[tons]),0)</f>
        <v>0.92</v>
      </c>
      <c r="AI53" s="21" t="n">
        <f aca="false">IFERROR(SUMPRODUCT(--(tbl_bd_descente[wo_number]=W53),tbl_bd_descente[MgO],tbl_bd_descente[tons])/SUMIF(tbl_bd_descente[wo_number],W53,tbl_bd_descente[tons]),0)</f>
        <v>31.84</v>
      </c>
      <c r="AJ53" s="21" t="n">
        <f aca="false">IFERROR(SUMPRODUCT(--(tbl_bd_descente[wo_number]=W53),tbl_bd_descente[CaOX],tbl_bd_descente[tons])/SUMIF(tbl_bd_descente[wo_number],W53,tbl_bd_descente[tons]),0)</f>
        <v>0.58</v>
      </c>
      <c r="AK53" s="21" t="n">
        <f aca="false">IFERROR(SUMPRODUCT(--(tbl_bd_descente[wo_number]=W53),tbl_bd_descente[S],tbl_bd_descente[tons])/SUMIF(tbl_bd_descente[wo_number],W53,tbl_bd_descente[tons]),0)</f>
        <v>0.017</v>
      </c>
      <c r="AL53" s="33"/>
      <c r="AM53" s="34"/>
      <c r="AO53" s="47" t="str">
        <f aca="false">IF(AND(C53=S$2,D53=S$3,COUNTIF(AO$1:AO52,"&gt;"&amp;1)&lt;10),ROW(),"")</f>
        <v/>
      </c>
    </row>
    <row r="54" customFormat="false" ht="12.8" hidden="false" customHeight="false" outlineLevel="0" collapsed="false">
      <c r="A54" s="0" t="s">
        <v>661</v>
      </c>
      <c r="B54" s="0" t="s">
        <v>594</v>
      </c>
      <c r="C54" s="0" t="s">
        <v>24</v>
      </c>
      <c r="D54" s="0" t="s">
        <v>594</v>
      </c>
      <c r="E54" s="20" t="n">
        <v>221.169998168945</v>
      </c>
      <c r="F54" s="0" t="n">
        <v>78.8</v>
      </c>
      <c r="G54" s="0" t="n">
        <v>83.3</v>
      </c>
      <c r="H54" s="0" t="n">
        <v>87.8</v>
      </c>
      <c r="I54" s="0" t="n">
        <v>13.3</v>
      </c>
      <c r="J54" s="0" t="n">
        <v>1.8</v>
      </c>
      <c r="K54" s="0" t="n">
        <v>32.42</v>
      </c>
      <c r="L54" s="0" t="n">
        <v>0.45</v>
      </c>
      <c r="M54" s="19" t="n">
        <v>43769.5607714468</v>
      </c>
      <c r="N54" s="19" t="n">
        <v>43769.6104933681</v>
      </c>
      <c r="O54" s="19" t="s">
        <v>605</v>
      </c>
      <c r="P54" s="19"/>
      <c r="W54" s="0" t="s">
        <v>540</v>
      </c>
      <c r="X54" s="19" t="n">
        <v>43755.1055555556</v>
      </c>
      <c r="Y54" s="31" t="n">
        <v>116.666666666667</v>
      </c>
      <c r="Z54" s="0" t="s">
        <v>56</v>
      </c>
      <c r="AA54" s="0" t="s">
        <v>25</v>
      </c>
      <c r="AB54" s="0" t="s">
        <v>56</v>
      </c>
      <c r="AC54" s="0" t="n">
        <v>2019</v>
      </c>
      <c r="AD54" s="0" t="n">
        <v>10</v>
      </c>
      <c r="AE54" s="32"/>
      <c r="AF54" s="21" t="n">
        <f aca="false">IFERROR(SUMPRODUCT(--(tbl_bd_descente[wo_number]=W54),tbl_bd_descente[Y],tbl_bd_descente[tons])/SUMIF(tbl_bd_descente[wo_number],W54,tbl_bd_descente[tons]),0)</f>
        <v>85</v>
      </c>
      <c r="AG54" s="21" t="n">
        <f aca="false">IFERROR(SUMPRODUCT(--(tbl_bd_descente[wo_number]=W54),tbl_bd_descente[Al2O3],tbl_bd_descente[tons])/SUMIF(tbl_bd_descente[wo_number],W54,tbl_bd_descente[tons]),0)</f>
        <v>5.74</v>
      </c>
      <c r="AH54" s="21" t="n">
        <f aca="false">IFERROR(SUMPRODUCT(--(tbl_bd_descente[wo_number]=W54),tbl_bd_descente[Fe2O3],tbl_bd_descente[tons])/SUMIF(tbl_bd_descente[wo_number],W54,tbl_bd_descente[tons]),0)</f>
        <v>0.94</v>
      </c>
      <c r="AI54" s="21" t="n">
        <f aca="false">IFERROR(SUMPRODUCT(--(tbl_bd_descente[wo_number]=W54),tbl_bd_descente[MgO],tbl_bd_descente[tons])/SUMIF(tbl_bd_descente[wo_number],W54,tbl_bd_descente[tons]),0)</f>
        <v>31.79</v>
      </c>
      <c r="AJ54" s="21" t="n">
        <f aca="false">IFERROR(SUMPRODUCT(--(tbl_bd_descente[wo_number]=W54),tbl_bd_descente[CaOX],tbl_bd_descente[tons])/SUMIF(tbl_bd_descente[wo_number],W54,tbl_bd_descente[tons]),0)</f>
        <v>0.7</v>
      </c>
      <c r="AK54" s="21" t="n">
        <f aca="false">IFERROR(SUMPRODUCT(--(tbl_bd_descente[wo_number]=W54),tbl_bd_descente[S],tbl_bd_descente[tons])/SUMIF(tbl_bd_descente[wo_number],W54,tbl_bd_descente[tons]),0)</f>
        <v>0.026</v>
      </c>
      <c r="AL54" s="33"/>
      <c r="AM54" s="34"/>
      <c r="AO54" s="47" t="str">
        <f aca="false">IF(AND(C54=S$2,D54=S$3,COUNTIF(AO$1:AO53,"&gt;"&amp;1)&lt;10),ROW(),"")</f>
        <v/>
      </c>
    </row>
    <row r="55" customFormat="false" ht="12.8" hidden="false" customHeight="false" outlineLevel="0" collapsed="false">
      <c r="A55" s="0" t="s">
        <v>662</v>
      </c>
      <c r="B55" s="0" t="s">
        <v>66</v>
      </c>
      <c r="C55" s="0" t="s">
        <v>9</v>
      </c>
      <c r="D55" s="0" t="s">
        <v>66</v>
      </c>
      <c r="E55" s="20" t="n">
        <v>296.135997772217</v>
      </c>
      <c r="F55" s="0" t="n">
        <v>73.2</v>
      </c>
      <c r="G55" s="0" t="n">
        <v>77.2</v>
      </c>
      <c r="H55" s="0" t="n">
        <v>82.1</v>
      </c>
      <c r="I55" s="0" t="n">
        <v>10.76</v>
      </c>
      <c r="J55" s="0" t="n">
        <v>1.71</v>
      </c>
      <c r="K55" s="0" t="n">
        <v>31.98</v>
      </c>
      <c r="L55" s="0" t="n">
        <v>0.36</v>
      </c>
      <c r="M55" s="19" t="n">
        <v>43769.5254012384</v>
      </c>
      <c r="N55" s="19" t="n">
        <v>43769.5536456829</v>
      </c>
      <c r="O55" s="19" t="s">
        <v>605</v>
      </c>
      <c r="P55" s="19"/>
      <c r="W55" s="0" t="s">
        <v>540</v>
      </c>
      <c r="X55" s="19" t="n">
        <v>43755.1055555556</v>
      </c>
      <c r="Y55" s="31" t="n">
        <v>233.333333333333</v>
      </c>
      <c r="Z55" s="0" t="s">
        <v>104</v>
      </c>
      <c r="AA55" s="0" t="s">
        <v>12</v>
      </c>
      <c r="AB55" s="0" t="s">
        <v>56</v>
      </c>
      <c r="AC55" s="0" t="n">
        <v>2019</v>
      </c>
      <c r="AD55" s="0" t="n">
        <v>10</v>
      </c>
      <c r="AE55" s="32"/>
      <c r="AF55" s="21" t="n">
        <f aca="false">IFERROR(SUMPRODUCT(--(tbl_bd_descente[wo_number]=W55),tbl_bd_descente[Y],tbl_bd_descente[tons])/SUMIF(tbl_bd_descente[wo_number],W55,tbl_bd_descente[tons]),0)</f>
        <v>85</v>
      </c>
      <c r="AG55" s="21" t="n">
        <f aca="false">IFERROR(SUMPRODUCT(--(tbl_bd_descente[wo_number]=W55),tbl_bd_descente[Al2O3],tbl_bd_descente[tons])/SUMIF(tbl_bd_descente[wo_number],W55,tbl_bd_descente[tons]),0)</f>
        <v>5.74</v>
      </c>
      <c r="AH55" s="21" t="n">
        <f aca="false">IFERROR(SUMPRODUCT(--(tbl_bd_descente[wo_number]=W55),tbl_bd_descente[Fe2O3],tbl_bd_descente[tons])/SUMIF(tbl_bd_descente[wo_number],W55,tbl_bd_descente[tons]),0)</f>
        <v>0.94</v>
      </c>
      <c r="AI55" s="21" t="n">
        <f aca="false">IFERROR(SUMPRODUCT(--(tbl_bd_descente[wo_number]=W55),tbl_bd_descente[MgO],tbl_bd_descente[tons])/SUMIF(tbl_bd_descente[wo_number],W55,tbl_bd_descente[tons]),0)</f>
        <v>31.79</v>
      </c>
      <c r="AJ55" s="21" t="n">
        <f aca="false">IFERROR(SUMPRODUCT(--(tbl_bd_descente[wo_number]=W55),tbl_bd_descente[CaOX],tbl_bd_descente[tons])/SUMIF(tbl_bd_descente[wo_number],W55,tbl_bd_descente[tons]),0)</f>
        <v>0.7</v>
      </c>
      <c r="AK55" s="21" t="n">
        <f aca="false">IFERROR(SUMPRODUCT(--(tbl_bd_descente[wo_number]=W55),tbl_bd_descente[S],tbl_bd_descente[tons])/SUMIF(tbl_bd_descente[wo_number],W55,tbl_bd_descente[tons]),0)</f>
        <v>0.026</v>
      </c>
      <c r="AL55" s="33"/>
      <c r="AM55" s="34"/>
      <c r="AO55" s="47" t="str">
        <f aca="false">IF(AND(C55=S$2,D55=S$3,COUNTIF(AO$1:AO54,"&gt;"&amp;1)&lt;10),ROW(),"")</f>
        <v/>
      </c>
    </row>
    <row r="56" customFormat="false" ht="12.8" hidden="false" customHeight="false" outlineLevel="0" collapsed="false">
      <c r="A56" s="0" t="s">
        <v>663</v>
      </c>
      <c r="B56" s="0" t="s">
        <v>66</v>
      </c>
      <c r="C56" s="0" t="s">
        <v>20</v>
      </c>
      <c r="D56" s="0" t="s">
        <v>66</v>
      </c>
      <c r="E56" s="20" t="n">
        <v>108.044998168945</v>
      </c>
      <c r="F56" s="0" t="n">
        <v>69.1</v>
      </c>
      <c r="G56" s="0" t="n">
        <v>72.8</v>
      </c>
      <c r="H56" s="0" t="n">
        <v>78.8</v>
      </c>
      <c r="I56" s="0" t="n">
        <v>6.27</v>
      </c>
      <c r="J56" s="0" t="n">
        <v>1.31</v>
      </c>
      <c r="K56" s="0" t="n">
        <v>31.81</v>
      </c>
      <c r="L56" s="0" t="n">
        <v>0.97</v>
      </c>
      <c r="M56" s="19" t="n">
        <v>43769.5066738426</v>
      </c>
      <c r="N56" s="19" t="n">
        <v>43769.5168815625</v>
      </c>
      <c r="O56" s="19" t="s">
        <v>605</v>
      </c>
      <c r="P56" s="19"/>
      <c r="W56" s="0" t="s">
        <v>539</v>
      </c>
      <c r="X56" s="19" t="n">
        <v>43755.025</v>
      </c>
      <c r="Y56" s="31" t="n">
        <v>300</v>
      </c>
      <c r="Z56" s="0" t="s">
        <v>56</v>
      </c>
      <c r="AA56" s="0" t="s">
        <v>25</v>
      </c>
      <c r="AB56" s="0" t="s">
        <v>56</v>
      </c>
      <c r="AC56" s="0" t="n">
        <v>2019</v>
      </c>
      <c r="AD56" s="0" t="n">
        <v>10</v>
      </c>
      <c r="AE56" s="32"/>
      <c r="AF56" s="21" t="n">
        <f aca="false">IFERROR(SUMPRODUCT(--(tbl_bd_descente[wo_number]=W56),tbl_bd_descente[Y],tbl_bd_descente[tons])/SUMIF(tbl_bd_descente[wo_number],W56,tbl_bd_descente[tons]),0)</f>
        <v>84.8333333333333</v>
      </c>
      <c r="AG56" s="21" t="n">
        <f aca="false">IFERROR(SUMPRODUCT(--(tbl_bd_descente[wo_number]=W56),tbl_bd_descente[Al2O3],tbl_bd_descente[tons])/SUMIF(tbl_bd_descente[wo_number],W56,tbl_bd_descente[tons]),0)</f>
        <v>5.76666666666667</v>
      </c>
      <c r="AH56" s="21" t="n">
        <f aca="false">IFERROR(SUMPRODUCT(--(tbl_bd_descente[wo_number]=W56),tbl_bd_descente[Fe2O3],tbl_bd_descente[tons])/SUMIF(tbl_bd_descente[wo_number],W56,tbl_bd_descente[tons]),0)</f>
        <v>0.94</v>
      </c>
      <c r="AI56" s="21" t="n">
        <f aca="false">IFERROR(SUMPRODUCT(--(tbl_bd_descente[wo_number]=W56),tbl_bd_descente[MgO],tbl_bd_descente[tons])/SUMIF(tbl_bd_descente[wo_number],W56,tbl_bd_descente[tons]),0)</f>
        <v>31.7933333333333</v>
      </c>
      <c r="AJ56" s="21" t="n">
        <f aca="false">IFERROR(SUMPRODUCT(--(tbl_bd_descente[wo_number]=W56),tbl_bd_descente[CaOX],tbl_bd_descente[tons])/SUMIF(tbl_bd_descente[wo_number],W56,tbl_bd_descente[tons]),0)</f>
        <v>0.566666666666667</v>
      </c>
      <c r="AK56" s="21" t="n">
        <f aca="false">IFERROR(SUMPRODUCT(--(tbl_bd_descente[wo_number]=W56),tbl_bd_descente[S],tbl_bd_descente[tons])/SUMIF(tbl_bd_descente[wo_number],W56,tbl_bd_descente[tons]),0)</f>
        <v>0.0276666666666667</v>
      </c>
      <c r="AL56" s="33"/>
      <c r="AM56" s="34"/>
      <c r="AO56" s="47" t="str">
        <f aca="false">IF(AND(C56=S$2,D56=S$3,COUNTIF(AO$1:AO55,"&gt;"&amp;1)&lt;10),ROW(),"")</f>
        <v/>
      </c>
    </row>
    <row r="57" customFormat="false" ht="12.8" hidden="false" customHeight="false" outlineLevel="0" collapsed="false">
      <c r="A57" s="0" t="s">
        <v>664</v>
      </c>
      <c r="B57" s="0" t="s">
        <v>66</v>
      </c>
      <c r="C57" s="0" t="s">
        <v>9</v>
      </c>
      <c r="D57" s="0" t="s">
        <v>66</v>
      </c>
      <c r="E57" s="20" t="n">
        <v>612.631993865967</v>
      </c>
      <c r="F57" s="0" t="n">
        <v>68</v>
      </c>
      <c r="G57" s="0" t="n">
        <v>71.7</v>
      </c>
      <c r="H57" s="0" t="n">
        <v>77.1</v>
      </c>
      <c r="I57" s="0" t="n">
        <v>10.64</v>
      </c>
      <c r="J57" s="0" t="n">
        <v>1.58</v>
      </c>
      <c r="K57" s="0" t="n">
        <v>32.14</v>
      </c>
      <c r="L57" s="0" t="n">
        <v>0.88</v>
      </c>
      <c r="M57" s="19" t="n">
        <v>43769.3861632755</v>
      </c>
      <c r="N57" s="19" t="n">
        <v>43769.495446794</v>
      </c>
      <c r="O57" s="19" t="s">
        <v>603</v>
      </c>
      <c r="P57" s="19"/>
      <c r="W57" s="0" t="s">
        <v>539</v>
      </c>
      <c r="X57" s="19" t="n">
        <v>43755.025</v>
      </c>
      <c r="Y57" s="31" t="n">
        <v>600</v>
      </c>
      <c r="Z57" s="0" t="s">
        <v>104</v>
      </c>
      <c r="AA57" s="0" t="s">
        <v>12</v>
      </c>
      <c r="AB57" s="0" t="s">
        <v>56</v>
      </c>
      <c r="AC57" s="0" t="n">
        <v>2019</v>
      </c>
      <c r="AD57" s="0" t="n">
        <v>10</v>
      </c>
      <c r="AE57" s="32"/>
      <c r="AF57" s="21" t="n">
        <f aca="false">IFERROR(SUMPRODUCT(--(tbl_bd_descente[wo_number]=W57),tbl_bd_descente[Y],tbl_bd_descente[tons])/SUMIF(tbl_bd_descente[wo_number],W57,tbl_bd_descente[tons]),0)</f>
        <v>84.8333333333333</v>
      </c>
      <c r="AG57" s="21" t="n">
        <f aca="false">IFERROR(SUMPRODUCT(--(tbl_bd_descente[wo_number]=W57),tbl_bd_descente[Al2O3],tbl_bd_descente[tons])/SUMIF(tbl_bd_descente[wo_number],W57,tbl_bd_descente[tons]),0)</f>
        <v>5.76666666666667</v>
      </c>
      <c r="AH57" s="21" t="n">
        <f aca="false">IFERROR(SUMPRODUCT(--(tbl_bd_descente[wo_number]=W57),tbl_bd_descente[Fe2O3],tbl_bd_descente[tons])/SUMIF(tbl_bd_descente[wo_number],W57,tbl_bd_descente[tons]),0)</f>
        <v>0.94</v>
      </c>
      <c r="AI57" s="21" t="n">
        <f aca="false">IFERROR(SUMPRODUCT(--(tbl_bd_descente[wo_number]=W57),tbl_bd_descente[MgO],tbl_bd_descente[tons])/SUMIF(tbl_bd_descente[wo_number],W57,tbl_bd_descente[tons]),0)</f>
        <v>31.7933333333333</v>
      </c>
      <c r="AJ57" s="21" t="n">
        <f aca="false">IFERROR(SUMPRODUCT(--(tbl_bd_descente[wo_number]=W57),tbl_bd_descente[CaOX],tbl_bd_descente[tons])/SUMIF(tbl_bd_descente[wo_number],W57,tbl_bd_descente[tons]),0)</f>
        <v>0.566666666666667</v>
      </c>
      <c r="AK57" s="21" t="n">
        <f aca="false">IFERROR(SUMPRODUCT(--(tbl_bd_descente[wo_number]=W57),tbl_bd_descente[S],tbl_bd_descente[tons])/SUMIF(tbl_bd_descente[wo_number],W57,tbl_bd_descente[tons]),0)</f>
        <v>0.0276666666666667</v>
      </c>
      <c r="AL57" s="33"/>
      <c r="AM57" s="34"/>
      <c r="AO57" s="47" t="str">
        <f aca="false">IF(AND(C57=S$2,D57=S$3,COUNTIF(AO$1:AO56,"&gt;"&amp;1)&lt;10),ROW(),"")</f>
        <v/>
      </c>
    </row>
    <row r="58" customFormat="false" ht="12.8" hidden="false" customHeight="false" outlineLevel="0" collapsed="false">
      <c r="A58" s="0" t="s">
        <v>665</v>
      </c>
      <c r="B58" s="0" t="s">
        <v>66</v>
      </c>
      <c r="C58" s="0" t="s">
        <v>9</v>
      </c>
      <c r="D58" s="0" t="s">
        <v>66</v>
      </c>
      <c r="E58" s="20" t="n">
        <v>354.173996353149</v>
      </c>
      <c r="F58" s="0" t="n">
        <v>66.3</v>
      </c>
      <c r="G58" s="0" t="n">
        <v>69.9</v>
      </c>
      <c r="H58" s="0" t="n">
        <v>75.2</v>
      </c>
      <c r="I58" s="0" t="n">
        <v>12.2</v>
      </c>
      <c r="J58" s="0" t="n">
        <v>1.59</v>
      </c>
      <c r="K58" s="0" t="n">
        <v>32.1</v>
      </c>
      <c r="L58" s="0" t="n">
        <v>0.56</v>
      </c>
      <c r="M58" s="19" t="n">
        <v>43769.3363190625</v>
      </c>
      <c r="N58" s="19" t="n">
        <v>43769.3810717245</v>
      </c>
      <c r="O58" s="19" t="s">
        <v>603</v>
      </c>
      <c r="P58" s="19"/>
      <c r="W58" s="0" t="s">
        <v>538</v>
      </c>
      <c r="X58" s="19" t="n">
        <v>43754.7986111111</v>
      </c>
      <c r="Y58" s="31" t="n">
        <v>1073</v>
      </c>
      <c r="Z58" s="0" t="s">
        <v>54</v>
      </c>
      <c r="AA58" s="0" t="s">
        <v>5</v>
      </c>
      <c r="AB58" s="0" t="s">
        <v>54</v>
      </c>
      <c r="AC58" s="0" t="n">
        <v>2019</v>
      </c>
      <c r="AD58" s="0" t="n">
        <v>10</v>
      </c>
      <c r="AE58" s="32"/>
      <c r="AF58" s="21" t="n">
        <f aca="false">IFERROR(SUMPRODUCT(--(tbl_bd_descente[wo_number]=W58),tbl_bd_descente[Y],tbl_bd_descente[tons])/SUMIF(tbl_bd_descente[wo_number],W58,tbl_bd_descente[tons]),0)</f>
        <v>82.5219012115564</v>
      </c>
      <c r="AG58" s="21" t="n">
        <f aca="false">IFERROR(SUMPRODUCT(--(tbl_bd_descente[wo_number]=W58),tbl_bd_descente[Al2O3],tbl_bd_descente[tons])/SUMIF(tbl_bd_descente[wo_number],W58,tbl_bd_descente[tons]),0)</f>
        <v>2.54041006523765</v>
      </c>
      <c r="AH58" s="21" t="n">
        <f aca="false">IFERROR(SUMPRODUCT(--(tbl_bd_descente[wo_number]=W58),tbl_bd_descente[Fe2O3],tbl_bd_descente[tons])/SUMIF(tbl_bd_descente[wo_number],W58,tbl_bd_descente[tons]),0)</f>
        <v>0.806272134203169</v>
      </c>
      <c r="AI58" s="21" t="n">
        <f aca="false">IFERROR(SUMPRODUCT(--(tbl_bd_descente[wo_number]=W58),tbl_bd_descente[MgO],tbl_bd_descente[tons])/SUMIF(tbl_bd_descente[wo_number],W58,tbl_bd_descente[tons]),0)</f>
        <v>31.4410065237651</v>
      </c>
      <c r="AJ58" s="21" t="n">
        <f aca="false">IFERROR(SUMPRODUCT(--(tbl_bd_descente[wo_number]=W58),tbl_bd_descente[CaOX],tbl_bd_descente[tons])/SUMIF(tbl_bd_descente[wo_number],W58,tbl_bd_descente[tons]),0)</f>
        <v>0.921006523765144</v>
      </c>
      <c r="AK58" s="21" t="n">
        <f aca="false">IFERROR(SUMPRODUCT(--(tbl_bd_descente[wo_number]=W58),tbl_bd_descente[S],tbl_bd_descente[tons])/SUMIF(tbl_bd_descente[wo_number],W58,tbl_bd_descente[tons]),0)</f>
        <v>0.069148182665424</v>
      </c>
      <c r="AL58" s="33"/>
      <c r="AM58" s="34"/>
      <c r="AO58" s="47" t="str">
        <f aca="false">IF(AND(C58=S$2,D58=S$3,COUNTIF(AO$1:AO57,"&gt;"&amp;1)&lt;10),ROW(),"")</f>
        <v/>
      </c>
    </row>
    <row r="59" customFormat="false" ht="12.8" hidden="false" customHeight="false" outlineLevel="0" collapsed="false">
      <c r="A59" s="0" t="s">
        <v>666</v>
      </c>
      <c r="B59" s="0" t="s">
        <v>104</v>
      </c>
      <c r="C59" s="0" t="s">
        <v>6</v>
      </c>
      <c r="D59" s="0" t="s">
        <v>104</v>
      </c>
      <c r="E59" s="20" t="n">
        <v>290.474996948242</v>
      </c>
      <c r="F59" s="0" t="n">
        <v>79.5</v>
      </c>
      <c r="G59" s="0" t="n">
        <v>83.8</v>
      </c>
      <c r="H59" s="0" t="n">
        <v>90.4</v>
      </c>
      <c r="I59" s="0" t="n">
        <v>8.04</v>
      </c>
      <c r="J59" s="0" t="n">
        <v>1</v>
      </c>
      <c r="K59" s="0" t="n">
        <v>31.92</v>
      </c>
      <c r="L59" s="0" t="n">
        <v>0.84</v>
      </c>
      <c r="M59" s="19" t="n">
        <v>43768.8962564815</v>
      </c>
      <c r="N59" s="19" t="n">
        <v>43768.9257290857</v>
      </c>
      <c r="O59" s="19" t="s">
        <v>593</v>
      </c>
      <c r="P59" s="19"/>
      <c r="W59" s="0" t="s">
        <v>537</v>
      </c>
      <c r="X59" s="19" t="n">
        <v>43754.49375</v>
      </c>
      <c r="Y59" s="31" t="n">
        <v>1200</v>
      </c>
      <c r="Z59" s="0" t="s">
        <v>54</v>
      </c>
      <c r="AA59" s="0" t="s">
        <v>5</v>
      </c>
      <c r="AB59" s="0" t="s">
        <v>54</v>
      </c>
      <c r="AC59" s="0" t="n">
        <v>2019</v>
      </c>
      <c r="AD59" s="0" t="n">
        <v>10</v>
      </c>
      <c r="AE59" s="32"/>
      <c r="AF59" s="21" t="n">
        <f aca="false">IFERROR(SUMPRODUCT(--(tbl_bd_descente[wo_number]=W59),tbl_bd_descente[Y],tbl_bd_descente[tons])/SUMIF(tbl_bd_descente[wo_number],W59,tbl_bd_descente[tons]),0)</f>
        <v>85.4</v>
      </c>
      <c r="AG59" s="21" t="n">
        <f aca="false">IFERROR(SUMPRODUCT(--(tbl_bd_descente[wo_number]=W59),tbl_bd_descente[Al2O3],tbl_bd_descente[tons])/SUMIF(tbl_bd_descente[wo_number],W59,tbl_bd_descente[tons]),0)</f>
        <v>1.83333333333333</v>
      </c>
      <c r="AH59" s="21" t="n">
        <f aca="false">IFERROR(SUMPRODUCT(--(tbl_bd_descente[wo_number]=W59),tbl_bd_descente[Fe2O3],tbl_bd_descente[tons])/SUMIF(tbl_bd_descente[wo_number],W59,tbl_bd_descente[tons]),0)</f>
        <v>0.84</v>
      </c>
      <c r="AI59" s="21" t="n">
        <f aca="false">IFERROR(SUMPRODUCT(--(tbl_bd_descente[wo_number]=W59),tbl_bd_descente[MgO],tbl_bd_descente[tons])/SUMIF(tbl_bd_descente[wo_number],W59,tbl_bd_descente[tons]),0)</f>
        <v>31.3366666666667</v>
      </c>
      <c r="AJ59" s="21" t="n">
        <f aca="false">IFERROR(SUMPRODUCT(--(tbl_bd_descente[wo_number]=W59),tbl_bd_descente[CaOX],tbl_bd_descente[tons])/SUMIF(tbl_bd_descente[wo_number],W59,tbl_bd_descente[tons]),0)</f>
        <v>0.643333333333333</v>
      </c>
      <c r="AK59" s="21" t="n">
        <f aca="false">IFERROR(SUMPRODUCT(--(tbl_bd_descente[wo_number]=W59),tbl_bd_descente[S],tbl_bd_descente[tons])/SUMIF(tbl_bd_descente[wo_number],W59,tbl_bd_descente[tons]),0)</f>
        <v>0.0783333333333333</v>
      </c>
      <c r="AL59" s="33"/>
      <c r="AM59" s="34"/>
      <c r="AO59" s="47" t="str">
        <f aca="false">IF(AND(C59=S$2,D59=S$3,COUNTIF(AO$1:AO58,"&gt;"&amp;1)&lt;10),ROW(),"")</f>
        <v/>
      </c>
    </row>
    <row r="60" customFormat="false" ht="12.8" hidden="false" customHeight="false" outlineLevel="0" collapsed="false">
      <c r="A60" s="0" t="s">
        <v>667</v>
      </c>
      <c r="B60" s="0" t="s">
        <v>30</v>
      </c>
      <c r="C60" s="0" t="s">
        <v>1</v>
      </c>
      <c r="D60" s="0" t="s">
        <v>30</v>
      </c>
      <c r="E60" s="20" t="n">
        <v>145.629998779297</v>
      </c>
      <c r="F60" s="20" t="n">
        <v>76.3</v>
      </c>
      <c r="G60" s="20" t="n">
        <v>80.5</v>
      </c>
      <c r="H60" s="20" t="n">
        <v>87.6</v>
      </c>
      <c r="I60" s="20" t="n">
        <v>2.98</v>
      </c>
      <c r="J60" s="20" t="n">
        <v>0.74</v>
      </c>
      <c r="K60" s="20" t="n">
        <v>31.4</v>
      </c>
      <c r="L60" s="20" t="n">
        <v>0.63</v>
      </c>
      <c r="M60" s="19" t="n">
        <v>43768.8767670486</v>
      </c>
      <c r="N60" s="19" t="n">
        <v>43768.8928819444</v>
      </c>
      <c r="O60" s="19" t="s">
        <v>593</v>
      </c>
      <c r="P60" s="19"/>
      <c r="W60" s="0" t="s">
        <v>536</v>
      </c>
      <c r="X60" s="19" t="n">
        <v>43754.1777777778</v>
      </c>
      <c r="Y60" s="31" t="n">
        <v>219</v>
      </c>
      <c r="Z60" s="0" t="s">
        <v>66</v>
      </c>
      <c r="AA60" s="0" t="s">
        <v>8</v>
      </c>
      <c r="AB60" s="0" t="s">
        <v>66</v>
      </c>
      <c r="AC60" s="0" t="n">
        <v>2019</v>
      </c>
      <c r="AD60" s="0" t="n">
        <v>10</v>
      </c>
      <c r="AE60" s="32"/>
      <c r="AF60" s="21" t="n">
        <f aca="false">IFERROR(SUMPRODUCT(--(tbl_bd_descente[wo_number]=W60),tbl_bd_descente[Y],tbl_bd_descente[tons])/SUMIF(tbl_bd_descente[wo_number],W60,tbl_bd_descente[tons]),0)</f>
        <v>78.5</v>
      </c>
      <c r="AG60" s="21" t="n">
        <f aca="false">IFERROR(SUMPRODUCT(--(tbl_bd_descente[wo_number]=W60),tbl_bd_descente[Al2O3],tbl_bd_descente[tons])/SUMIF(tbl_bd_descente[wo_number],W60,tbl_bd_descente[tons]),0)</f>
        <v>7.9</v>
      </c>
      <c r="AH60" s="21" t="n">
        <f aca="false">IFERROR(SUMPRODUCT(--(tbl_bd_descente[wo_number]=W60),tbl_bd_descente[Fe2O3],tbl_bd_descente[tons])/SUMIF(tbl_bd_descente[wo_number],W60,tbl_bd_descente[tons]),0)</f>
        <v>1.3</v>
      </c>
      <c r="AI60" s="21" t="n">
        <f aca="false">IFERROR(SUMPRODUCT(--(tbl_bd_descente[wo_number]=W60),tbl_bd_descente[MgO],tbl_bd_descente[tons])/SUMIF(tbl_bd_descente[wo_number],W60,tbl_bd_descente[tons]),0)</f>
        <v>32.04</v>
      </c>
      <c r="AJ60" s="21" t="n">
        <f aca="false">IFERROR(SUMPRODUCT(--(tbl_bd_descente[wo_number]=W60),tbl_bd_descente[CaOX],tbl_bd_descente[tons])/SUMIF(tbl_bd_descente[wo_number],W60,tbl_bd_descente[tons]),0)</f>
        <v>0.68</v>
      </c>
      <c r="AK60" s="21" t="n">
        <f aca="false">IFERROR(SUMPRODUCT(--(tbl_bd_descente[wo_number]=W60),tbl_bd_descente[S],tbl_bd_descente[tons])/SUMIF(tbl_bd_descente[wo_number],W60,tbl_bd_descente[tons]),0)</f>
        <v>0.165</v>
      </c>
      <c r="AL60" s="33"/>
      <c r="AM60" s="34"/>
      <c r="AO60" s="47" t="str">
        <f aca="false">IF(AND(C60=S$2,D60=S$3,COUNTIF(AO$1:AO59,"&gt;"&amp;1)&lt;10),ROW(),"")</f>
        <v/>
      </c>
    </row>
    <row r="61" customFormat="false" ht="12.8" hidden="false" customHeight="false" outlineLevel="0" collapsed="false">
      <c r="A61" s="0" t="s">
        <v>668</v>
      </c>
      <c r="B61" s="0" t="s">
        <v>30</v>
      </c>
      <c r="C61" s="0" t="s">
        <v>1</v>
      </c>
      <c r="D61" s="0" t="s">
        <v>30</v>
      </c>
      <c r="E61" s="20" t="n">
        <v>216.874996948242</v>
      </c>
      <c r="F61" s="20" t="n">
        <v>77.4</v>
      </c>
      <c r="G61" s="20" t="n">
        <v>81.6</v>
      </c>
      <c r="H61" s="20" t="n">
        <v>88.8</v>
      </c>
      <c r="I61" s="20" t="n">
        <v>2.58</v>
      </c>
      <c r="J61" s="20" t="n">
        <v>0.69</v>
      </c>
      <c r="K61" s="20" t="n">
        <v>31.37</v>
      </c>
      <c r="L61" s="20" t="n">
        <v>0.56</v>
      </c>
      <c r="M61" s="19" t="n">
        <v>43768.7782940625</v>
      </c>
      <c r="N61" s="19" t="n">
        <v>43768.8682979514</v>
      </c>
      <c r="O61" s="19" t="s">
        <v>593</v>
      </c>
      <c r="P61" s="19"/>
      <c r="W61" s="0" t="s">
        <v>534</v>
      </c>
      <c r="X61" s="19" t="n">
        <v>43742.5569444444</v>
      </c>
      <c r="Y61" s="31" t="n">
        <v>449.5</v>
      </c>
      <c r="Z61" s="0" t="s">
        <v>66</v>
      </c>
      <c r="AA61" s="0" t="s">
        <v>20</v>
      </c>
      <c r="AB61" s="0" t="s">
        <v>66</v>
      </c>
      <c r="AC61" s="0" t="n">
        <v>2019</v>
      </c>
      <c r="AD61" s="0" t="n">
        <v>10</v>
      </c>
      <c r="AE61" s="32"/>
      <c r="AF61" s="21" t="n">
        <f aca="false">IFERROR(SUMPRODUCT(--(tbl_bd_descente[wo_number]=W61),tbl_bd_descente[Y],tbl_bd_descente[tons])/SUMIF(tbl_bd_descente[wo_number],W61,tbl_bd_descente[tons]),0)</f>
        <v>74.0337041156841</v>
      </c>
      <c r="AG61" s="21" t="n">
        <f aca="false">IFERROR(SUMPRODUCT(--(tbl_bd_descente[wo_number]=W61),tbl_bd_descente[Al2O3],tbl_bd_descente[tons])/SUMIF(tbl_bd_descente[wo_number],W61,tbl_bd_descente[tons]),0)</f>
        <v>7.80311457174639</v>
      </c>
      <c r="AH61" s="21" t="n">
        <f aca="false">IFERROR(SUMPRODUCT(--(tbl_bd_descente[wo_number]=W61),tbl_bd_descente[Fe2O3],tbl_bd_descente[tons])/SUMIF(tbl_bd_descente[wo_number],W61,tbl_bd_descente[tons]),0)</f>
        <v>1.49665183537264</v>
      </c>
      <c r="AI61" s="21" t="n">
        <f aca="false">IFERROR(SUMPRODUCT(--(tbl_bd_descente[wo_number]=W61),tbl_bd_descente[MgO],tbl_bd_descente[tons])/SUMIF(tbl_bd_descente[wo_number],W61,tbl_bd_descente[tons]),0)</f>
        <v>31.79659621802</v>
      </c>
      <c r="AJ61" s="21" t="n">
        <f aca="false">IFERROR(SUMPRODUCT(--(tbl_bd_descente[wo_number]=W61),tbl_bd_descente[CaOX],tbl_bd_descente[tons])/SUMIF(tbl_bd_descente[wo_number],W61,tbl_bd_descente[tons]),0)</f>
        <v>1.44339265850945</v>
      </c>
      <c r="AK61" s="21" t="n">
        <f aca="false">IFERROR(SUMPRODUCT(--(tbl_bd_descente[wo_number]=W61),tbl_bd_descente[S],tbl_bd_descente[tons])/SUMIF(tbl_bd_descente[wo_number],W61,tbl_bd_descente[tons]),0)</f>
        <v>0.100648498331479</v>
      </c>
      <c r="AL61" s="33"/>
      <c r="AM61" s="34"/>
      <c r="AO61" s="47" t="str">
        <f aca="false">IF(AND(C61=S$2,D61=S$3,COUNTIF(AO$1:AO60,"&gt;"&amp;1)&lt;10),ROW(),"")</f>
        <v/>
      </c>
    </row>
    <row r="62" customFormat="false" ht="12.8" hidden="false" customHeight="false" outlineLevel="0" collapsed="false">
      <c r="A62" s="0" t="s">
        <v>669</v>
      </c>
      <c r="B62" s="0" t="s">
        <v>104</v>
      </c>
      <c r="C62" s="0" t="s">
        <v>6</v>
      </c>
      <c r="D62" s="0" t="s">
        <v>104</v>
      </c>
      <c r="E62" s="20" t="n">
        <v>235.144998168945</v>
      </c>
      <c r="F62" s="0" t="n">
        <v>79.6</v>
      </c>
      <c r="G62" s="0" t="n">
        <v>84.1</v>
      </c>
      <c r="H62" s="0" t="n">
        <v>90.3</v>
      </c>
      <c r="I62" s="0" t="n">
        <v>5.56</v>
      </c>
      <c r="J62" s="0" t="n">
        <v>0.86</v>
      </c>
      <c r="K62" s="0" t="n">
        <v>31.57</v>
      </c>
      <c r="L62" s="0" t="n">
        <v>0.67</v>
      </c>
      <c r="M62" s="19" t="n">
        <v>43768.6168629282</v>
      </c>
      <c r="N62" s="19" t="n">
        <v>43769.2595359954</v>
      </c>
      <c r="O62" s="19" t="s">
        <v>593</v>
      </c>
      <c r="P62" s="19"/>
      <c r="W62" s="0" t="s">
        <v>534</v>
      </c>
      <c r="X62" s="19" t="n">
        <v>43742.5569444444</v>
      </c>
      <c r="Y62" s="31" t="n">
        <v>449.5</v>
      </c>
      <c r="Z62" s="0" t="s">
        <v>66</v>
      </c>
      <c r="AA62" s="0" t="s">
        <v>9</v>
      </c>
      <c r="AB62" s="0" t="s">
        <v>66</v>
      </c>
      <c r="AC62" s="0" t="n">
        <v>2019</v>
      </c>
      <c r="AD62" s="0" t="n">
        <v>10</v>
      </c>
      <c r="AE62" s="32"/>
      <c r="AF62" s="21" t="n">
        <f aca="false">IFERROR(SUMPRODUCT(--(tbl_bd_descente[wo_number]=W62),tbl_bd_descente[Y],tbl_bd_descente[tons])/SUMIF(tbl_bd_descente[wo_number],W62,tbl_bd_descente[tons]),0)</f>
        <v>74.0337041156841</v>
      </c>
      <c r="AG62" s="21" t="n">
        <f aca="false">IFERROR(SUMPRODUCT(--(tbl_bd_descente[wo_number]=W62),tbl_bd_descente[Al2O3],tbl_bd_descente[tons])/SUMIF(tbl_bd_descente[wo_number],W62,tbl_bd_descente[tons]),0)</f>
        <v>7.80311457174639</v>
      </c>
      <c r="AH62" s="21" t="n">
        <f aca="false">IFERROR(SUMPRODUCT(--(tbl_bd_descente[wo_number]=W62),tbl_bd_descente[Fe2O3],tbl_bd_descente[tons])/SUMIF(tbl_bd_descente[wo_number],W62,tbl_bd_descente[tons]),0)</f>
        <v>1.49665183537264</v>
      </c>
      <c r="AI62" s="21" t="n">
        <f aca="false">IFERROR(SUMPRODUCT(--(tbl_bd_descente[wo_number]=W62),tbl_bd_descente[MgO],tbl_bd_descente[tons])/SUMIF(tbl_bd_descente[wo_number],W62,tbl_bd_descente[tons]),0)</f>
        <v>31.79659621802</v>
      </c>
      <c r="AJ62" s="21" t="n">
        <f aca="false">IFERROR(SUMPRODUCT(--(tbl_bd_descente[wo_number]=W62),tbl_bd_descente[CaOX],tbl_bd_descente[tons])/SUMIF(tbl_bd_descente[wo_number],W62,tbl_bd_descente[tons]),0)</f>
        <v>1.44339265850945</v>
      </c>
      <c r="AK62" s="21" t="n">
        <f aca="false">IFERROR(SUMPRODUCT(--(tbl_bd_descente[wo_number]=W62),tbl_bd_descente[S],tbl_bd_descente[tons])/SUMIF(tbl_bd_descente[wo_number],W62,tbl_bd_descente[tons]),0)</f>
        <v>0.100648498331479</v>
      </c>
      <c r="AL62" s="33"/>
      <c r="AM62" s="34"/>
      <c r="AO62" s="47" t="str">
        <f aca="false">IF(AND(C62=S$2,D62=S$3,COUNTIF(AO$1:AO61,"&gt;"&amp;1)&lt;10),ROW(),"")</f>
        <v/>
      </c>
    </row>
    <row r="63" customFormat="false" ht="12.8" hidden="false" customHeight="false" outlineLevel="0" collapsed="false">
      <c r="A63" s="0" t="s">
        <v>670</v>
      </c>
      <c r="B63" s="0" t="s">
        <v>54</v>
      </c>
      <c r="C63" s="0" t="s">
        <v>5</v>
      </c>
      <c r="D63" s="0" t="s">
        <v>54</v>
      </c>
      <c r="E63" s="20" t="n">
        <v>147.229998779297</v>
      </c>
      <c r="F63" s="0" t="n">
        <v>81.1</v>
      </c>
      <c r="G63" s="0" t="n">
        <v>85.5</v>
      </c>
      <c r="H63" s="0" t="n">
        <v>92.9</v>
      </c>
      <c r="I63" s="0" t="n">
        <v>3.86</v>
      </c>
      <c r="J63" s="0" t="n">
        <v>0.66</v>
      </c>
      <c r="K63" s="0" t="n">
        <v>31.35</v>
      </c>
      <c r="L63" s="0" t="n">
        <v>0.5</v>
      </c>
      <c r="M63" s="19" t="n">
        <v>43768.5949417824</v>
      </c>
      <c r="N63" s="19" t="n">
        <v>43768.610749919</v>
      </c>
      <c r="O63" s="19" t="s">
        <v>593</v>
      </c>
      <c r="P63" s="19"/>
      <c r="W63" s="0" t="s">
        <v>533</v>
      </c>
      <c r="X63" s="19" t="n">
        <v>43742.2576388889</v>
      </c>
      <c r="Y63" s="31" t="n">
        <v>332.666666666667</v>
      </c>
      <c r="Z63" s="0" t="s">
        <v>104</v>
      </c>
      <c r="AA63" s="0" t="s">
        <v>12</v>
      </c>
      <c r="AB63" s="0" t="s">
        <v>56</v>
      </c>
      <c r="AC63" s="0" t="n">
        <v>2019</v>
      </c>
      <c r="AD63" s="0" t="n">
        <v>10</v>
      </c>
      <c r="AE63" s="32"/>
      <c r="AF63" s="21" t="n">
        <f aca="false">IFERROR(SUMPRODUCT(--(tbl_bd_descente[wo_number]=W63),tbl_bd_descente[Y],tbl_bd_descente[tons])/SUMIF(tbl_bd_descente[wo_number],W63,tbl_bd_descente[tons]),0)</f>
        <v>84.4</v>
      </c>
      <c r="AG63" s="21" t="n">
        <f aca="false">IFERROR(SUMPRODUCT(--(tbl_bd_descente[wo_number]=W63),tbl_bd_descente[Al2O3],tbl_bd_descente[tons])/SUMIF(tbl_bd_descente[wo_number],W63,tbl_bd_descente[tons]),0)</f>
        <v>6.24</v>
      </c>
      <c r="AH63" s="21" t="n">
        <f aca="false">IFERROR(SUMPRODUCT(--(tbl_bd_descente[wo_number]=W63),tbl_bd_descente[Fe2O3],tbl_bd_descente[tons])/SUMIF(tbl_bd_descente[wo_number],W63,tbl_bd_descente[tons]),0)</f>
        <v>0.96</v>
      </c>
      <c r="AI63" s="21" t="n">
        <f aca="false">IFERROR(SUMPRODUCT(--(tbl_bd_descente[wo_number]=W63),tbl_bd_descente[MgO],tbl_bd_descente[tons])/SUMIF(tbl_bd_descente[wo_number],W63,tbl_bd_descente[tons]),0)</f>
        <v>31.68</v>
      </c>
      <c r="AJ63" s="21" t="n">
        <f aca="false">IFERROR(SUMPRODUCT(--(tbl_bd_descente[wo_number]=W63),tbl_bd_descente[CaOX],tbl_bd_descente[tons])/SUMIF(tbl_bd_descente[wo_number],W63,tbl_bd_descente[tons]),0)</f>
        <v>0.57</v>
      </c>
      <c r="AK63" s="21" t="n">
        <f aca="false">IFERROR(SUMPRODUCT(--(tbl_bd_descente[wo_number]=W63),tbl_bd_descente[S],tbl_bd_descente[tons])/SUMIF(tbl_bd_descente[wo_number],W63,tbl_bd_descente[tons]),0)</f>
        <v>0.049</v>
      </c>
      <c r="AL63" s="33"/>
      <c r="AM63" s="34"/>
      <c r="AO63" s="47" t="str">
        <f aca="false">IF(AND(C63=S$2,D63=S$3,COUNTIF(AO$1:AO62,"&gt;"&amp;1)&lt;10),ROW(),"")</f>
        <v/>
      </c>
    </row>
    <row r="64" customFormat="false" ht="12.8" hidden="false" customHeight="false" outlineLevel="0" collapsed="false">
      <c r="A64" s="0" t="s">
        <v>671</v>
      </c>
      <c r="B64" s="0" t="s">
        <v>104</v>
      </c>
      <c r="C64" s="0" t="s">
        <v>17</v>
      </c>
      <c r="D64" s="0" t="s">
        <v>104</v>
      </c>
      <c r="E64" s="20" t="n">
        <v>109.814999389648</v>
      </c>
      <c r="F64" s="0" t="n">
        <v>83</v>
      </c>
      <c r="G64" s="0" t="n">
        <v>87.5</v>
      </c>
      <c r="H64" s="0" t="n">
        <v>94.5</v>
      </c>
      <c r="I64" s="0" t="n">
        <v>4.73</v>
      </c>
      <c r="J64" s="0" t="n">
        <v>0.73</v>
      </c>
      <c r="K64" s="0" t="n">
        <v>31.7</v>
      </c>
      <c r="L64" s="0" t="n">
        <v>0.59</v>
      </c>
      <c r="M64" s="19" t="n">
        <v>43768.5265814468</v>
      </c>
      <c r="N64" s="19" t="n">
        <v>43768.8480626968</v>
      </c>
      <c r="O64" s="19" t="s">
        <v>593</v>
      </c>
      <c r="P64" s="19"/>
      <c r="W64" s="0" t="s">
        <v>533</v>
      </c>
      <c r="X64" s="19" t="n">
        <v>43742.2576388889</v>
      </c>
      <c r="Y64" s="31" t="n">
        <v>166.333333333333</v>
      </c>
      <c r="Z64" s="0" t="s">
        <v>56</v>
      </c>
      <c r="AA64" s="0" t="s">
        <v>25</v>
      </c>
      <c r="AB64" s="0" t="s">
        <v>56</v>
      </c>
      <c r="AC64" s="0" t="n">
        <v>2019</v>
      </c>
      <c r="AD64" s="0" t="n">
        <v>10</v>
      </c>
      <c r="AE64" s="32"/>
      <c r="AF64" s="21" t="n">
        <f aca="false">IFERROR(SUMPRODUCT(--(tbl_bd_descente[wo_number]=W64),tbl_bd_descente[Y],tbl_bd_descente[tons])/SUMIF(tbl_bd_descente[wo_number],W64,tbl_bd_descente[tons]),0)</f>
        <v>84.4</v>
      </c>
      <c r="AG64" s="21" t="n">
        <f aca="false">IFERROR(SUMPRODUCT(--(tbl_bd_descente[wo_number]=W64),tbl_bd_descente[Al2O3],tbl_bd_descente[tons])/SUMIF(tbl_bd_descente[wo_number],W64,tbl_bd_descente[tons]),0)</f>
        <v>6.24</v>
      </c>
      <c r="AH64" s="21" t="n">
        <f aca="false">IFERROR(SUMPRODUCT(--(tbl_bd_descente[wo_number]=W64),tbl_bd_descente[Fe2O3],tbl_bd_descente[tons])/SUMIF(tbl_bd_descente[wo_number],W64,tbl_bd_descente[tons]),0)</f>
        <v>0.96</v>
      </c>
      <c r="AI64" s="21" t="n">
        <f aca="false">IFERROR(SUMPRODUCT(--(tbl_bd_descente[wo_number]=W64),tbl_bd_descente[MgO],tbl_bd_descente[tons])/SUMIF(tbl_bd_descente[wo_number],W64,tbl_bd_descente[tons]),0)</f>
        <v>31.68</v>
      </c>
      <c r="AJ64" s="21" t="n">
        <f aca="false">IFERROR(SUMPRODUCT(--(tbl_bd_descente[wo_number]=W64),tbl_bd_descente[CaOX],tbl_bd_descente[tons])/SUMIF(tbl_bd_descente[wo_number],W64,tbl_bd_descente[tons]),0)</f>
        <v>0.57</v>
      </c>
      <c r="AK64" s="21" t="n">
        <f aca="false">IFERROR(SUMPRODUCT(--(tbl_bd_descente[wo_number]=W64),tbl_bd_descente[S],tbl_bd_descente[tons])/SUMIF(tbl_bd_descente[wo_number],W64,tbl_bd_descente[tons]),0)</f>
        <v>0.049</v>
      </c>
      <c r="AL64" s="33"/>
      <c r="AM64" s="34"/>
      <c r="AO64" s="47" t="str">
        <f aca="false">IF(AND(C64=S$2,D64=S$3,COUNTIF(AO$1:AO63,"&gt;"&amp;1)&lt;10),ROW(),"")</f>
        <v/>
      </c>
    </row>
    <row r="65" customFormat="false" ht="12.8" hidden="false" customHeight="false" outlineLevel="0" collapsed="false">
      <c r="A65" s="0" t="s">
        <v>672</v>
      </c>
      <c r="B65" s="0" t="s">
        <v>54</v>
      </c>
      <c r="C65" s="0" t="s">
        <v>5</v>
      </c>
      <c r="D65" s="0" t="s">
        <v>54</v>
      </c>
      <c r="E65" s="20" t="n">
        <v>255.244998168945</v>
      </c>
      <c r="F65" s="0" t="n">
        <v>81.4</v>
      </c>
      <c r="G65" s="0" t="n">
        <v>85.8</v>
      </c>
      <c r="H65" s="0" t="n">
        <v>93.2</v>
      </c>
      <c r="I65" s="0" t="n">
        <v>1.52</v>
      </c>
      <c r="J65" s="0" t="n">
        <v>0.58</v>
      </c>
      <c r="K65" s="0" t="n">
        <v>31.38</v>
      </c>
      <c r="L65" s="0" t="n">
        <v>0.45</v>
      </c>
      <c r="M65" s="19" t="n">
        <v>43768.4897582523</v>
      </c>
      <c r="N65" s="19" t="n">
        <v>43768.5827664352</v>
      </c>
      <c r="O65" s="19" t="s">
        <v>593</v>
      </c>
      <c r="P65" s="19"/>
      <c r="W65" s="0" t="s">
        <v>532</v>
      </c>
      <c r="X65" s="19" t="n">
        <v>43741.8333333333</v>
      </c>
      <c r="Y65" s="31" t="n">
        <v>677.5</v>
      </c>
      <c r="Z65" s="0" t="s">
        <v>594</v>
      </c>
      <c r="AA65" s="0" t="s">
        <v>24</v>
      </c>
      <c r="AB65" s="0" t="s">
        <v>104</v>
      </c>
      <c r="AC65" s="0" t="n">
        <v>2019</v>
      </c>
      <c r="AD65" s="0" t="n">
        <v>10</v>
      </c>
      <c r="AE65" s="32"/>
      <c r="AF65" s="21" t="n">
        <f aca="false">IFERROR(SUMPRODUCT(--(tbl_bd_descente[wo_number]=W65),tbl_bd_descente[Y],tbl_bd_descente[tons])/SUMIF(tbl_bd_descente[wo_number],W65,tbl_bd_descente[tons]),0)</f>
        <v>80.2479704797048</v>
      </c>
      <c r="AG65" s="21" t="n">
        <f aca="false">IFERROR(SUMPRODUCT(--(tbl_bd_descente[wo_number]=W65),tbl_bd_descente[Al2O3],tbl_bd_descente[tons])/SUMIF(tbl_bd_descente[wo_number],W65,tbl_bd_descente[tons]),0)</f>
        <v>8.1789667896679</v>
      </c>
      <c r="AH65" s="21" t="n">
        <f aca="false">IFERROR(SUMPRODUCT(--(tbl_bd_descente[wo_number]=W65),tbl_bd_descente[Fe2O3],tbl_bd_descente[tons])/SUMIF(tbl_bd_descente[wo_number],W65,tbl_bd_descente[tons]),0)</f>
        <v>1.38583025830258</v>
      </c>
      <c r="AI65" s="21" t="n">
        <f aca="false">IFERROR(SUMPRODUCT(--(tbl_bd_descente[wo_number]=W65),tbl_bd_descente[MgO],tbl_bd_descente[tons])/SUMIF(tbl_bd_descente[wo_number],W65,tbl_bd_descente[tons]),0)</f>
        <v>32.0290774907749</v>
      </c>
      <c r="AJ65" s="21" t="n">
        <f aca="false">IFERROR(SUMPRODUCT(--(tbl_bd_descente[wo_number]=W65),tbl_bd_descente[CaOX],tbl_bd_descente[tons])/SUMIF(tbl_bd_descente[wo_number],W65,tbl_bd_descente[tons]),0)</f>
        <v>0.736605166051661</v>
      </c>
      <c r="AK65" s="21" t="n">
        <f aca="false">IFERROR(SUMPRODUCT(--(tbl_bd_descente[wo_number]=W65),tbl_bd_descente[S],tbl_bd_descente[tons])/SUMIF(tbl_bd_descente[wo_number],W65,tbl_bd_descente[tons]),0)</f>
        <v>0.100232472324723</v>
      </c>
      <c r="AL65" s="33"/>
      <c r="AM65" s="34"/>
      <c r="AO65" s="47" t="str">
        <f aca="false">IF(AND(C65=S$2,D65=S$3,COUNTIF(AO$1:AO64,"&gt;"&amp;1)&lt;10),ROW(),"")</f>
        <v/>
      </c>
    </row>
    <row r="66" customFormat="false" ht="12.8" hidden="false" customHeight="false" outlineLevel="0" collapsed="false">
      <c r="A66" s="0" t="s">
        <v>673</v>
      </c>
      <c r="B66" s="0" t="s">
        <v>613</v>
      </c>
      <c r="C66" s="0" t="s">
        <v>23</v>
      </c>
      <c r="D66" s="0" t="s">
        <v>594</v>
      </c>
      <c r="E66" s="20" t="n">
        <v>234.144998168945</v>
      </c>
      <c r="F66" s="0" t="n">
        <v>75</v>
      </c>
      <c r="G66" s="0" t="n">
        <v>79</v>
      </c>
      <c r="H66" s="0" t="n">
        <v>85.3</v>
      </c>
      <c r="I66" s="0" t="n">
        <v>5.76</v>
      </c>
      <c r="J66" s="0" t="n">
        <v>1.15</v>
      </c>
      <c r="K66" s="0" t="n">
        <v>31.59</v>
      </c>
      <c r="L66" s="0" t="n">
        <v>0.81</v>
      </c>
      <c r="M66" s="19" t="n">
        <v>43768.294496956</v>
      </c>
      <c r="N66" s="19" t="n">
        <v>43768.5824344097</v>
      </c>
      <c r="O66" s="19" t="s">
        <v>649</v>
      </c>
      <c r="P66" s="19"/>
      <c r="W66" s="0" t="s">
        <v>532</v>
      </c>
      <c r="X66" s="19" t="n">
        <v>43741.8333333333</v>
      </c>
      <c r="Y66" s="31" t="n">
        <v>677.5</v>
      </c>
      <c r="Z66" s="0" t="s">
        <v>30</v>
      </c>
      <c r="AA66" s="0" t="s">
        <v>4</v>
      </c>
      <c r="AB66" s="0" t="s">
        <v>104</v>
      </c>
      <c r="AC66" s="0" t="n">
        <v>2019</v>
      </c>
      <c r="AD66" s="0" t="n">
        <v>10</v>
      </c>
      <c r="AE66" s="32"/>
      <c r="AF66" s="21" t="n">
        <f aca="false">IFERROR(SUMPRODUCT(--(tbl_bd_descente[wo_number]=W66),tbl_bd_descente[Y],tbl_bd_descente[tons])/SUMIF(tbl_bd_descente[wo_number],W66,tbl_bd_descente[tons]),0)</f>
        <v>80.2479704797048</v>
      </c>
      <c r="AG66" s="21" t="n">
        <f aca="false">IFERROR(SUMPRODUCT(--(tbl_bd_descente[wo_number]=W66),tbl_bd_descente[Al2O3],tbl_bd_descente[tons])/SUMIF(tbl_bd_descente[wo_number],W66,tbl_bd_descente[tons]),0)</f>
        <v>8.1789667896679</v>
      </c>
      <c r="AH66" s="21" t="n">
        <f aca="false">IFERROR(SUMPRODUCT(--(tbl_bd_descente[wo_number]=W66),tbl_bd_descente[Fe2O3],tbl_bd_descente[tons])/SUMIF(tbl_bd_descente[wo_number],W66,tbl_bd_descente[tons]),0)</f>
        <v>1.38583025830258</v>
      </c>
      <c r="AI66" s="21" t="n">
        <f aca="false">IFERROR(SUMPRODUCT(--(tbl_bd_descente[wo_number]=W66),tbl_bd_descente[MgO],tbl_bd_descente[tons])/SUMIF(tbl_bd_descente[wo_number],W66,tbl_bd_descente[tons]),0)</f>
        <v>32.0290774907749</v>
      </c>
      <c r="AJ66" s="21" t="n">
        <f aca="false">IFERROR(SUMPRODUCT(--(tbl_bd_descente[wo_number]=W66),tbl_bd_descente[CaOX],tbl_bd_descente[tons])/SUMIF(tbl_bd_descente[wo_number],W66,tbl_bd_descente[tons]),0)</f>
        <v>0.736605166051661</v>
      </c>
      <c r="AK66" s="21" t="n">
        <f aca="false">IFERROR(SUMPRODUCT(--(tbl_bd_descente[wo_number]=W66),tbl_bd_descente[S],tbl_bd_descente[tons])/SUMIF(tbl_bd_descente[wo_number],W66,tbl_bd_descente[tons]),0)</f>
        <v>0.100232472324723</v>
      </c>
      <c r="AL66" s="33"/>
      <c r="AM66" s="34"/>
      <c r="AO66" s="47" t="str">
        <f aca="false">IF(AND(C66=S$2,D66=S$3,COUNTIF(AO$1:AO65,"&gt;"&amp;1)&lt;10),ROW(),"")</f>
        <v/>
      </c>
    </row>
    <row r="67" customFormat="false" ht="12.8" hidden="false" customHeight="false" outlineLevel="0" collapsed="false">
      <c r="A67" s="0" t="s">
        <v>674</v>
      </c>
      <c r="B67" s="0" t="s">
        <v>633</v>
      </c>
      <c r="C67" s="0" t="s">
        <v>5</v>
      </c>
      <c r="D67" s="0" t="s">
        <v>54</v>
      </c>
      <c r="E67" s="20" t="n">
        <v>256.159997558594</v>
      </c>
      <c r="F67" s="0" t="n">
        <v>78.5</v>
      </c>
      <c r="G67" s="0" t="n">
        <v>82.7</v>
      </c>
      <c r="H67" s="0" t="n">
        <v>89.5</v>
      </c>
      <c r="I67" s="0" t="n">
        <v>3.36</v>
      </c>
      <c r="J67" s="0" t="n">
        <v>0.88</v>
      </c>
      <c r="K67" s="0" t="n">
        <v>31.55</v>
      </c>
      <c r="L67" s="0" t="n">
        <v>0.32</v>
      </c>
      <c r="M67" s="19" t="n">
        <v>43768.2627610301</v>
      </c>
      <c r="N67" s="19" t="n">
        <v>43768.2891973727</v>
      </c>
      <c r="O67" s="19" t="s">
        <v>649</v>
      </c>
      <c r="P67" s="19"/>
      <c r="W67" s="0" t="s">
        <v>531</v>
      </c>
      <c r="X67" s="19" t="n">
        <v>43741.3979166667</v>
      </c>
      <c r="Y67" s="31" t="n">
        <v>748.666666666667</v>
      </c>
      <c r="Z67" s="0" t="s">
        <v>66</v>
      </c>
      <c r="AA67" s="0" t="s">
        <v>20</v>
      </c>
      <c r="AB67" s="0" t="s">
        <v>66</v>
      </c>
      <c r="AC67" s="0" t="n">
        <v>2019</v>
      </c>
      <c r="AD67" s="0" t="n">
        <v>10</v>
      </c>
      <c r="AE67" s="32"/>
      <c r="AF67" s="21" t="n">
        <f aca="false">IFERROR(SUMPRODUCT(--(tbl_bd_descente[wo_number]=W67),tbl_bd_descente[Y],tbl_bd_descente[tons])/SUMIF(tbl_bd_descente[wo_number],W67,tbl_bd_descente[tons]),0)</f>
        <v>73.6054318788958</v>
      </c>
      <c r="AG67" s="21" t="n">
        <f aca="false">IFERROR(SUMPRODUCT(--(tbl_bd_descente[wo_number]=W67),tbl_bd_descente[Al2O3],tbl_bd_descente[tons])/SUMIF(tbl_bd_descente[wo_number],W67,tbl_bd_descente[tons]),0)</f>
        <v>7.38217275155833</v>
      </c>
      <c r="AH67" s="21" t="n">
        <f aca="false">IFERROR(SUMPRODUCT(--(tbl_bd_descente[wo_number]=W67),tbl_bd_descente[Fe2O3],tbl_bd_descente[tons])/SUMIF(tbl_bd_descente[wo_number],W67,tbl_bd_descente[tons]),0)</f>
        <v>1.42869991095281</v>
      </c>
      <c r="AI67" s="21" t="n">
        <f aca="false">IFERROR(SUMPRODUCT(--(tbl_bd_descente[wo_number]=W67),tbl_bd_descente[MgO],tbl_bd_descente[tons])/SUMIF(tbl_bd_descente[wo_number],W67,tbl_bd_descente[tons]),0)</f>
        <v>31.8526001780944</v>
      </c>
      <c r="AJ67" s="21" t="n">
        <f aca="false">IFERROR(SUMPRODUCT(--(tbl_bd_descente[wo_number]=W67),tbl_bd_descente[CaOX],tbl_bd_descente[tons])/SUMIF(tbl_bd_descente[wo_number],W67,tbl_bd_descente[tons]),0)</f>
        <v>1.28541406945681</v>
      </c>
      <c r="AK67" s="21" t="n">
        <f aca="false">IFERROR(SUMPRODUCT(--(tbl_bd_descente[wo_number]=W67),tbl_bd_descente[S],tbl_bd_descente[tons])/SUMIF(tbl_bd_descente[wo_number],W67,tbl_bd_descente[tons]),0)</f>
        <v>0.161971504897596</v>
      </c>
      <c r="AL67" s="33"/>
      <c r="AM67" s="34"/>
      <c r="AO67" s="47" t="str">
        <f aca="false">IF(AND(C67=S$2,D67=S$3,COUNTIF(AO$1:AO66,"&gt;"&amp;1)&lt;10),ROW(),"")</f>
        <v/>
      </c>
    </row>
    <row r="68" customFormat="false" ht="12.8" hidden="false" customHeight="false" outlineLevel="0" collapsed="false">
      <c r="A68" s="0" t="s">
        <v>675</v>
      </c>
      <c r="B68" s="0" t="s">
        <v>594</v>
      </c>
      <c r="C68" s="0" t="s">
        <v>23</v>
      </c>
      <c r="D68" s="0" t="s">
        <v>594</v>
      </c>
      <c r="E68" s="20" t="n">
        <v>182.244998168945</v>
      </c>
      <c r="F68" s="0" t="n">
        <v>76.1</v>
      </c>
      <c r="G68" s="0" t="n">
        <v>80.4</v>
      </c>
      <c r="H68" s="0" t="n">
        <v>84.3</v>
      </c>
      <c r="I68" s="0" t="n">
        <v>14.23</v>
      </c>
      <c r="J68" s="0" t="n">
        <v>1.58</v>
      </c>
      <c r="K68" s="0" t="n">
        <v>32.53</v>
      </c>
      <c r="L68" s="0" t="n">
        <v>0.41</v>
      </c>
      <c r="M68" s="19" t="n">
        <v>43768.2228767014</v>
      </c>
      <c r="N68" s="19" t="n">
        <v>43768.2462800116</v>
      </c>
      <c r="O68" s="19" t="s">
        <v>676</v>
      </c>
      <c r="P68" s="19"/>
      <c r="W68" s="0" t="s">
        <v>531</v>
      </c>
      <c r="X68" s="19" t="n">
        <v>43741.3979166667</v>
      </c>
      <c r="Y68" s="31" t="n">
        <v>374.333333333333</v>
      </c>
      <c r="Z68" s="0" t="s">
        <v>66</v>
      </c>
      <c r="AA68" s="0" t="s">
        <v>9</v>
      </c>
      <c r="AB68" s="0" t="s">
        <v>66</v>
      </c>
      <c r="AC68" s="0" t="n">
        <v>2019</v>
      </c>
      <c r="AD68" s="0" t="n">
        <v>10</v>
      </c>
      <c r="AE68" s="32"/>
      <c r="AF68" s="21" t="n">
        <f aca="false">IFERROR(SUMPRODUCT(--(tbl_bd_descente[wo_number]=W68),tbl_bd_descente[Y],tbl_bd_descente[tons])/SUMIF(tbl_bd_descente[wo_number],W68,tbl_bd_descente[tons]),0)</f>
        <v>73.6054318788958</v>
      </c>
      <c r="AG68" s="21" t="n">
        <f aca="false">IFERROR(SUMPRODUCT(--(tbl_bd_descente[wo_number]=W68),tbl_bd_descente[Al2O3],tbl_bd_descente[tons])/SUMIF(tbl_bd_descente[wo_number],W68,tbl_bd_descente[tons]),0)</f>
        <v>7.38217275155833</v>
      </c>
      <c r="AH68" s="21" t="n">
        <f aca="false">IFERROR(SUMPRODUCT(--(tbl_bd_descente[wo_number]=W68),tbl_bd_descente[Fe2O3],tbl_bd_descente[tons])/SUMIF(tbl_bd_descente[wo_number],W68,tbl_bd_descente[tons]),0)</f>
        <v>1.42869991095281</v>
      </c>
      <c r="AI68" s="21" t="n">
        <f aca="false">IFERROR(SUMPRODUCT(--(tbl_bd_descente[wo_number]=W68),tbl_bd_descente[MgO],tbl_bd_descente[tons])/SUMIF(tbl_bd_descente[wo_number],W68,tbl_bd_descente[tons]),0)</f>
        <v>31.8526001780944</v>
      </c>
      <c r="AJ68" s="21" t="n">
        <f aca="false">IFERROR(SUMPRODUCT(--(tbl_bd_descente[wo_number]=W68),tbl_bd_descente[CaOX],tbl_bd_descente[tons])/SUMIF(tbl_bd_descente[wo_number],W68,tbl_bd_descente[tons]),0)</f>
        <v>1.28541406945681</v>
      </c>
      <c r="AK68" s="21" t="n">
        <f aca="false">IFERROR(SUMPRODUCT(--(tbl_bd_descente[wo_number]=W68),tbl_bd_descente[S],tbl_bd_descente[tons])/SUMIF(tbl_bd_descente[wo_number],W68,tbl_bd_descente[tons]),0)</f>
        <v>0.161971504897596</v>
      </c>
      <c r="AL68" s="33"/>
      <c r="AM68" s="34"/>
      <c r="AO68" s="47" t="str">
        <f aca="false">IF(AND(C68=S$2,D68=S$3,COUNTIF(AO$1:AO67,"&gt;"&amp;1)&lt;10),ROW(),"")</f>
        <v/>
      </c>
    </row>
    <row r="69" customFormat="false" ht="12.8" hidden="false" customHeight="false" outlineLevel="0" collapsed="false">
      <c r="A69" s="0" t="s">
        <v>677</v>
      </c>
      <c r="B69" s="0" t="s">
        <v>30</v>
      </c>
      <c r="C69" s="0" t="s">
        <v>1</v>
      </c>
      <c r="D69" s="0" t="s">
        <v>30</v>
      </c>
      <c r="E69" s="20" t="n">
        <v>181.444998168945</v>
      </c>
      <c r="F69" s="20" t="n">
        <v>76</v>
      </c>
      <c r="G69" s="20" t="n">
        <v>80.1</v>
      </c>
      <c r="H69" s="20" t="n">
        <v>86.7</v>
      </c>
      <c r="I69" s="20" t="n">
        <v>3.32</v>
      </c>
      <c r="J69" s="20" t="n">
        <v>0.84</v>
      </c>
      <c r="K69" s="20" t="n">
        <v>31.41</v>
      </c>
      <c r="L69" s="20" t="n">
        <v>0.34</v>
      </c>
      <c r="M69" s="19" t="n">
        <v>43767.9173965625</v>
      </c>
      <c r="N69" s="19" t="n">
        <v>43767.9386456366</v>
      </c>
      <c r="O69" s="19" t="s">
        <v>676</v>
      </c>
      <c r="P69" s="19"/>
      <c r="W69" s="0" t="s">
        <v>530</v>
      </c>
      <c r="X69" s="19" t="n">
        <v>43740.8138888889</v>
      </c>
      <c r="Y69" s="31" t="n">
        <v>1221</v>
      </c>
      <c r="Z69" s="0" t="s">
        <v>30</v>
      </c>
      <c r="AA69" s="0" t="s">
        <v>1</v>
      </c>
      <c r="AB69" s="0" t="s">
        <v>30</v>
      </c>
      <c r="AC69" s="0" t="n">
        <v>2019</v>
      </c>
      <c r="AD69" s="0" t="n">
        <v>10</v>
      </c>
      <c r="AE69" s="32"/>
      <c r="AF69" s="21" t="n">
        <f aca="false">IFERROR(SUMPRODUCT(--(tbl_bd_descente[wo_number]=W69),tbl_bd_descente[Y],tbl_bd_descente[tons])/SUMIF(tbl_bd_descente[wo_number],W69,tbl_bd_descente[tons]),0)</f>
        <v>80.0293202293202</v>
      </c>
      <c r="AG69" s="21" t="n">
        <f aca="false">IFERROR(SUMPRODUCT(--(tbl_bd_descente[wo_number]=W69),tbl_bd_descente[Al2O3],tbl_bd_descente[tons])/SUMIF(tbl_bd_descente[wo_number],W69,tbl_bd_descente[tons]),0)</f>
        <v>2.80223587223587</v>
      </c>
      <c r="AH69" s="21" t="n">
        <f aca="false">IFERROR(SUMPRODUCT(--(tbl_bd_descente[wo_number]=W69),tbl_bd_descente[Fe2O3],tbl_bd_descente[tons])/SUMIF(tbl_bd_descente[wo_number],W69,tbl_bd_descente[tons]),0)</f>
        <v>0.847583947583948</v>
      </c>
      <c r="AI69" s="21" t="n">
        <f aca="false">IFERROR(SUMPRODUCT(--(tbl_bd_descente[wo_number]=W69),tbl_bd_descente[MgO],tbl_bd_descente[tons])/SUMIF(tbl_bd_descente[wo_number],W69,tbl_bd_descente[tons]),0)</f>
        <v>31.437411957412</v>
      </c>
      <c r="AJ69" s="21" t="n">
        <f aca="false">IFERROR(SUMPRODUCT(--(tbl_bd_descente[wo_number]=W69),tbl_bd_descente[CaOX],tbl_bd_descente[tons])/SUMIF(tbl_bd_descente[wo_number],W69,tbl_bd_descente[tons]),0)</f>
        <v>1.02000819000819</v>
      </c>
      <c r="AK69" s="21" t="n">
        <f aca="false">IFERROR(SUMPRODUCT(--(tbl_bd_descente[wo_number]=W69),tbl_bd_descente[S],tbl_bd_descente[tons])/SUMIF(tbl_bd_descente[wo_number],W69,tbl_bd_descente[tons]),0)</f>
        <v>0.0552416052416052</v>
      </c>
      <c r="AL69" s="33"/>
      <c r="AM69" s="34"/>
      <c r="AO69" s="47" t="str">
        <f aca="false">IF(AND(C69=S$2,D69=S$3,COUNTIF(AO$1:AO68,"&gt;"&amp;1)&lt;10),ROW(),"")</f>
        <v/>
      </c>
    </row>
    <row r="70" customFormat="false" ht="12.8" hidden="false" customHeight="false" outlineLevel="0" collapsed="false">
      <c r="A70" s="0" t="s">
        <v>678</v>
      </c>
      <c r="B70" s="0" t="s">
        <v>66</v>
      </c>
      <c r="C70" s="0" t="s">
        <v>20</v>
      </c>
      <c r="D70" s="0" t="s">
        <v>66</v>
      </c>
      <c r="E70" s="20" t="n">
        <v>107.785000610352</v>
      </c>
      <c r="F70" s="0" t="n">
        <v>72</v>
      </c>
      <c r="G70" s="0" t="n">
        <v>75.9</v>
      </c>
      <c r="H70" s="0" t="n">
        <v>81.6</v>
      </c>
      <c r="I70" s="0" t="n">
        <v>5.97</v>
      </c>
      <c r="J70" s="0" t="n">
        <v>1.19</v>
      </c>
      <c r="K70" s="0" t="n">
        <v>31.73</v>
      </c>
      <c r="L70" s="0" t="n">
        <v>0.33</v>
      </c>
      <c r="M70" s="19" t="n">
        <v>43767.9062119213</v>
      </c>
      <c r="N70" s="19" t="n">
        <v>43767.9123457523</v>
      </c>
      <c r="O70" s="19" t="s">
        <v>676</v>
      </c>
      <c r="P70" s="19"/>
      <c r="W70" s="0" t="s">
        <v>529</v>
      </c>
      <c r="X70" s="19" t="n">
        <v>43740.4708333333</v>
      </c>
      <c r="Y70" s="31" t="n">
        <v>1200</v>
      </c>
      <c r="Z70" s="0" t="s">
        <v>30</v>
      </c>
      <c r="AA70" s="0" t="s">
        <v>1</v>
      </c>
      <c r="AB70" s="0" t="s">
        <v>30</v>
      </c>
      <c r="AC70" s="0" t="n">
        <v>2019</v>
      </c>
      <c r="AD70" s="0" t="n">
        <v>10</v>
      </c>
      <c r="AE70" s="32"/>
      <c r="AF70" s="21" t="n">
        <f aca="false">IFERROR(SUMPRODUCT(--(tbl_bd_descente[wo_number]=W70),tbl_bd_descente[Y],tbl_bd_descente[tons])/SUMIF(tbl_bd_descente[wo_number],W70,tbl_bd_descente[tons]),0)</f>
        <v>79.7666666666667</v>
      </c>
      <c r="AG70" s="21" t="n">
        <f aca="false">IFERROR(SUMPRODUCT(--(tbl_bd_descente[wo_number]=W70),tbl_bd_descente[Al2O3],tbl_bd_descente[tons])/SUMIF(tbl_bd_descente[wo_number],W70,tbl_bd_descente[tons]),0)</f>
        <v>2.75333333333333</v>
      </c>
      <c r="AH70" s="21" t="n">
        <f aca="false">IFERROR(SUMPRODUCT(--(tbl_bd_descente[wo_number]=W70),tbl_bd_descente[Fe2O3],tbl_bd_descente[tons])/SUMIF(tbl_bd_descente[wo_number],W70,tbl_bd_descente[tons]),0)</f>
        <v>0.803333333333333</v>
      </c>
      <c r="AI70" s="21" t="n">
        <f aca="false">IFERROR(SUMPRODUCT(--(tbl_bd_descente[wo_number]=W70),tbl_bd_descente[MgO],tbl_bd_descente[tons])/SUMIF(tbl_bd_descente[wo_number],W70,tbl_bd_descente[tons]),0)</f>
        <v>31.5033333333333</v>
      </c>
      <c r="AJ70" s="21" t="n">
        <f aca="false">IFERROR(SUMPRODUCT(--(tbl_bd_descente[wo_number]=W70),tbl_bd_descente[CaOX],tbl_bd_descente[tons])/SUMIF(tbl_bd_descente[wo_number],W70,tbl_bd_descente[tons]),0)</f>
        <v>1.24333333333333</v>
      </c>
      <c r="AK70" s="21" t="n">
        <f aca="false">IFERROR(SUMPRODUCT(--(tbl_bd_descente[wo_number]=W70),tbl_bd_descente[S],tbl_bd_descente[tons])/SUMIF(tbl_bd_descente[wo_number],W70,tbl_bd_descente[tons]),0)</f>
        <v>0.057</v>
      </c>
      <c r="AL70" s="33" t="n">
        <v>1240</v>
      </c>
      <c r="AM70" s="34"/>
      <c r="AO70" s="47" t="str">
        <f aca="false">IF(AND(C70=S$2,D70=S$3,COUNTIF(AO$1:AO69,"&gt;"&amp;1)&lt;10),ROW(),"")</f>
        <v/>
      </c>
    </row>
    <row r="71" customFormat="false" ht="12.8" hidden="false" customHeight="false" outlineLevel="0" collapsed="false">
      <c r="A71" s="0" t="s">
        <v>679</v>
      </c>
      <c r="B71" s="0" t="s">
        <v>66</v>
      </c>
      <c r="C71" s="0" t="s">
        <v>20</v>
      </c>
      <c r="D71" s="0" t="s">
        <v>66</v>
      </c>
      <c r="E71" s="20" t="n">
        <v>181.944998168945</v>
      </c>
      <c r="F71" s="0" t="n">
        <v>71.4</v>
      </c>
      <c r="G71" s="0" t="n">
        <v>75.2</v>
      </c>
      <c r="H71" s="0" t="n">
        <v>81.3</v>
      </c>
      <c r="I71" s="0" t="n">
        <v>7.61</v>
      </c>
      <c r="J71" s="0" t="n">
        <v>1.35</v>
      </c>
      <c r="K71" s="0" t="n">
        <v>31.94</v>
      </c>
      <c r="L71" s="0" t="n">
        <v>0.37</v>
      </c>
      <c r="M71" s="19" t="n">
        <v>43767.8825108796</v>
      </c>
      <c r="N71" s="19" t="n">
        <v>43767.9001503472</v>
      </c>
      <c r="O71" s="19" t="s">
        <v>676</v>
      </c>
      <c r="P71" s="19"/>
      <c r="W71" s="0" t="s">
        <v>528</v>
      </c>
      <c r="X71" s="19" t="n">
        <v>43739.3993055556</v>
      </c>
      <c r="Y71" s="31" t="n">
        <v>612.666666666667</v>
      </c>
      <c r="Z71" s="0" t="s">
        <v>66</v>
      </c>
      <c r="AA71" s="0" t="s">
        <v>20</v>
      </c>
      <c r="AB71" s="0" t="s">
        <v>66</v>
      </c>
      <c r="AC71" s="0" t="n">
        <v>2019</v>
      </c>
      <c r="AD71" s="0" t="n">
        <v>10</v>
      </c>
      <c r="AE71" s="32"/>
      <c r="AF71" s="21" t="n">
        <f aca="false">IFERROR(SUMPRODUCT(--(tbl_bd_descente[wo_number]=W71),tbl_bd_descente[Y],tbl_bd_descente[tons])/SUMIF(tbl_bd_descente[wo_number],W71,tbl_bd_descente[tons]),0)</f>
        <v>73.6181719260065</v>
      </c>
      <c r="AG71" s="21" t="n">
        <f aca="false">IFERROR(SUMPRODUCT(--(tbl_bd_descente[wo_number]=W71),tbl_bd_descente[Al2O3],tbl_bd_descente[tons])/SUMIF(tbl_bd_descente[wo_number],W71,tbl_bd_descente[tons]),0)</f>
        <v>9.26487486398259</v>
      </c>
      <c r="AH71" s="21" t="n">
        <f aca="false">IFERROR(SUMPRODUCT(--(tbl_bd_descente[wo_number]=W71),tbl_bd_descente[Fe2O3],tbl_bd_descente[tons])/SUMIF(tbl_bd_descente[wo_number],W71,tbl_bd_descente[tons]),0)</f>
        <v>1.57020674646355</v>
      </c>
      <c r="AI71" s="21" t="n">
        <f aca="false">IFERROR(SUMPRODUCT(--(tbl_bd_descente[wo_number]=W71),tbl_bd_descente[MgO],tbl_bd_descente[tons])/SUMIF(tbl_bd_descente[wo_number],W71,tbl_bd_descente[tons]),0)</f>
        <v>32.1052883569097</v>
      </c>
      <c r="AJ71" s="21" t="n">
        <f aca="false">IFERROR(SUMPRODUCT(--(tbl_bd_descente[wo_number]=W71),tbl_bd_descente[CaOX],tbl_bd_descente[tons])/SUMIF(tbl_bd_descente[wo_number],W71,tbl_bd_descente[tons]),0)</f>
        <v>1.8577366702938</v>
      </c>
      <c r="AK71" s="21" t="n">
        <f aca="false">IFERROR(SUMPRODUCT(--(tbl_bd_descente[wo_number]=W71),tbl_bd_descente[S],tbl_bd_descente[tons])/SUMIF(tbl_bd_descente[wo_number],W71,tbl_bd_descente[tons]),0)</f>
        <v>0.136516866158868</v>
      </c>
      <c r="AL71" s="33"/>
      <c r="AM71" s="34"/>
      <c r="AO71" s="47" t="str">
        <f aca="false">IF(AND(C71=S$2,D71=S$3,COUNTIF(AO$1:AO70,"&gt;"&amp;1)&lt;10),ROW(),"")</f>
        <v/>
      </c>
    </row>
    <row r="72" customFormat="false" ht="12.8" hidden="false" customHeight="false" outlineLevel="0" collapsed="false">
      <c r="A72" s="0" t="s">
        <v>680</v>
      </c>
      <c r="B72" s="0" t="s">
        <v>54</v>
      </c>
      <c r="C72" s="0" t="s">
        <v>5</v>
      </c>
      <c r="D72" s="0" t="s">
        <v>54</v>
      </c>
      <c r="E72" s="20" t="n">
        <v>206.265998840332</v>
      </c>
      <c r="F72" s="0" t="n">
        <v>78.2</v>
      </c>
      <c r="G72" s="0" t="n">
        <v>82.5</v>
      </c>
      <c r="H72" s="0" t="n">
        <v>89.4</v>
      </c>
      <c r="I72" s="0" t="n">
        <v>3.01</v>
      </c>
      <c r="J72" s="0" t="n">
        <v>0.78</v>
      </c>
      <c r="K72" s="0" t="n">
        <v>31.39</v>
      </c>
      <c r="L72" s="0" t="n">
        <v>0.28</v>
      </c>
      <c r="M72" s="19" t="n">
        <v>43767.8517008449</v>
      </c>
      <c r="N72" s="19" t="n">
        <v>43767.8761651273</v>
      </c>
      <c r="O72" s="19" t="s">
        <v>605</v>
      </c>
      <c r="P72" s="19"/>
      <c r="W72" s="0" t="s">
        <v>528</v>
      </c>
      <c r="X72" s="19" t="n">
        <v>43739.3993055556</v>
      </c>
      <c r="Y72" s="31" t="n">
        <v>306.333333333333</v>
      </c>
      <c r="Z72" s="0" t="s">
        <v>66</v>
      </c>
      <c r="AA72" s="0" t="s">
        <v>9</v>
      </c>
      <c r="AB72" s="0" t="s">
        <v>66</v>
      </c>
      <c r="AC72" s="0" t="n">
        <v>2019</v>
      </c>
      <c r="AD72" s="0" t="n">
        <v>10</v>
      </c>
      <c r="AE72" s="32"/>
      <c r="AF72" s="21" t="n">
        <f aca="false">IFERROR(SUMPRODUCT(--(tbl_bd_descente[wo_number]=W72),tbl_bd_descente[Y],tbl_bd_descente[tons])/SUMIF(tbl_bd_descente[wo_number],W72,tbl_bd_descente[tons]),0)</f>
        <v>73.6181719260065</v>
      </c>
      <c r="AG72" s="21" t="n">
        <f aca="false">IFERROR(SUMPRODUCT(--(tbl_bd_descente[wo_number]=W72),tbl_bd_descente[Al2O3],tbl_bd_descente[tons])/SUMIF(tbl_bd_descente[wo_number],W72,tbl_bd_descente[tons]),0)</f>
        <v>9.26487486398259</v>
      </c>
      <c r="AH72" s="21" t="n">
        <f aca="false">IFERROR(SUMPRODUCT(--(tbl_bd_descente[wo_number]=W72),tbl_bd_descente[Fe2O3],tbl_bd_descente[tons])/SUMIF(tbl_bd_descente[wo_number],W72,tbl_bd_descente[tons]),0)</f>
        <v>1.57020674646355</v>
      </c>
      <c r="AI72" s="21" t="n">
        <f aca="false">IFERROR(SUMPRODUCT(--(tbl_bd_descente[wo_number]=W72),tbl_bd_descente[MgO],tbl_bd_descente[tons])/SUMIF(tbl_bd_descente[wo_number],W72,tbl_bd_descente[tons]),0)</f>
        <v>32.1052883569097</v>
      </c>
      <c r="AJ72" s="21" t="n">
        <f aca="false">IFERROR(SUMPRODUCT(--(tbl_bd_descente[wo_number]=W72),tbl_bd_descente[CaOX],tbl_bd_descente[tons])/SUMIF(tbl_bd_descente[wo_number],W72,tbl_bd_descente[tons]),0)</f>
        <v>1.8577366702938</v>
      </c>
      <c r="AK72" s="21" t="n">
        <f aca="false">IFERROR(SUMPRODUCT(--(tbl_bd_descente[wo_number]=W72),tbl_bd_descente[S],tbl_bd_descente[tons])/SUMIF(tbl_bd_descente[wo_number],W72,tbl_bd_descente[tons]),0)</f>
        <v>0.136516866158868</v>
      </c>
      <c r="AL72" s="33"/>
      <c r="AM72" s="34"/>
      <c r="AO72" s="47" t="str">
        <f aca="false">IF(AND(C72=S$2,D72=S$3,COUNTIF(AO$1:AO71,"&gt;"&amp;1)&lt;10),ROW(),"")</f>
        <v/>
      </c>
    </row>
    <row r="73" customFormat="false" ht="12.8" hidden="false" customHeight="false" outlineLevel="0" collapsed="false">
      <c r="A73" s="0" t="s">
        <v>681</v>
      </c>
      <c r="B73" s="0" t="s">
        <v>88</v>
      </c>
      <c r="C73" s="0" t="s">
        <v>26</v>
      </c>
      <c r="D73" s="0" t="s">
        <v>88</v>
      </c>
      <c r="E73" s="20" t="n">
        <v>133.025999069214</v>
      </c>
      <c r="F73" s="0" t="n">
        <v>71.5</v>
      </c>
      <c r="G73" s="0" t="n">
        <v>75.4</v>
      </c>
      <c r="H73" s="0" t="n">
        <v>81.9</v>
      </c>
      <c r="I73" s="0" t="n">
        <v>2.55</v>
      </c>
      <c r="J73" s="0" t="n">
        <v>0.82</v>
      </c>
      <c r="K73" s="0" t="n">
        <v>31.45</v>
      </c>
      <c r="L73" s="0" t="n">
        <v>0.41</v>
      </c>
      <c r="M73" s="19" t="n">
        <v>43767.8281793982</v>
      </c>
      <c r="N73" s="19" t="n">
        <v>43767.8454475694</v>
      </c>
      <c r="O73" s="19" t="s">
        <v>605</v>
      </c>
      <c r="P73" s="19"/>
      <c r="W73" s="0" t="s">
        <v>527</v>
      </c>
      <c r="X73" s="19" t="n">
        <v>43738.8701388889</v>
      </c>
      <c r="Y73" s="31" t="n">
        <v>990</v>
      </c>
      <c r="Z73" s="0" t="s">
        <v>66</v>
      </c>
      <c r="AA73" s="0" t="s">
        <v>8</v>
      </c>
      <c r="AB73" s="0" t="s">
        <v>66</v>
      </c>
      <c r="AC73" s="0" t="n">
        <v>2019</v>
      </c>
      <c r="AD73" s="0" t="n">
        <v>9</v>
      </c>
      <c r="AE73" s="32"/>
      <c r="AF73" s="21" t="n">
        <f aca="false">IFERROR(SUMPRODUCT(--(tbl_bd_descente[wo_number]=W73),tbl_bd_descente[Y],tbl_bd_descente[tons])/SUMIF(tbl_bd_descente[wo_number],W73,tbl_bd_descente[tons]),0)</f>
        <v>77.5343434343434</v>
      </c>
      <c r="AG73" s="21" t="n">
        <f aca="false">IFERROR(SUMPRODUCT(--(tbl_bd_descente[wo_number]=W73),tbl_bd_descente[Al2O3],tbl_bd_descente[tons])/SUMIF(tbl_bd_descente[wo_number],W73,tbl_bd_descente[tons]),0)</f>
        <v>8.62222222222222</v>
      </c>
      <c r="AH73" s="21" t="n">
        <f aca="false">IFERROR(SUMPRODUCT(--(tbl_bd_descente[wo_number]=W73),tbl_bd_descente[Fe2O3],tbl_bd_descente[tons])/SUMIF(tbl_bd_descente[wo_number],W73,tbl_bd_descente[tons]),0)</f>
        <v>1.36232323232323</v>
      </c>
      <c r="AI73" s="21" t="n">
        <f aca="false">IFERROR(SUMPRODUCT(--(tbl_bd_descente[wo_number]=W73),tbl_bd_descente[MgO],tbl_bd_descente[tons])/SUMIF(tbl_bd_descente[wo_number],W73,tbl_bd_descente[tons]),0)</f>
        <v>32.0457575757576</v>
      </c>
      <c r="AJ73" s="21" t="n">
        <f aca="false">IFERROR(SUMPRODUCT(--(tbl_bd_descente[wo_number]=W73),tbl_bd_descente[CaOX],tbl_bd_descente[tons])/SUMIF(tbl_bd_descente[wo_number],W73,tbl_bd_descente[tons]),0)</f>
        <v>1.0369696969697</v>
      </c>
      <c r="AK73" s="21" t="n">
        <f aca="false">IFERROR(SUMPRODUCT(--(tbl_bd_descente[wo_number]=W73),tbl_bd_descente[S],tbl_bd_descente[tons])/SUMIF(tbl_bd_descente[wo_number],W73,tbl_bd_descente[tons]),0)</f>
        <v>0.199959595959596</v>
      </c>
      <c r="AL73" s="33"/>
      <c r="AM73" s="34"/>
      <c r="AO73" s="47" t="str">
        <f aca="false">IF(AND(C73=S$2,D73=S$3,COUNTIF(AO$1:AO72,"&gt;"&amp;1)&lt;10),ROW(),"")</f>
        <v/>
      </c>
    </row>
    <row r="74" customFormat="false" ht="12.8" hidden="false" customHeight="false" outlineLevel="0" collapsed="false">
      <c r="A74" s="0" t="s">
        <v>682</v>
      </c>
      <c r="B74" s="0" t="s">
        <v>30</v>
      </c>
      <c r="C74" s="0" t="s">
        <v>4</v>
      </c>
      <c r="D74" s="0" t="s">
        <v>30</v>
      </c>
      <c r="E74" s="20" t="n">
        <v>146.329998779297</v>
      </c>
      <c r="F74" s="0" t="n">
        <v>77.7</v>
      </c>
      <c r="G74" s="0" t="n">
        <v>82</v>
      </c>
      <c r="H74" s="0" t="n">
        <v>87.8</v>
      </c>
      <c r="I74" s="0" t="n">
        <v>6.64</v>
      </c>
      <c r="J74" s="0" t="n">
        <v>1.19</v>
      </c>
      <c r="K74" s="0" t="n">
        <v>31.79</v>
      </c>
      <c r="L74" s="0" t="n">
        <v>0.37</v>
      </c>
      <c r="M74" s="19" t="n">
        <v>43767.8104018171</v>
      </c>
      <c r="N74" s="19" t="n">
        <v>43767.8239700232</v>
      </c>
      <c r="O74" s="19" t="s">
        <v>605</v>
      </c>
      <c r="P74" s="19"/>
      <c r="W74" s="0" t="s">
        <v>526</v>
      </c>
      <c r="X74" s="19" t="n">
        <v>43738.6402777778</v>
      </c>
      <c r="Y74" s="31" t="n">
        <v>1200</v>
      </c>
      <c r="Z74" s="0" t="s">
        <v>66</v>
      </c>
      <c r="AA74" s="0" t="s">
        <v>8</v>
      </c>
      <c r="AB74" s="0" t="s">
        <v>66</v>
      </c>
      <c r="AC74" s="0" t="n">
        <v>2019</v>
      </c>
      <c r="AD74" s="0" t="n">
        <v>9</v>
      </c>
      <c r="AE74" s="32"/>
      <c r="AF74" s="21" t="n">
        <f aca="false">IFERROR(SUMPRODUCT(--(tbl_bd_descente[wo_number]=W74),tbl_bd_descente[Y],tbl_bd_descente[tons])/SUMIF(tbl_bd_descente[wo_number],W74,tbl_bd_descente[tons]),0)</f>
        <v>77.0666666666667</v>
      </c>
      <c r="AG74" s="21" t="n">
        <f aca="false">IFERROR(SUMPRODUCT(--(tbl_bd_descente[wo_number]=W74),tbl_bd_descente[Al2O3],tbl_bd_descente[tons])/SUMIF(tbl_bd_descente[wo_number],W74,tbl_bd_descente[tons]),0)</f>
        <v>8.34333333333333</v>
      </c>
      <c r="AH74" s="21" t="n">
        <f aca="false">IFERROR(SUMPRODUCT(--(tbl_bd_descente[wo_number]=W74),tbl_bd_descente[Fe2O3],tbl_bd_descente[tons])/SUMIF(tbl_bd_descente[wo_number],W74,tbl_bd_descente[tons]),0)</f>
        <v>1.32666666666667</v>
      </c>
      <c r="AI74" s="21" t="n">
        <f aca="false">IFERROR(SUMPRODUCT(--(tbl_bd_descente[wo_number]=W74),tbl_bd_descente[MgO],tbl_bd_descente[tons])/SUMIF(tbl_bd_descente[wo_number],W74,tbl_bd_descente[tons]),0)</f>
        <v>32.1066666666667</v>
      </c>
      <c r="AJ74" s="21" t="n">
        <f aca="false">IFERROR(SUMPRODUCT(--(tbl_bd_descente[wo_number]=W74),tbl_bd_descente[CaOX],tbl_bd_descente[tons])/SUMIF(tbl_bd_descente[wo_number],W74,tbl_bd_descente[tons]),0)</f>
        <v>1.09</v>
      </c>
      <c r="AK74" s="21" t="n">
        <f aca="false">IFERROR(SUMPRODUCT(--(tbl_bd_descente[wo_number]=W74),tbl_bd_descente[S],tbl_bd_descente[tons])/SUMIF(tbl_bd_descente[wo_number],W74,tbl_bd_descente[tons]),0)</f>
        <v>0.179</v>
      </c>
      <c r="AL74" s="33"/>
      <c r="AM74" s="34"/>
      <c r="AO74" s="47" t="str">
        <f aca="false">IF(AND(C74=S$2,D74=S$3,COUNTIF(AO$1:AO73,"&gt;"&amp;1)&lt;10),ROW(),"")</f>
        <v/>
      </c>
    </row>
    <row r="75" customFormat="false" ht="12.8" hidden="false" customHeight="false" outlineLevel="0" collapsed="false">
      <c r="A75" s="0" t="s">
        <v>683</v>
      </c>
      <c r="B75" s="0" t="s">
        <v>594</v>
      </c>
      <c r="C75" s="0" t="s">
        <v>23</v>
      </c>
      <c r="D75" s="0" t="s">
        <v>594</v>
      </c>
      <c r="E75" s="20" t="n">
        <v>361.419995117188</v>
      </c>
      <c r="F75" s="0" t="n">
        <v>77.6</v>
      </c>
      <c r="G75" s="0" t="n">
        <v>81.9</v>
      </c>
      <c r="H75" s="0" t="n">
        <v>86.3</v>
      </c>
      <c r="I75" s="0" t="n">
        <v>14.5</v>
      </c>
      <c r="J75" s="0" t="n">
        <v>1.7</v>
      </c>
      <c r="K75" s="0" t="n">
        <v>32.65</v>
      </c>
      <c r="L75" s="0" t="n">
        <v>0.48</v>
      </c>
      <c r="M75" s="19" t="n">
        <v>43767.7692194792</v>
      </c>
      <c r="N75" s="19" t="n">
        <v>43767.8054517708</v>
      </c>
      <c r="O75" s="19" t="s">
        <v>605</v>
      </c>
      <c r="P75" s="19"/>
      <c r="W75" s="0" t="s">
        <v>525</v>
      </c>
      <c r="X75" s="19" t="n">
        <v>43738.3409722222</v>
      </c>
      <c r="Y75" s="31" t="n">
        <v>354</v>
      </c>
      <c r="Z75" s="0" t="s">
        <v>66</v>
      </c>
      <c r="AA75" s="0" t="s">
        <v>9</v>
      </c>
      <c r="AB75" s="0" t="s">
        <v>66</v>
      </c>
      <c r="AC75" s="0" t="n">
        <v>2019</v>
      </c>
      <c r="AD75" s="0" t="n">
        <v>9</v>
      </c>
      <c r="AE75" s="32"/>
      <c r="AF75" s="21" t="n">
        <f aca="false">IFERROR(SUMPRODUCT(--(tbl_bd_descente[wo_number]=W75),tbl_bd_descente[Y],tbl_bd_descente[tons])/SUMIF(tbl_bd_descente[wo_number],W75,tbl_bd_descente[tons]),0)</f>
        <v>73.7</v>
      </c>
      <c r="AG75" s="21" t="n">
        <f aca="false">IFERROR(SUMPRODUCT(--(tbl_bd_descente[wo_number]=W75),tbl_bd_descente[Al2O3],tbl_bd_descente[tons])/SUMIF(tbl_bd_descente[wo_number],W75,tbl_bd_descente[tons]),0)</f>
        <v>9.91</v>
      </c>
      <c r="AH75" s="21" t="n">
        <f aca="false">IFERROR(SUMPRODUCT(--(tbl_bd_descente[wo_number]=W75),tbl_bd_descente[Fe2O3],tbl_bd_descente[tons])/SUMIF(tbl_bd_descente[wo_number],W75,tbl_bd_descente[tons]),0)</f>
        <v>1.65</v>
      </c>
      <c r="AI75" s="21" t="n">
        <f aca="false">IFERROR(SUMPRODUCT(--(tbl_bd_descente[wo_number]=W75),tbl_bd_descente[MgO],tbl_bd_descente[tons])/SUMIF(tbl_bd_descente[wo_number],W75,tbl_bd_descente[tons]),0)</f>
        <v>32.18</v>
      </c>
      <c r="AJ75" s="21" t="n">
        <f aca="false">IFERROR(SUMPRODUCT(--(tbl_bd_descente[wo_number]=W75),tbl_bd_descente[CaOX],tbl_bd_descente[tons])/SUMIF(tbl_bd_descente[wo_number],W75,tbl_bd_descente[tons]),0)</f>
        <v>2.02</v>
      </c>
      <c r="AK75" s="21" t="n">
        <f aca="false">IFERROR(SUMPRODUCT(--(tbl_bd_descente[wo_number]=W75),tbl_bd_descente[S],tbl_bd_descente[tons])/SUMIF(tbl_bd_descente[wo_number],W75,tbl_bd_descente[tons]),0)</f>
        <v>0.145</v>
      </c>
      <c r="AL75" s="33"/>
      <c r="AM75" s="34"/>
      <c r="AO75" s="47" t="str">
        <f aca="false">IF(AND(C75=S$2,D75=S$3,COUNTIF(AO$1:AO74,"&gt;"&amp;1)&lt;10),ROW(),"")</f>
        <v/>
      </c>
    </row>
    <row r="76" customFormat="false" ht="12.8" hidden="false" customHeight="false" outlineLevel="0" collapsed="false">
      <c r="A76" s="0" t="s">
        <v>684</v>
      </c>
      <c r="B76" s="0" t="s">
        <v>54</v>
      </c>
      <c r="C76" s="0" t="s">
        <v>5</v>
      </c>
      <c r="D76" s="0" t="s">
        <v>54</v>
      </c>
      <c r="E76" s="20" t="n">
        <v>362.304995727539</v>
      </c>
      <c r="F76" s="0" t="n">
        <v>78.1</v>
      </c>
      <c r="G76" s="0" t="n">
        <v>82.3</v>
      </c>
      <c r="H76" s="0" t="n">
        <v>89.2</v>
      </c>
      <c r="I76" s="0" t="n">
        <v>3.54</v>
      </c>
      <c r="J76" s="0" t="n">
        <v>0.8</v>
      </c>
      <c r="K76" s="0" t="n">
        <v>31.47</v>
      </c>
      <c r="L76" s="0" t="n">
        <v>0.7</v>
      </c>
      <c r="M76" s="19" t="n">
        <v>43767.7005443287</v>
      </c>
      <c r="N76" s="19" t="n">
        <v>43767.7603539005</v>
      </c>
      <c r="O76" s="19" t="s">
        <v>605</v>
      </c>
      <c r="P76" s="19"/>
      <c r="W76" s="0" t="s">
        <v>524</v>
      </c>
      <c r="X76" s="19" t="n">
        <v>43738.2590277778</v>
      </c>
      <c r="Y76" s="31" t="n">
        <v>389.5</v>
      </c>
      <c r="Z76" s="0" t="s">
        <v>54</v>
      </c>
      <c r="AA76" s="0" t="s">
        <v>5</v>
      </c>
      <c r="AB76" s="0" t="s">
        <v>54</v>
      </c>
      <c r="AC76" s="0" t="n">
        <v>2019</v>
      </c>
      <c r="AD76" s="0" t="n">
        <v>9</v>
      </c>
      <c r="AE76" s="32"/>
      <c r="AF76" s="21" t="n">
        <f aca="false">IFERROR(SUMPRODUCT(--(tbl_bd_descente[wo_number]=W76),tbl_bd_descente[Y],tbl_bd_descente[tons])/SUMIF(tbl_bd_descente[wo_number],W76,tbl_bd_descente[tons]),0)</f>
        <v>83.7513478818999</v>
      </c>
      <c r="AG76" s="21" t="n">
        <f aca="false">IFERROR(SUMPRODUCT(--(tbl_bd_descente[wo_number]=W76),tbl_bd_descente[Al2O3],tbl_bd_descente[tons])/SUMIF(tbl_bd_descente[wo_number],W76,tbl_bd_descente[tons]),0)</f>
        <v>4.85863928112965</v>
      </c>
      <c r="AH76" s="21" t="n">
        <f aca="false">IFERROR(SUMPRODUCT(--(tbl_bd_descente[wo_number]=W76),tbl_bd_descente[Fe2O3],tbl_bd_descente[tons])/SUMIF(tbl_bd_descente[wo_number],W76,tbl_bd_descente[tons]),0)</f>
        <v>0.86</v>
      </c>
      <c r="AI76" s="21" t="n">
        <f aca="false">IFERROR(SUMPRODUCT(--(tbl_bd_descente[wo_number]=W76),tbl_bd_descente[MgO],tbl_bd_descente[tons])/SUMIF(tbl_bd_descente[wo_number],W76,tbl_bd_descente[tons]),0)</f>
        <v>31.76</v>
      </c>
      <c r="AJ76" s="21" t="n">
        <f aca="false">IFERROR(SUMPRODUCT(--(tbl_bd_descente[wo_number]=W76),tbl_bd_descente[CaOX],tbl_bd_descente[tons])/SUMIF(tbl_bd_descente[wo_number],W76,tbl_bd_descente[tons]),0)</f>
        <v>0.989191270860077</v>
      </c>
      <c r="AK76" s="21" t="n">
        <f aca="false">IFERROR(SUMPRODUCT(--(tbl_bd_descente[wo_number]=W76),tbl_bd_descente[S],tbl_bd_descente[tons])/SUMIF(tbl_bd_descente[wo_number],W76,tbl_bd_descente[tons]),0)</f>
        <v>0.0338652118100128</v>
      </c>
      <c r="AL76" s="33"/>
      <c r="AM76" s="34"/>
      <c r="AO76" s="47" t="str">
        <f aca="false">IF(AND(C76=S$2,D76=S$3,COUNTIF(AO$1:AO75,"&gt;"&amp;1)&lt;10),ROW(),"")</f>
        <v/>
      </c>
    </row>
    <row r="77" customFormat="false" ht="12.8" hidden="false" customHeight="false" outlineLevel="0" collapsed="false">
      <c r="A77" s="0" t="s">
        <v>685</v>
      </c>
      <c r="B77" s="0" t="s">
        <v>54</v>
      </c>
      <c r="C77" s="0" t="s">
        <v>5</v>
      </c>
      <c r="D77" s="0" t="s">
        <v>54</v>
      </c>
      <c r="E77" s="20" t="n">
        <v>308.774996948242</v>
      </c>
      <c r="F77" s="0" t="n">
        <v>80.9</v>
      </c>
      <c r="G77" s="0" t="n">
        <v>85.2</v>
      </c>
      <c r="H77" s="0" t="n">
        <v>92.3</v>
      </c>
      <c r="I77" s="0" t="n">
        <v>1.79</v>
      </c>
      <c r="J77" s="0" t="n">
        <v>0.64</v>
      </c>
      <c r="K77" s="0" t="n">
        <v>31.32</v>
      </c>
      <c r="L77" s="0" t="n">
        <v>0.45</v>
      </c>
      <c r="M77" s="19" t="n">
        <v>43767.6519795949</v>
      </c>
      <c r="N77" s="19" t="n">
        <v>43767.6950770486</v>
      </c>
      <c r="O77" s="19" t="s">
        <v>605</v>
      </c>
      <c r="P77" s="19"/>
      <c r="W77" s="0" t="s">
        <v>524</v>
      </c>
      <c r="X77" s="19" t="n">
        <v>43738.2590277778</v>
      </c>
      <c r="Y77" s="31" t="n">
        <v>389.5</v>
      </c>
      <c r="Z77" s="0" t="s">
        <v>104</v>
      </c>
      <c r="AA77" s="0" t="s">
        <v>6</v>
      </c>
      <c r="AB77" s="0" t="s">
        <v>54</v>
      </c>
      <c r="AC77" s="0" t="n">
        <v>2019</v>
      </c>
      <c r="AD77" s="0" t="n">
        <v>9</v>
      </c>
      <c r="AE77" s="32"/>
      <c r="AF77" s="21" t="n">
        <f aca="false">IFERROR(SUMPRODUCT(--(tbl_bd_descente[wo_number]=W77),tbl_bd_descente[Y],tbl_bd_descente[tons])/SUMIF(tbl_bd_descente[wo_number],W77,tbl_bd_descente[tons]),0)</f>
        <v>83.7513478818999</v>
      </c>
      <c r="AG77" s="21" t="n">
        <f aca="false">IFERROR(SUMPRODUCT(--(tbl_bd_descente[wo_number]=W77),tbl_bd_descente[Al2O3],tbl_bd_descente[tons])/SUMIF(tbl_bd_descente[wo_number],W77,tbl_bd_descente[tons]),0)</f>
        <v>4.85863928112965</v>
      </c>
      <c r="AH77" s="21" t="n">
        <f aca="false">IFERROR(SUMPRODUCT(--(tbl_bd_descente[wo_number]=W77),tbl_bd_descente[Fe2O3],tbl_bd_descente[tons])/SUMIF(tbl_bd_descente[wo_number],W77,tbl_bd_descente[tons]),0)</f>
        <v>0.86</v>
      </c>
      <c r="AI77" s="21" t="n">
        <f aca="false">IFERROR(SUMPRODUCT(--(tbl_bd_descente[wo_number]=W77),tbl_bd_descente[MgO],tbl_bd_descente[tons])/SUMIF(tbl_bd_descente[wo_number],W77,tbl_bd_descente[tons]),0)</f>
        <v>31.76</v>
      </c>
      <c r="AJ77" s="21" t="n">
        <f aca="false">IFERROR(SUMPRODUCT(--(tbl_bd_descente[wo_number]=W77),tbl_bd_descente[CaOX],tbl_bd_descente[tons])/SUMIF(tbl_bd_descente[wo_number],W77,tbl_bd_descente[tons]),0)</f>
        <v>0.989191270860077</v>
      </c>
      <c r="AK77" s="21" t="n">
        <f aca="false">IFERROR(SUMPRODUCT(--(tbl_bd_descente[wo_number]=W77),tbl_bd_descente[S],tbl_bd_descente[tons])/SUMIF(tbl_bd_descente[wo_number],W77,tbl_bd_descente[tons]),0)</f>
        <v>0.0338652118100128</v>
      </c>
      <c r="AL77" s="33"/>
      <c r="AM77" s="34"/>
      <c r="AO77" s="47" t="str">
        <f aca="false">IF(AND(C77=S$2,D77=S$3,COUNTIF(AO$1:AO76,"&gt;"&amp;1)&lt;10),ROW(),"")</f>
        <v/>
      </c>
    </row>
    <row r="78" customFormat="false" ht="12.8" hidden="false" customHeight="false" outlineLevel="0" collapsed="false">
      <c r="A78" s="0" t="s">
        <v>686</v>
      </c>
      <c r="B78" s="0" t="s">
        <v>66</v>
      </c>
      <c r="C78" s="0" t="s">
        <v>20</v>
      </c>
      <c r="D78" s="0" t="s">
        <v>66</v>
      </c>
      <c r="E78" s="20" t="n">
        <v>304.119995117187</v>
      </c>
      <c r="F78" s="0" t="n">
        <v>72</v>
      </c>
      <c r="G78" s="0" t="n">
        <v>75.9</v>
      </c>
      <c r="H78" s="0" t="n">
        <v>81.5</v>
      </c>
      <c r="I78" s="0" t="n">
        <v>6.25</v>
      </c>
      <c r="J78" s="0" t="n">
        <v>1.12</v>
      </c>
      <c r="K78" s="0" t="n">
        <v>30.71</v>
      </c>
      <c r="L78" s="0" t="n">
        <v>1.55</v>
      </c>
      <c r="M78" s="19" t="n">
        <v>43767.6012343403</v>
      </c>
      <c r="N78" s="19" t="n">
        <v>43767.6424654282</v>
      </c>
      <c r="O78" s="19" t="s">
        <v>605</v>
      </c>
      <c r="P78" s="19"/>
      <c r="W78" s="0" t="s">
        <v>523</v>
      </c>
      <c r="X78" s="19" t="n">
        <v>43736.0673611111</v>
      </c>
      <c r="Y78" s="31" t="n">
        <v>600</v>
      </c>
      <c r="Z78" s="0" t="s">
        <v>54</v>
      </c>
      <c r="AA78" s="0" t="s">
        <v>5</v>
      </c>
      <c r="AB78" s="0" t="s">
        <v>54</v>
      </c>
      <c r="AC78" s="0" t="n">
        <v>2019</v>
      </c>
      <c r="AD78" s="0" t="n">
        <v>9</v>
      </c>
      <c r="AE78" s="32"/>
      <c r="AF78" s="21" t="n">
        <f aca="false">IFERROR(SUMPRODUCT(--(tbl_bd_descente[wo_number]=W78),tbl_bd_descente[Y],tbl_bd_descente[tons])/SUMIF(tbl_bd_descente[wo_number],W78,tbl_bd_descente[tons]),0)</f>
        <v>83.5</v>
      </c>
      <c r="AG78" s="21" t="n">
        <f aca="false">IFERROR(SUMPRODUCT(--(tbl_bd_descente[wo_number]=W78),tbl_bd_descente[Al2O3],tbl_bd_descente[tons])/SUMIF(tbl_bd_descente[wo_number],W78,tbl_bd_descente[tons]),0)</f>
        <v>5.12666666666667</v>
      </c>
      <c r="AH78" s="21" t="n">
        <f aca="false">IFERROR(SUMPRODUCT(--(tbl_bd_descente[wo_number]=W78),tbl_bd_descente[Fe2O3],tbl_bd_descente[tons])/SUMIF(tbl_bd_descente[wo_number],W78,tbl_bd_descente[tons]),0)</f>
        <v>0.923333333333333</v>
      </c>
      <c r="AI78" s="21" t="n">
        <f aca="false">IFERROR(SUMPRODUCT(--(tbl_bd_descente[wo_number]=W78),tbl_bd_descente[MgO],tbl_bd_descente[tons])/SUMIF(tbl_bd_descente[wo_number],W78,tbl_bd_descente[tons]),0)</f>
        <v>31.7933333333333</v>
      </c>
      <c r="AJ78" s="21" t="n">
        <f aca="false">IFERROR(SUMPRODUCT(--(tbl_bd_descente[wo_number]=W78),tbl_bd_descente[CaOX],tbl_bd_descente[tons])/SUMIF(tbl_bd_descente[wo_number],W78,tbl_bd_descente[tons]),0)</f>
        <v>0.61</v>
      </c>
      <c r="AK78" s="21" t="n">
        <f aca="false">IFERROR(SUMPRODUCT(--(tbl_bd_descente[wo_number]=W78),tbl_bd_descente[S],tbl_bd_descente[tons])/SUMIF(tbl_bd_descente[wo_number],W78,tbl_bd_descente[tons]),0)</f>
        <v>0.0383333333333333</v>
      </c>
      <c r="AL78" s="33"/>
      <c r="AM78" s="34"/>
      <c r="AO78" s="47" t="str">
        <f aca="false">IF(AND(C78=S$2,D78=S$3,COUNTIF(AO$1:AO77,"&gt;"&amp;1)&lt;10),ROW(),"")</f>
        <v/>
      </c>
    </row>
    <row r="79" customFormat="false" ht="12.8" hidden="false" customHeight="false" outlineLevel="0" collapsed="false">
      <c r="A79" s="0" t="s">
        <v>687</v>
      </c>
      <c r="B79" s="0" t="s">
        <v>66</v>
      </c>
      <c r="C79" s="0" t="s">
        <v>20</v>
      </c>
      <c r="D79" s="0" t="s">
        <v>66</v>
      </c>
      <c r="E79" s="20" t="n">
        <v>89.0149993896484</v>
      </c>
      <c r="F79" s="0" t="n">
        <v>71.3</v>
      </c>
      <c r="G79" s="0" t="n">
        <v>75.2</v>
      </c>
      <c r="H79" s="0" t="n">
        <v>81</v>
      </c>
      <c r="I79" s="0" t="n">
        <v>5.26</v>
      </c>
      <c r="J79" s="0" t="n">
        <v>1.13</v>
      </c>
      <c r="K79" s="0" t="n">
        <v>31.55</v>
      </c>
      <c r="L79" s="0" t="n">
        <v>1.55</v>
      </c>
      <c r="M79" s="19" t="n">
        <v>43767.572831169</v>
      </c>
      <c r="N79" s="19" t="n">
        <v>43767.5980210995</v>
      </c>
      <c r="O79" s="19" t="s">
        <v>605</v>
      </c>
      <c r="P79" s="19"/>
      <c r="W79" s="0" t="s">
        <v>523</v>
      </c>
      <c r="X79" s="19" t="n">
        <v>43736.0673611111</v>
      </c>
      <c r="Y79" s="31" t="n">
        <v>600</v>
      </c>
      <c r="Z79" s="0" t="s">
        <v>104</v>
      </c>
      <c r="AA79" s="0" t="s">
        <v>6</v>
      </c>
      <c r="AB79" s="0" t="s">
        <v>54</v>
      </c>
      <c r="AC79" s="0" t="n">
        <v>2019</v>
      </c>
      <c r="AD79" s="0" t="n">
        <v>9</v>
      </c>
      <c r="AE79" s="32"/>
      <c r="AF79" s="21" t="n">
        <f aca="false">IFERROR(SUMPRODUCT(--(tbl_bd_descente[wo_number]=W79),tbl_bd_descente[Y],tbl_bd_descente[tons])/SUMIF(tbl_bd_descente[wo_number],W79,tbl_bd_descente[tons]),0)</f>
        <v>83.5</v>
      </c>
      <c r="AG79" s="21" t="n">
        <f aca="false">IFERROR(SUMPRODUCT(--(tbl_bd_descente[wo_number]=W79),tbl_bd_descente[Al2O3],tbl_bd_descente[tons])/SUMIF(tbl_bd_descente[wo_number],W79,tbl_bd_descente[tons]),0)</f>
        <v>5.12666666666667</v>
      </c>
      <c r="AH79" s="21" t="n">
        <f aca="false">IFERROR(SUMPRODUCT(--(tbl_bd_descente[wo_number]=W79),tbl_bd_descente[Fe2O3],tbl_bd_descente[tons])/SUMIF(tbl_bd_descente[wo_number],W79,tbl_bd_descente[tons]),0)</f>
        <v>0.923333333333333</v>
      </c>
      <c r="AI79" s="21" t="n">
        <f aca="false">IFERROR(SUMPRODUCT(--(tbl_bd_descente[wo_number]=W79),tbl_bd_descente[MgO],tbl_bd_descente[tons])/SUMIF(tbl_bd_descente[wo_number],W79,tbl_bd_descente[tons]),0)</f>
        <v>31.7933333333333</v>
      </c>
      <c r="AJ79" s="21" t="n">
        <f aca="false">IFERROR(SUMPRODUCT(--(tbl_bd_descente[wo_number]=W79),tbl_bd_descente[CaOX],tbl_bd_descente[tons])/SUMIF(tbl_bd_descente[wo_number],W79,tbl_bd_descente[tons]),0)</f>
        <v>0.61</v>
      </c>
      <c r="AK79" s="21" t="n">
        <f aca="false">IFERROR(SUMPRODUCT(--(tbl_bd_descente[wo_number]=W79),tbl_bd_descente[S],tbl_bd_descente[tons])/SUMIF(tbl_bd_descente[wo_number],W79,tbl_bd_descente[tons]),0)</f>
        <v>0.0383333333333333</v>
      </c>
      <c r="AL79" s="33"/>
      <c r="AM79" s="34"/>
      <c r="AO79" s="47" t="str">
        <f aca="false">IF(AND(C79=S$2,D79=S$3,COUNTIF(AO$1:AO78,"&gt;"&amp;1)&lt;10),ROW(),"")</f>
        <v/>
      </c>
    </row>
    <row r="80" customFormat="false" ht="12.8" hidden="false" customHeight="false" outlineLevel="0" collapsed="false">
      <c r="A80" s="0" t="s">
        <v>688</v>
      </c>
      <c r="B80" s="0" t="s">
        <v>30</v>
      </c>
      <c r="C80" s="0" t="s">
        <v>1</v>
      </c>
      <c r="D80" s="0" t="s">
        <v>30</v>
      </c>
      <c r="E80" s="20" t="n">
        <v>36.0149993896484</v>
      </c>
      <c r="F80" s="20" t="n">
        <v>74.2</v>
      </c>
      <c r="G80" s="20" t="n">
        <v>78.3</v>
      </c>
      <c r="H80" s="20" t="n">
        <v>84.5</v>
      </c>
      <c r="I80" s="20" t="n">
        <v>3.52</v>
      </c>
      <c r="J80" s="20" t="n">
        <v>1.02</v>
      </c>
      <c r="K80" s="20" t="n">
        <v>31.42</v>
      </c>
      <c r="L80" s="20" t="n">
        <v>0.75</v>
      </c>
      <c r="M80" s="19" t="n">
        <v>43767.5656370718</v>
      </c>
      <c r="N80" s="19" t="n">
        <v>43767.5656370718</v>
      </c>
      <c r="O80" s="19" t="s">
        <v>593</v>
      </c>
      <c r="P80" s="19"/>
      <c r="W80" s="0" t="s">
        <v>522</v>
      </c>
      <c r="X80" s="19" t="n">
        <v>43735.4854166667</v>
      </c>
      <c r="Y80" s="31" t="n">
        <v>600</v>
      </c>
      <c r="Z80" s="0" t="s">
        <v>54</v>
      </c>
      <c r="AA80" s="0" t="s">
        <v>5</v>
      </c>
      <c r="AB80" s="0" t="s">
        <v>54</v>
      </c>
      <c r="AC80" s="0" t="n">
        <v>2019</v>
      </c>
      <c r="AD80" s="0" t="n">
        <v>9</v>
      </c>
      <c r="AE80" s="32"/>
      <c r="AF80" s="21" t="n">
        <f aca="false">IFERROR(SUMPRODUCT(--(tbl_bd_descente[wo_number]=W80),tbl_bd_descente[Y],tbl_bd_descente[tons])/SUMIF(tbl_bd_descente[wo_number],W80,tbl_bd_descente[tons]),0)</f>
        <v>83.4666666666667</v>
      </c>
      <c r="AG80" s="21" t="n">
        <f aca="false">IFERROR(SUMPRODUCT(--(tbl_bd_descente[wo_number]=W80),tbl_bd_descente[Al2O3],tbl_bd_descente[tons])/SUMIF(tbl_bd_descente[wo_number],W80,tbl_bd_descente[tons]),0)</f>
        <v>5.18333333333333</v>
      </c>
      <c r="AH80" s="21" t="n">
        <f aca="false">IFERROR(SUMPRODUCT(--(tbl_bd_descente[wo_number]=W80),tbl_bd_descente[Fe2O3],tbl_bd_descente[tons])/SUMIF(tbl_bd_descente[wo_number],W80,tbl_bd_descente[tons]),0)</f>
        <v>0.893333333333333</v>
      </c>
      <c r="AI80" s="21" t="n">
        <f aca="false">IFERROR(SUMPRODUCT(--(tbl_bd_descente[wo_number]=W80),tbl_bd_descente[MgO],tbl_bd_descente[tons])/SUMIF(tbl_bd_descente[wo_number],W80,tbl_bd_descente[tons]),0)</f>
        <v>31.6566666666667</v>
      </c>
      <c r="AJ80" s="21" t="n">
        <f aca="false">IFERROR(SUMPRODUCT(--(tbl_bd_descente[wo_number]=W80),tbl_bd_descente[CaOX],tbl_bd_descente[tons])/SUMIF(tbl_bd_descente[wo_number],W80,tbl_bd_descente[tons]),0)</f>
        <v>0.946666666666667</v>
      </c>
      <c r="AK80" s="21" t="n">
        <f aca="false">IFERROR(SUMPRODUCT(--(tbl_bd_descente[wo_number]=W80),tbl_bd_descente[S],tbl_bd_descente[tons])/SUMIF(tbl_bd_descente[wo_number],W80,tbl_bd_descente[tons]),0)</f>
        <v>0.0383333333333333</v>
      </c>
      <c r="AL80" s="33"/>
      <c r="AM80" s="34"/>
      <c r="AO80" s="47" t="str">
        <f aca="false">IF(AND(C80=S$2,D80=S$3,COUNTIF(AO$1:AO79,"&gt;"&amp;1)&lt;10),ROW(),"")</f>
        <v/>
      </c>
    </row>
    <row r="81" customFormat="false" ht="12.8" hidden="false" customHeight="false" outlineLevel="0" collapsed="false">
      <c r="A81" s="0" t="s">
        <v>689</v>
      </c>
      <c r="B81" s="0" t="s">
        <v>66</v>
      </c>
      <c r="C81" s="0" t="s">
        <v>9</v>
      </c>
      <c r="D81" s="0" t="s">
        <v>66</v>
      </c>
      <c r="E81" s="20" t="n">
        <v>417.048993682861</v>
      </c>
      <c r="F81" s="0" t="n">
        <v>69.1</v>
      </c>
      <c r="G81" s="0" t="n">
        <v>72.9</v>
      </c>
      <c r="H81" s="0" t="n">
        <v>78</v>
      </c>
      <c r="I81" s="0" t="n">
        <v>9.81</v>
      </c>
      <c r="J81" s="0" t="n">
        <v>1.87</v>
      </c>
      <c r="K81" s="0" t="n">
        <v>31.54</v>
      </c>
      <c r="L81" s="0" t="n">
        <v>0.84</v>
      </c>
      <c r="M81" s="19" t="n">
        <v>43767.5104052894</v>
      </c>
      <c r="N81" s="19" t="n">
        <v>43767.5600767361</v>
      </c>
      <c r="O81" s="19" t="s">
        <v>593</v>
      </c>
      <c r="P81" s="19"/>
      <c r="W81" s="0" t="s">
        <v>522</v>
      </c>
      <c r="X81" s="19" t="n">
        <v>43735.4854166667</v>
      </c>
      <c r="Y81" s="31" t="n">
        <v>600</v>
      </c>
      <c r="Z81" s="0" t="s">
        <v>104</v>
      </c>
      <c r="AA81" s="0" t="s">
        <v>6</v>
      </c>
      <c r="AB81" s="0" t="s">
        <v>54</v>
      </c>
      <c r="AC81" s="0" t="n">
        <v>2019</v>
      </c>
      <c r="AD81" s="0" t="n">
        <v>9</v>
      </c>
      <c r="AE81" s="32"/>
      <c r="AF81" s="21" t="n">
        <f aca="false">IFERROR(SUMPRODUCT(--(tbl_bd_descente[wo_number]=W81),tbl_bd_descente[Y],tbl_bd_descente[tons])/SUMIF(tbl_bd_descente[wo_number],W81,tbl_bd_descente[tons]),0)</f>
        <v>83.4666666666667</v>
      </c>
      <c r="AG81" s="21" t="n">
        <f aca="false">IFERROR(SUMPRODUCT(--(tbl_bd_descente[wo_number]=W81),tbl_bd_descente[Al2O3],tbl_bd_descente[tons])/SUMIF(tbl_bd_descente[wo_number],W81,tbl_bd_descente[tons]),0)</f>
        <v>5.18333333333333</v>
      </c>
      <c r="AH81" s="21" t="n">
        <f aca="false">IFERROR(SUMPRODUCT(--(tbl_bd_descente[wo_number]=W81),tbl_bd_descente[Fe2O3],tbl_bd_descente[tons])/SUMIF(tbl_bd_descente[wo_number],W81,tbl_bd_descente[tons]),0)</f>
        <v>0.893333333333333</v>
      </c>
      <c r="AI81" s="21" t="n">
        <f aca="false">IFERROR(SUMPRODUCT(--(tbl_bd_descente[wo_number]=W81),tbl_bd_descente[MgO],tbl_bd_descente[tons])/SUMIF(tbl_bd_descente[wo_number],W81,tbl_bd_descente[tons]),0)</f>
        <v>31.6566666666667</v>
      </c>
      <c r="AJ81" s="21" t="n">
        <f aca="false">IFERROR(SUMPRODUCT(--(tbl_bd_descente[wo_number]=W81),tbl_bd_descente[CaOX],tbl_bd_descente[tons])/SUMIF(tbl_bd_descente[wo_number],W81,tbl_bd_descente[tons]),0)</f>
        <v>0.946666666666667</v>
      </c>
      <c r="AK81" s="21" t="n">
        <f aca="false">IFERROR(SUMPRODUCT(--(tbl_bd_descente[wo_number]=W81),tbl_bd_descente[S],tbl_bd_descente[tons])/SUMIF(tbl_bd_descente[wo_number],W81,tbl_bd_descente[tons]),0)</f>
        <v>0.0383333333333333</v>
      </c>
      <c r="AL81" s="33"/>
      <c r="AM81" s="34"/>
      <c r="AO81" s="47" t="str">
        <f aca="false">IF(AND(C81=S$2,D81=S$3,COUNTIF(AO$1:AO80,"&gt;"&amp;1)&lt;10),ROW(),"")</f>
        <v/>
      </c>
    </row>
    <row r="82" customFormat="false" ht="12.8" hidden="false" customHeight="false" outlineLevel="0" collapsed="false">
      <c r="A82" s="0" t="s">
        <v>690</v>
      </c>
      <c r="B82" s="0" t="s">
        <v>88</v>
      </c>
      <c r="C82" s="0" t="s">
        <v>26</v>
      </c>
      <c r="D82" s="0" t="s">
        <v>88</v>
      </c>
      <c r="E82" s="20" t="n">
        <v>144.059997558594</v>
      </c>
      <c r="F82" s="0" t="n">
        <v>70.9</v>
      </c>
      <c r="G82" s="0" t="n">
        <v>74.7</v>
      </c>
      <c r="H82" s="0" t="n">
        <v>81.4</v>
      </c>
      <c r="I82" s="0" t="n">
        <v>1.59</v>
      </c>
      <c r="J82" s="0" t="n">
        <v>0.67</v>
      </c>
      <c r="K82" s="0" t="n">
        <v>31.32</v>
      </c>
      <c r="L82" s="0" t="n">
        <v>0.95</v>
      </c>
      <c r="M82" s="19" t="n">
        <v>43767.4892710648</v>
      </c>
      <c r="N82" s="19" t="n">
        <v>43767.503038507</v>
      </c>
      <c r="O82" s="19" t="s">
        <v>593</v>
      </c>
      <c r="P82" s="19"/>
      <c r="W82" s="0" t="s">
        <v>521</v>
      </c>
      <c r="X82" s="19" t="n">
        <v>43735.1694444444</v>
      </c>
      <c r="Y82" s="31" t="n">
        <v>600</v>
      </c>
      <c r="Z82" s="0" t="s">
        <v>54</v>
      </c>
      <c r="AA82" s="0" t="s">
        <v>5</v>
      </c>
      <c r="AB82" s="0" t="s">
        <v>54</v>
      </c>
      <c r="AC82" s="0" t="n">
        <v>2019</v>
      </c>
      <c r="AD82" s="0" t="n">
        <v>9</v>
      </c>
      <c r="AE82" s="32"/>
      <c r="AF82" s="21" t="n">
        <f aca="false">IFERROR(SUMPRODUCT(--(tbl_bd_descente[wo_number]=W82),tbl_bd_descente[Y],tbl_bd_descente[tons])/SUMIF(tbl_bd_descente[wo_number],W82,tbl_bd_descente[tons]),0)</f>
        <v>83.4333333333333</v>
      </c>
      <c r="AG82" s="21" t="n">
        <f aca="false">IFERROR(SUMPRODUCT(--(tbl_bd_descente[wo_number]=W82),tbl_bd_descente[Al2O3],tbl_bd_descente[tons])/SUMIF(tbl_bd_descente[wo_number],W82,tbl_bd_descente[tons]),0)</f>
        <v>5.161</v>
      </c>
      <c r="AH82" s="21" t="n">
        <f aca="false">IFERROR(SUMPRODUCT(--(tbl_bd_descente[wo_number]=W82),tbl_bd_descente[Fe2O3],tbl_bd_descente[tons])/SUMIF(tbl_bd_descente[wo_number],W82,tbl_bd_descente[tons]),0)</f>
        <v>0.866666666666667</v>
      </c>
      <c r="AI82" s="21" t="n">
        <f aca="false">IFERROR(SUMPRODUCT(--(tbl_bd_descente[wo_number]=W82),tbl_bd_descente[MgO],tbl_bd_descente[tons])/SUMIF(tbl_bd_descente[wo_number],W82,tbl_bd_descente[tons]),0)</f>
        <v>31.7566666666667</v>
      </c>
      <c r="AJ82" s="21" t="n">
        <f aca="false">IFERROR(SUMPRODUCT(--(tbl_bd_descente[wo_number]=W82),tbl_bd_descente[CaOX],tbl_bd_descente[tons])/SUMIF(tbl_bd_descente[wo_number],W82,tbl_bd_descente[tons]),0)</f>
        <v>0.99</v>
      </c>
      <c r="AK82" s="21" t="n">
        <f aca="false">IFERROR(SUMPRODUCT(--(tbl_bd_descente[wo_number]=W82),tbl_bd_descente[S],tbl_bd_descente[tons])/SUMIF(tbl_bd_descente[wo_number],W82,tbl_bd_descente[tons]),0)</f>
        <v>0.047</v>
      </c>
      <c r="AL82" s="33"/>
      <c r="AM82" s="34"/>
      <c r="AO82" s="47" t="str">
        <f aca="false">IF(AND(C82=S$2,D82=S$3,COUNTIF(AO$1:AO81,"&gt;"&amp;1)&lt;10),ROW(),"")</f>
        <v/>
      </c>
    </row>
    <row r="83" customFormat="false" ht="12.8" hidden="false" customHeight="false" outlineLevel="0" collapsed="false">
      <c r="A83" s="0" t="s">
        <v>691</v>
      </c>
      <c r="B83" s="0" t="s">
        <v>66</v>
      </c>
      <c r="C83" s="0" t="s">
        <v>20</v>
      </c>
      <c r="D83" s="0" t="s">
        <v>66</v>
      </c>
      <c r="E83" s="20" t="n">
        <v>486.564993286133</v>
      </c>
      <c r="F83" s="0" t="n">
        <v>68.5</v>
      </c>
      <c r="G83" s="0" t="n">
        <v>72.3</v>
      </c>
      <c r="H83" s="0" t="n">
        <v>78.4</v>
      </c>
      <c r="I83" s="0" t="n">
        <v>6.41</v>
      </c>
      <c r="J83" s="0" t="n">
        <v>1.22</v>
      </c>
      <c r="K83" s="0" t="n">
        <v>31.62</v>
      </c>
      <c r="L83" s="0" t="n">
        <v>0.36</v>
      </c>
      <c r="M83" s="19" t="n">
        <v>43767.3945554745</v>
      </c>
      <c r="N83" s="19" t="n">
        <v>43767.4809344097</v>
      </c>
      <c r="O83" s="19" t="s">
        <v>605</v>
      </c>
      <c r="P83" s="19"/>
      <c r="W83" s="0" t="s">
        <v>521</v>
      </c>
      <c r="X83" s="19" t="n">
        <v>43735.1694444444</v>
      </c>
      <c r="Y83" s="31" t="n">
        <v>600</v>
      </c>
      <c r="Z83" s="0" t="s">
        <v>104</v>
      </c>
      <c r="AA83" s="0" t="s">
        <v>6</v>
      </c>
      <c r="AB83" s="0" t="s">
        <v>54</v>
      </c>
      <c r="AC83" s="0" t="n">
        <v>2019</v>
      </c>
      <c r="AD83" s="0" t="n">
        <v>9</v>
      </c>
      <c r="AE83" s="32"/>
      <c r="AF83" s="21" t="n">
        <f aca="false">IFERROR(SUMPRODUCT(--(tbl_bd_descente[wo_number]=W83),tbl_bd_descente[Y],tbl_bd_descente[tons])/SUMIF(tbl_bd_descente[wo_number],W83,tbl_bd_descente[tons]),0)</f>
        <v>83.4333333333333</v>
      </c>
      <c r="AG83" s="21" t="n">
        <f aca="false">IFERROR(SUMPRODUCT(--(tbl_bd_descente[wo_number]=W83),tbl_bd_descente[Al2O3],tbl_bd_descente[tons])/SUMIF(tbl_bd_descente[wo_number],W83,tbl_bd_descente[tons]),0)</f>
        <v>5.161</v>
      </c>
      <c r="AH83" s="21" t="n">
        <f aca="false">IFERROR(SUMPRODUCT(--(tbl_bd_descente[wo_number]=W83),tbl_bd_descente[Fe2O3],tbl_bd_descente[tons])/SUMIF(tbl_bd_descente[wo_number],W83,tbl_bd_descente[tons]),0)</f>
        <v>0.866666666666667</v>
      </c>
      <c r="AI83" s="21" t="n">
        <f aca="false">IFERROR(SUMPRODUCT(--(tbl_bd_descente[wo_number]=W83),tbl_bd_descente[MgO],tbl_bd_descente[tons])/SUMIF(tbl_bd_descente[wo_number],W83,tbl_bd_descente[tons]),0)</f>
        <v>31.7566666666667</v>
      </c>
      <c r="AJ83" s="21" t="n">
        <f aca="false">IFERROR(SUMPRODUCT(--(tbl_bd_descente[wo_number]=W83),tbl_bd_descente[CaOX],tbl_bd_descente[tons])/SUMIF(tbl_bd_descente[wo_number],W83,tbl_bd_descente[tons]),0)</f>
        <v>0.99</v>
      </c>
      <c r="AK83" s="21" t="n">
        <f aca="false">IFERROR(SUMPRODUCT(--(tbl_bd_descente[wo_number]=W83),tbl_bd_descente[S],tbl_bd_descente[tons])/SUMIF(tbl_bd_descente[wo_number],W83,tbl_bd_descente[tons]),0)</f>
        <v>0.047</v>
      </c>
      <c r="AL83" s="33"/>
      <c r="AM83" s="34"/>
      <c r="AO83" s="47" t="str">
        <f aca="false">IF(AND(C83=S$2,D83=S$3,COUNTIF(AO$1:AO82,"&gt;"&amp;1)&lt;10),ROW(),"")</f>
        <v/>
      </c>
    </row>
    <row r="84" customFormat="false" ht="12.8" hidden="false" customHeight="false" outlineLevel="0" collapsed="false">
      <c r="A84" s="0" t="s">
        <v>692</v>
      </c>
      <c r="B84" s="0" t="s">
        <v>66</v>
      </c>
      <c r="C84" s="0" t="s">
        <v>20</v>
      </c>
      <c r="D84" s="0" t="s">
        <v>66</v>
      </c>
      <c r="E84" s="20" t="n">
        <v>196.074996948242</v>
      </c>
      <c r="F84" s="0" t="n">
        <v>65.1</v>
      </c>
      <c r="G84" s="0" t="n">
        <v>68.6</v>
      </c>
      <c r="H84" s="0" t="n">
        <v>74</v>
      </c>
      <c r="I84" s="0" t="n">
        <v>7.94</v>
      </c>
      <c r="J84" s="0" t="n">
        <v>1.49</v>
      </c>
      <c r="K84" s="0" t="n">
        <v>31.79</v>
      </c>
      <c r="L84" s="0" t="n">
        <v>0.46</v>
      </c>
      <c r="M84" s="19" t="n">
        <v>43767.3623214931</v>
      </c>
      <c r="N84" s="19" t="n">
        <v>43767.3866796643</v>
      </c>
      <c r="O84" s="19" t="s">
        <v>603</v>
      </c>
      <c r="P84" s="19"/>
      <c r="W84" s="0" t="s">
        <v>520</v>
      </c>
      <c r="X84" s="19" t="n">
        <v>43734.88125</v>
      </c>
      <c r="Y84" s="31" t="n">
        <v>1089</v>
      </c>
      <c r="Z84" s="0" t="s">
        <v>30</v>
      </c>
      <c r="AA84" s="0" t="s">
        <v>4</v>
      </c>
      <c r="AB84" s="0" t="s">
        <v>30</v>
      </c>
      <c r="AC84" s="0" t="n">
        <v>2019</v>
      </c>
      <c r="AD84" s="0" t="n">
        <v>9</v>
      </c>
      <c r="AE84" s="32"/>
      <c r="AF84" s="21" t="n">
        <f aca="false">IFERROR(SUMPRODUCT(--(tbl_bd_descente[wo_number]=W84),tbl_bd_descente[Y],tbl_bd_descente[tons])/SUMIF(tbl_bd_descente[wo_number],W84,tbl_bd_descente[tons]),0)</f>
        <v>78.6796143250689</v>
      </c>
      <c r="AG84" s="21" t="n">
        <f aca="false">IFERROR(SUMPRODUCT(--(tbl_bd_descente[wo_number]=W84),tbl_bd_descente[Al2O3],tbl_bd_descente[tons])/SUMIF(tbl_bd_descente[wo_number],W84,tbl_bd_descente[tons]),0)</f>
        <v>6.2180624426079</v>
      </c>
      <c r="AH84" s="21" t="n">
        <f aca="false">IFERROR(SUMPRODUCT(--(tbl_bd_descente[wo_number]=W84),tbl_bd_descente[Fe2O3],tbl_bd_descente[tons])/SUMIF(tbl_bd_descente[wo_number],W84,tbl_bd_descente[tons]),0)</f>
        <v>1.15040404040404</v>
      </c>
      <c r="AI84" s="21" t="n">
        <f aca="false">IFERROR(SUMPRODUCT(--(tbl_bd_descente[wo_number]=W84),tbl_bd_descente[MgO],tbl_bd_descente[tons])/SUMIF(tbl_bd_descente[wo_number],W84,tbl_bd_descente[tons]),0)</f>
        <v>31.7550964187328</v>
      </c>
      <c r="AJ84" s="21" t="n">
        <f aca="false">IFERROR(SUMPRODUCT(--(tbl_bd_descente[wo_number]=W84),tbl_bd_descente[CaOX],tbl_bd_descente[tons])/SUMIF(tbl_bd_descente[wo_number],W84,tbl_bd_descente[tons]),0)</f>
        <v>1.04594123048669</v>
      </c>
      <c r="AK84" s="21" t="n">
        <f aca="false">IFERROR(SUMPRODUCT(--(tbl_bd_descente[wo_number]=W84),tbl_bd_descente[S],tbl_bd_descente[tons])/SUMIF(tbl_bd_descente[wo_number],W84,tbl_bd_descente[tons]),0)</f>
        <v>0.154978879706152</v>
      </c>
      <c r="AL84" s="33"/>
      <c r="AM84" s="34"/>
      <c r="AO84" s="47" t="str">
        <f aca="false">IF(AND(C84=S$2,D84=S$3,COUNTIF(AO$1:AO83,"&gt;"&amp;1)&lt;10),ROW(),"")</f>
        <v/>
      </c>
    </row>
    <row r="85" customFormat="false" ht="12.8" hidden="false" customHeight="false" outlineLevel="0" collapsed="false">
      <c r="A85" s="0" t="s">
        <v>693</v>
      </c>
      <c r="B85" s="0" t="s">
        <v>66</v>
      </c>
      <c r="C85" s="0" t="s">
        <v>20</v>
      </c>
      <c r="D85" s="0" t="s">
        <v>66</v>
      </c>
      <c r="E85" s="20" t="n">
        <v>511.283995056152</v>
      </c>
      <c r="F85" s="0" t="n">
        <v>67</v>
      </c>
      <c r="G85" s="0" t="n">
        <v>70.7</v>
      </c>
      <c r="H85" s="0" t="n">
        <v>75.9</v>
      </c>
      <c r="I85" s="0" t="n">
        <v>9.79</v>
      </c>
      <c r="J85" s="0" t="n">
        <v>1.66</v>
      </c>
      <c r="K85" s="0" t="n">
        <v>31.96</v>
      </c>
      <c r="L85" s="0" t="n">
        <v>0.49</v>
      </c>
      <c r="M85" s="19" t="n">
        <v>43767.3054699421</v>
      </c>
      <c r="N85" s="19" t="n">
        <v>43767.3575189815</v>
      </c>
      <c r="O85" s="19" t="s">
        <v>603</v>
      </c>
      <c r="P85" s="19"/>
      <c r="W85" s="0" t="s">
        <v>490</v>
      </c>
      <c r="X85" s="19" t="n">
        <v>43734.2868055556</v>
      </c>
      <c r="Y85" s="31" t="n">
        <v>1634</v>
      </c>
      <c r="Z85" s="0" t="s">
        <v>30</v>
      </c>
      <c r="AA85" s="0" t="s">
        <v>1</v>
      </c>
      <c r="AB85" s="0" t="s">
        <v>30</v>
      </c>
      <c r="AC85" s="0" t="n">
        <v>2019</v>
      </c>
      <c r="AD85" s="0" t="n">
        <v>9</v>
      </c>
      <c r="AE85" s="32"/>
      <c r="AF85" s="21" t="n">
        <f aca="false">IFERROR(SUMPRODUCT(--(tbl_bd_descente[wo_number]=W85),tbl_bd_descente[Y],tbl_bd_descente[tons])/SUMIF(tbl_bd_descente[wo_number],W85,tbl_bd_descente[tons]),0)</f>
        <v>78.6567931456548</v>
      </c>
      <c r="AG85" s="21" t="n">
        <f aca="false">IFERROR(SUMPRODUCT(--(tbl_bd_descente[wo_number]=W85),tbl_bd_descente[Al2O3],tbl_bd_descente[tons])/SUMIF(tbl_bd_descente[wo_number],W85,tbl_bd_descente[tons]),0)</f>
        <v>3.32948592411261</v>
      </c>
      <c r="AH85" s="21" t="n">
        <f aca="false">IFERROR(SUMPRODUCT(--(tbl_bd_descente[wo_number]=W85),tbl_bd_descente[Fe2O3],tbl_bd_descente[tons])/SUMIF(tbl_bd_descente[wo_number],W85,tbl_bd_descente[tons]),0)</f>
        <v>0.91796817625459</v>
      </c>
      <c r="AI85" s="21" t="n">
        <f aca="false">IFERROR(SUMPRODUCT(--(tbl_bd_descente[wo_number]=W85),tbl_bd_descente[MgO],tbl_bd_descente[tons])/SUMIF(tbl_bd_descente[wo_number],W85,tbl_bd_descente[tons]),0)</f>
        <v>31.4179681762546</v>
      </c>
      <c r="AJ85" s="21" t="n">
        <f aca="false">IFERROR(SUMPRODUCT(--(tbl_bd_descente[wo_number]=W85),tbl_bd_descente[CaOX],tbl_bd_descente[tons])/SUMIF(tbl_bd_descente[wo_number],W85,tbl_bd_descente[tons]),0)</f>
        <v>1.32166462668299</v>
      </c>
      <c r="AK85" s="21" t="n">
        <f aca="false">IFERROR(SUMPRODUCT(--(tbl_bd_descente[wo_number]=W85),tbl_bd_descente[S],tbl_bd_descente[tons])/SUMIF(tbl_bd_descente[wo_number],W85,tbl_bd_descente[tons]),0)</f>
        <v>0.108859241126071</v>
      </c>
      <c r="AL85" s="33"/>
      <c r="AM85" s="34"/>
      <c r="AO85" s="47" t="str">
        <f aca="false">IF(AND(C85=S$2,D85=S$3,COUNTIF(AO$1:AO84,"&gt;"&amp;1)&lt;10),ROW(),"")</f>
        <v/>
      </c>
    </row>
    <row r="86" customFormat="false" ht="12.8" hidden="false" customHeight="false" outlineLevel="0" collapsed="false">
      <c r="A86" s="0" t="s">
        <v>694</v>
      </c>
      <c r="B86" s="0" t="s">
        <v>104</v>
      </c>
      <c r="C86" s="0" t="s">
        <v>17</v>
      </c>
      <c r="D86" s="0" t="s">
        <v>104</v>
      </c>
      <c r="E86" s="20" t="n">
        <v>214.70899887085</v>
      </c>
      <c r="F86" s="0" t="n">
        <v>80.5</v>
      </c>
      <c r="G86" s="0" t="n">
        <v>85</v>
      </c>
      <c r="H86" s="0" t="n">
        <v>91.3</v>
      </c>
      <c r="I86" s="0" t="n">
        <v>6.48</v>
      </c>
      <c r="J86" s="0" t="n">
        <v>0.92</v>
      </c>
      <c r="K86" s="0" t="n">
        <v>31.8</v>
      </c>
      <c r="L86" s="0" t="n">
        <v>0.75</v>
      </c>
      <c r="M86" s="19" t="n">
        <v>43767.2759329514</v>
      </c>
      <c r="N86" s="19" t="n">
        <v>43767.2983221412</v>
      </c>
      <c r="O86" s="19" t="s">
        <v>593</v>
      </c>
      <c r="P86" s="19"/>
      <c r="W86" s="0" t="s">
        <v>519</v>
      </c>
      <c r="X86" s="19" t="n">
        <v>43733.8930555556</v>
      </c>
      <c r="Y86" s="31" t="n">
        <v>650</v>
      </c>
      <c r="Z86" s="0" t="s">
        <v>30</v>
      </c>
      <c r="AA86" s="0" t="s">
        <v>1</v>
      </c>
      <c r="AB86" s="0" t="s">
        <v>30</v>
      </c>
      <c r="AC86" s="0" t="n">
        <v>2019</v>
      </c>
      <c r="AD86" s="0" t="n">
        <v>9</v>
      </c>
      <c r="AE86" s="32"/>
      <c r="AF86" s="21" t="n">
        <f aca="false">IFERROR(SUMPRODUCT(--(tbl_bd_descente[wo_number]=W86),tbl_bd_descente[Y],tbl_bd_descente[tons])/SUMIF(tbl_bd_descente[wo_number],W86,tbl_bd_descente[tons]),0)</f>
        <v>79.4</v>
      </c>
      <c r="AG86" s="21" t="n">
        <f aca="false">IFERROR(SUMPRODUCT(--(tbl_bd_descente[wo_number]=W86),tbl_bd_descente[Al2O3],tbl_bd_descente[tons])/SUMIF(tbl_bd_descente[wo_number],W86,tbl_bd_descente[tons]),0)</f>
        <v>3.72769230769231</v>
      </c>
      <c r="AH86" s="21" t="n">
        <f aca="false">IFERROR(SUMPRODUCT(--(tbl_bd_descente[wo_number]=W86),tbl_bd_descente[Fe2O3],tbl_bd_descente[tons])/SUMIF(tbl_bd_descente[wo_number],W86,tbl_bd_descente[tons]),0)</f>
        <v>0.893076923076923</v>
      </c>
      <c r="AI86" s="21" t="n">
        <f aca="false">IFERROR(SUMPRODUCT(--(tbl_bd_descente[wo_number]=W86),tbl_bd_descente[MgO],tbl_bd_descente[tons])/SUMIF(tbl_bd_descente[wo_number],W86,tbl_bd_descente[tons]),0)</f>
        <v>31.43</v>
      </c>
      <c r="AJ86" s="21" t="n">
        <f aca="false">IFERROR(SUMPRODUCT(--(tbl_bd_descente[wo_number]=W86),tbl_bd_descente[CaOX],tbl_bd_descente[tons])/SUMIF(tbl_bd_descente[wo_number],W86,tbl_bd_descente[tons]),0)</f>
        <v>1.40846153846154</v>
      </c>
      <c r="AK86" s="21" t="n">
        <f aca="false">IFERROR(SUMPRODUCT(--(tbl_bd_descente[wo_number]=W86),tbl_bd_descente[S],tbl_bd_descente[tons])/SUMIF(tbl_bd_descente[wo_number],W86,tbl_bd_descente[tons]),0)</f>
        <v>0.0794615384615385</v>
      </c>
      <c r="AL86" s="33"/>
      <c r="AM86" s="34" t="n">
        <v>5029</v>
      </c>
      <c r="AO86" s="47" t="str">
        <f aca="false">IF(AND(C86=S$2,D86=S$3,COUNTIF(AO$1:AO85,"&gt;"&amp;1)&lt;10),ROW(),"")</f>
        <v/>
      </c>
    </row>
    <row r="87" customFormat="false" ht="12.8" hidden="false" customHeight="false" outlineLevel="0" collapsed="false">
      <c r="A87" s="0" t="s">
        <v>695</v>
      </c>
      <c r="B87" s="0" t="s">
        <v>88</v>
      </c>
      <c r="C87" s="0" t="s">
        <v>26</v>
      </c>
      <c r="D87" s="0" t="s">
        <v>88</v>
      </c>
      <c r="E87" s="20" t="n">
        <v>235.51499786377</v>
      </c>
      <c r="F87" s="0" t="n">
        <v>72.2</v>
      </c>
      <c r="G87" s="0" t="n">
        <v>76.1</v>
      </c>
      <c r="H87" s="0" t="n">
        <v>82.8</v>
      </c>
      <c r="I87" s="0" t="n">
        <v>2.41</v>
      </c>
      <c r="J87" s="0" t="n">
        <v>0.73</v>
      </c>
      <c r="K87" s="0" t="n">
        <v>31.25</v>
      </c>
      <c r="L87" s="0" t="n">
        <v>1.51</v>
      </c>
      <c r="M87" s="19" t="n">
        <v>43767.2429740393</v>
      </c>
      <c r="N87" s="19" t="n">
        <v>43767.2703825232</v>
      </c>
      <c r="O87" s="19" t="s">
        <v>593</v>
      </c>
      <c r="P87" s="19"/>
      <c r="W87" s="0" t="s">
        <v>519</v>
      </c>
      <c r="X87" s="19" t="n">
        <v>43733.8930555556</v>
      </c>
      <c r="Y87" s="31" t="n">
        <v>650</v>
      </c>
      <c r="Z87" s="0" t="s">
        <v>58</v>
      </c>
      <c r="AA87" s="0" t="s">
        <v>2</v>
      </c>
      <c r="AB87" s="0" t="s">
        <v>30</v>
      </c>
      <c r="AC87" s="0" t="n">
        <v>2019</v>
      </c>
      <c r="AD87" s="0" t="n">
        <v>9</v>
      </c>
      <c r="AE87" s="32"/>
      <c r="AF87" s="21" t="n">
        <f aca="false">IFERROR(SUMPRODUCT(--(tbl_bd_descente[wo_number]=W87),tbl_bd_descente[Y],tbl_bd_descente[tons])/SUMIF(tbl_bd_descente[wo_number],W87,tbl_bd_descente[tons]),0)</f>
        <v>79.4</v>
      </c>
      <c r="AG87" s="21" t="n">
        <f aca="false">IFERROR(SUMPRODUCT(--(tbl_bd_descente[wo_number]=W87),tbl_bd_descente[Al2O3],tbl_bd_descente[tons])/SUMIF(tbl_bd_descente[wo_number],W87,tbl_bd_descente[tons]),0)</f>
        <v>3.72769230769231</v>
      </c>
      <c r="AH87" s="21" t="n">
        <f aca="false">IFERROR(SUMPRODUCT(--(tbl_bd_descente[wo_number]=W87),tbl_bd_descente[Fe2O3],tbl_bd_descente[tons])/SUMIF(tbl_bd_descente[wo_number],W87,tbl_bd_descente[tons]),0)</f>
        <v>0.893076923076923</v>
      </c>
      <c r="AI87" s="21" t="n">
        <f aca="false">IFERROR(SUMPRODUCT(--(tbl_bd_descente[wo_number]=W87),tbl_bd_descente[MgO],tbl_bd_descente[tons])/SUMIF(tbl_bd_descente[wo_number],W87,tbl_bd_descente[tons]),0)</f>
        <v>31.43</v>
      </c>
      <c r="AJ87" s="21" t="n">
        <f aca="false">IFERROR(SUMPRODUCT(--(tbl_bd_descente[wo_number]=W87),tbl_bd_descente[CaOX],tbl_bd_descente[tons])/SUMIF(tbl_bd_descente[wo_number],W87,tbl_bd_descente[tons]),0)</f>
        <v>1.40846153846154</v>
      </c>
      <c r="AK87" s="21" t="n">
        <f aca="false">IFERROR(SUMPRODUCT(--(tbl_bd_descente[wo_number]=W87),tbl_bd_descente[S],tbl_bd_descente[tons])/SUMIF(tbl_bd_descente[wo_number],W87,tbl_bd_descente[tons]),0)</f>
        <v>0.0794615384615385</v>
      </c>
      <c r="AL87" s="33"/>
      <c r="AM87" s="34"/>
      <c r="AO87" s="47" t="str">
        <f aca="false">IF(AND(C87=S$2,D87=S$3,COUNTIF(AO$1:AO86,"&gt;"&amp;1)&lt;10),ROW(),"")</f>
        <v/>
      </c>
    </row>
    <row r="88" customFormat="false" ht="12.8" hidden="false" customHeight="false" outlineLevel="0" collapsed="false">
      <c r="A88" s="0" t="s">
        <v>696</v>
      </c>
      <c r="B88" s="0" t="s">
        <v>30</v>
      </c>
      <c r="C88" s="0" t="s">
        <v>1</v>
      </c>
      <c r="D88" s="0" t="s">
        <v>30</v>
      </c>
      <c r="E88" s="20" t="n">
        <v>142.494997406006</v>
      </c>
      <c r="F88" s="20" t="n">
        <v>73.8</v>
      </c>
      <c r="G88" s="20" t="n">
        <v>77.7</v>
      </c>
      <c r="H88" s="20" t="n">
        <v>84.4</v>
      </c>
      <c r="I88" s="20" t="n">
        <v>2.63</v>
      </c>
      <c r="J88" s="20" t="n">
        <v>0.82</v>
      </c>
      <c r="K88" s="20" t="n">
        <v>31.41</v>
      </c>
      <c r="L88" s="20" t="n">
        <v>0.7</v>
      </c>
      <c r="M88" s="19" t="n">
        <v>43767.2243241088</v>
      </c>
      <c r="N88" s="19" t="n">
        <v>43767.2385135069</v>
      </c>
      <c r="O88" s="19" t="s">
        <v>593</v>
      </c>
      <c r="P88" s="19"/>
      <c r="W88" s="0" t="s">
        <v>518</v>
      </c>
      <c r="X88" s="19" t="n">
        <v>43733.2583333333</v>
      </c>
      <c r="Y88" s="31" t="n">
        <v>562</v>
      </c>
      <c r="Z88" s="0" t="s">
        <v>54</v>
      </c>
      <c r="AA88" s="0" t="s">
        <v>7</v>
      </c>
      <c r="AB88" s="0" t="s">
        <v>54</v>
      </c>
      <c r="AC88" s="0" t="n">
        <v>2019</v>
      </c>
      <c r="AD88" s="0" t="n">
        <v>9</v>
      </c>
      <c r="AE88" s="32"/>
      <c r="AF88" s="21" t="n">
        <f aca="false">IFERROR(SUMPRODUCT(--(tbl_bd_descente[wo_number]=W88),tbl_bd_descente[Y],tbl_bd_descente[tons])/SUMIF(tbl_bd_descente[wo_number],W88,tbl_bd_descente[tons]),0)</f>
        <v>86.5270462633452</v>
      </c>
      <c r="AG88" s="21" t="n">
        <f aca="false">IFERROR(SUMPRODUCT(--(tbl_bd_descente[wo_number]=W88),tbl_bd_descente[Al2O3],tbl_bd_descente[tons])/SUMIF(tbl_bd_descente[wo_number],W88,tbl_bd_descente[tons]),0)</f>
        <v>2.34918149466192</v>
      </c>
      <c r="AH88" s="21" t="n">
        <f aca="false">IFERROR(SUMPRODUCT(--(tbl_bd_descente[wo_number]=W88),tbl_bd_descente[Fe2O3],tbl_bd_descente[tons])/SUMIF(tbl_bd_descente[wo_number],W88,tbl_bd_descente[tons]),0)</f>
        <v>0.63729537366548</v>
      </c>
      <c r="AI88" s="21" t="n">
        <f aca="false">IFERROR(SUMPRODUCT(--(tbl_bd_descente[wo_number]=W88),tbl_bd_descente[MgO],tbl_bd_descente[tons])/SUMIF(tbl_bd_descente[wo_number],W88,tbl_bd_descente[tons]),0)</f>
        <v>31.49</v>
      </c>
      <c r="AJ88" s="21" t="n">
        <f aca="false">IFERROR(SUMPRODUCT(--(tbl_bd_descente[wo_number]=W88),tbl_bd_descente[CaOX],tbl_bd_descente[tons])/SUMIF(tbl_bd_descente[wo_number],W88,tbl_bd_descente[tons]),0)</f>
        <v>0.42711743772242</v>
      </c>
      <c r="AK88" s="21" t="n">
        <f aca="false">IFERROR(SUMPRODUCT(--(tbl_bd_descente[wo_number]=W88),tbl_bd_descente[S],tbl_bd_descente[tons])/SUMIF(tbl_bd_descente[wo_number],W88,tbl_bd_descente[tons]),0)</f>
        <v>0.0376298932384342</v>
      </c>
      <c r="AL88" s="33"/>
      <c r="AM88" s="34"/>
      <c r="AO88" s="47" t="str">
        <f aca="false">IF(AND(C88=S$2,D88=S$3,COUNTIF(AO$1:AO87,"&gt;"&amp;1)&lt;10),ROW(),"")</f>
        <v/>
      </c>
    </row>
    <row r="89" customFormat="false" ht="12.8" hidden="false" customHeight="false" outlineLevel="0" collapsed="false">
      <c r="A89" s="0" t="s">
        <v>697</v>
      </c>
      <c r="B89" s="0" t="s">
        <v>54</v>
      </c>
      <c r="C89" s="0" t="s">
        <v>5</v>
      </c>
      <c r="D89" s="0" t="s">
        <v>54</v>
      </c>
      <c r="E89" s="20" t="n">
        <v>368.469997406006</v>
      </c>
      <c r="F89" s="0" t="n">
        <v>80.7</v>
      </c>
      <c r="G89" s="0" t="n">
        <v>85</v>
      </c>
      <c r="H89" s="0" t="n">
        <v>92.3</v>
      </c>
      <c r="I89" s="0" t="n">
        <v>1.34</v>
      </c>
      <c r="J89" s="0" t="n">
        <v>0.69</v>
      </c>
      <c r="K89" s="0" t="n">
        <v>31.15</v>
      </c>
      <c r="L89" s="0" t="n">
        <v>1.03</v>
      </c>
      <c r="M89" s="19" t="n">
        <v>43766.9000890046</v>
      </c>
      <c r="N89" s="19" t="n">
        <v>43766.9405172107</v>
      </c>
      <c r="O89" s="19" t="s">
        <v>593</v>
      </c>
      <c r="P89" s="19"/>
      <c r="W89" s="0" t="s">
        <v>517</v>
      </c>
      <c r="X89" s="19" t="n">
        <v>43733.1263888889</v>
      </c>
      <c r="Y89" s="31" t="n">
        <v>1200</v>
      </c>
      <c r="Z89" s="0" t="s">
        <v>54</v>
      </c>
      <c r="AA89" s="0" t="s">
        <v>7</v>
      </c>
      <c r="AB89" s="0" t="s">
        <v>54</v>
      </c>
      <c r="AC89" s="0" t="n">
        <v>2019</v>
      </c>
      <c r="AD89" s="0" t="n">
        <v>9</v>
      </c>
      <c r="AE89" s="32"/>
      <c r="AF89" s="21" t="n">
        <f aca="false">IFERROR(SUMPRODUCT(--(tbl_bd_descente[wo_number]=W89),tbl_bd_descente[Y],tbl_bd_descente[tons])/SUMIF(tbl_bd_descente[wo_number],W89,tbl_bd_descente[tons]),0)</f>
        <v>85.4333333333333</v>
      </c>
      <c r="AG89" s="21" t="n">
        <f aca="false">IFERROR(SUMPRODUCT(--(tbl_bd_descente[wo_number]=W89),tbl_bd_descente[Al2O3],tbl_bd_descente[tons])/SUMIF(tbl_bd_descente[wo_number],W89,tbl_bd_descente[tons]),0)</f>
        <v>2.53</v>
      </c>
      <c r="AH89" s="21" t="n">
        <f aca="false">IFERROR(SUMPRODUCT(--(tbl_bd_descente[wo_number]=W89),tbl_bd_descente[Fe2O3],tbl_bd_descente[tons])/SUMIF(tbl_bd_descente[wo_number],W89,tbl_bd_descente[tons]),0)</f>
        <v>0.653333333333333</v>
      </c>
      <c r="AI89" s="21" t="n">
        <f aca="false">IFERROR(SUMPRODUCT(--(tbl_bd_descente[wo_number]=W89),tbl_bd_descente[MgO],tbl_bd_descente[tons])/SUMIF(tbl_bd_descente[wo_number],W89,tbl_bd_descente[tons]),0)</f>
        <v>31.4766666666667</v>
      </c>
      <c r="AJ89" s="21" t="n">
        <f aca="false">IFERROR(SUMPRODUCT(--(tbl_bd_descente[wo_number]=W89),tbl_bd_descente[CaOX],tbl_bd_descente[tons])/SUMIF(tbl_bd_descente[wo_number],W89,tbl_bd_descente[tons]),0)</f>
        <v>0.49</v>
      </c>
      <c r="AK89" s="21" t="n">
        <f aca="false">IFERROR(SUMPRODUCT(--(tbl_bd_descente[wo_number]=W89),tbl_bd_descente[S],tbl_bd_descente[tons])/SUMIF(tbl_bd_descente[wo_number],W89,tbl_bd_descente[tons]),0)</f>
        <v>0.0353333333333333</v>
      </c>
      <c r="AL89" s="33"/>
      <c r="AM89" s="34"/>
      <c r="AO89" s="47" t="str">
        <f aca="false">IF(AND(C89=S$2,D89=S$3,COUNTIF(AO$1:AO88,"&gt;"&amp;1)&lt;10),ROW(),"")</f>
        <v/>
      </c>
    </row>
    <row r="90" customFormat="false" ht="12.8" hidden="false" customHeight="false" outlineLevel="0" collapsed="false">
      <c r="A90" s="0" t="s">
        <v>698</v>
      </c>
      <c r="B90" s="0" t="s">
        <v>30</v>
      </c>
      <c r="C90" s="0" t="s">
        <v>1</v>
      </c>
      <c r="D90" s="0" t="s">
        <v>30</v>
      </c>
      <c r="E90" s="20" t="n">
        <v>183.662997436523</v>
      </c>
      <c r="F90" s="20" t="n">
        <v>77.6</v>
      </c>
      <c r="G90" s="20" t="n">
        <v>81.8</v>
      </c>
      <c r="H90" s="20" t="n">
        <v>88.8</v>
      </c>
      <c r="I90" s="20" t="n">
        <v>2.04</v>
      </c>
      <c r="J90" s="20" t="n">
        <v>0.75</v>
      </c>
      <c r="K90" s="20" t="n">
        <v>31.4</v>
      </c>
      <c r="L90" s="20" t="n">
        <v>1.04</v>
      </c>
      <c r="M90" s="19" t="n">
        <v>43766.8729234144</v>
      </c>
      <c r="N90" s="19" t="n">
        <v>43766.8941269329</v>
      </c>
      <c r="O90" s="19" t="s">
        <v>593</v>
      </c>
      <c r="P90" s="19"/>
      <c r="W90" s="0" t="s">
        <v>516</v>
      </c>
      <c r="X90" s="19" t="n">
        <v>43732.5041666667</v>
      </c>
      <c r="Y90" s="31" t="n">
        <v>183</v>
      </c>
      <c r="Z90" s="0" t="s">
        <v>58</v>
      </c>
      <c r="AA90" s="0" t="s">
        <v>2</v>
      </c>
      <c r="AB90" s="0" t="s">
        <v>58</v>
      </c>
      <c r="AC90" s="0" t="n">
        <v>2019</v>
      </c>
      <c r="AD90" s="0" t="n">
        <v>9</v>
      </c>
      <c r="AE90" s="32"/>
      <c r="AF90" s="21" t="n">
        <f aca="false">IFERROR(SUMPRODUCT(--(tbl_bd_descente[wo_number]=W90),tbl_bd_descente[Y],tbl_bd_descente[tons])/SUMIF(tbl_bd_descente[wo_number],W90,tbl_bd_descente[tons]),0)</f>
        <v>81.2</v>
      </c>
      <c r="AG90" s="21" t="n">
        <f aca="false">IFERROR(SUMPRODUCT(--(tbl_bd_descente[wo_number]=W90),tbl_bd_descente[Al2O3],tbl_bd_descente[tons])/SUMIF(tbl_bd_descente[wo_number],W90,tbl_bd_descente[tons]),0)</f>
        <v>2.68</v>
      </c>
      <c r="AH90" s="21" t="n">
        <f aca="false">IFERROR(SUMPRODUCT(--(tbl_bd_descente[wo_number]=W90),tbl_bd_descente[Fe2O3],tbl_bd_descente[tons])/SUMIF(tbl_bd_descente[wo_number],W90,tbl_bd_descente[tons]),0)</f>
        <v>0.81</v>
      </c>
      <c r="AI90" s="21" t="n">
        <f aca="false">IFERROR(SUMPRODUCT(--(tbl_bd_descente[wo_number]=W90),tbl_bd_descente[MgO],tbl_bd_descente[tons])/SUMIF(tbl_bd_descente[wo_number],W90,tbl_bd_descente[tons]),0)</f>
        <v>31.52</v>
      </c>
      <c r="AJ90" s="21" t="n">
        <f aca="false">IFERROR(SUMPRODUCT(--(tbl_bd_descente[wo_number]=W90),tbl_bd_descente[CaOX],tbl_bd_descente[tons])/SUMIF(tbl_bd_descente[wo_number],W90,tbl_bd_descente[tons]),0)</f>
        <v>0.67</v>
      </c>
      <c r="AK90" s="21" t="n">
        <f aca="false">IFERROR(SUMPRODUCT(--(tbl_bd_descente[wo_number]=W90),tbl_bd_descente[S],tbl_bd_descente[tons])/SUMIF(tbl_bd_descente[wo_number],W90,tbl_bd_descente[tons]),0)</f>
        <v>0.049</v>
      </c>
      <c r="AL90" s="33"/>
      <c r="AM90" s="34"/>
      <c r="AO90" s="47" t="str">
        <f aca="false">IF(AND(C90=S$2,D90=S$3,COUNTIF(AO$1:AO89,"&gt;"&amp;1)&lt;10),ROW(),"")</f>
        <v/>
      </c>
    </row>
    <row r="91" customFormat="false" ht="12.8" hidden="false" customHeight="false" outlineLevel="0" collapsed="false">
      <c r="A91" s="0" t="s">
        <v>699</v>
      </c>
      <c r="B91" s="0" t="s">
        <v>594</v>
      </c>
      <c r="C91" s="0" t="s">
        <v>24</v>
      </c>
      <c r="D91" s="0" t="s">
        <v>594</v>
      </c>
      <c r="E91" s="20" t="n">
        <v>95.7979984283447</v>
      </c>
      <c r="F91" s="0" t="n">
        <v>78.1</v>
      </c>
      <c r="G91" s="0" t="n">
        <v>82.5</v>
      </c>
      <c r="H91" s="0" t="n">
        <v>88.4</v>
      </c>
      <c r="I91" s="0" t="n">
        <v>7.1</v>
      </c>
      <c r="J91" s="0" t="n">
        <v>1.22</v>
      </c>
      <c r="K91" s="0" t="n">
        <v>31.85</v>
      </c>
      <c r="L91" s="0" t="n">
        <v>1.02</v>
      </c>
      <c r="M91" s="19" t="n">
        <v>43766.8563964931</v>
      </c>
      <c r="N91" s="19" t="n">
        <v>43766.8651359144</v>
      </c>
      <c r="O91" s="19" t="s">
        <v>593</v>
      </c>
      <c r="P91" s="19"/>
      <c r="W91" s="0" t="s">
        <v>515</v>
      </c>
      <c r="X91" s="19" t="n">
        <v>43732.4472222222</v>
      </c>
      <c r="Y91" s="31" t="n">
        <v>196</v>
      </c>
      <c r="Z91" s="0" t="s">
        <v>30</v>
      </c>
      <c r="AA91" s="0" t="s">
        <v>1</v>
      </c>
      <c r="AB91" s="0" t="s">
        <v>30</v>
      </c>
      <c r="AC91" s="0" t="n">
        <v>2019</v>
      </c>
      <c r="AD91" s="0" t="n">
        <v>9</v>
      </c>
      <c r="AE91" s="32"/>
      <c r="AF91" s="21" t="n">
        <f aca="false">IFERROR(SUMPRODUCT(--(tbl_bd_descente[wo_number]=W91),tbl_bd_descente[Y],tbl_bd_descente[tons])/SUMIF(tbl_bd_descente[wo_number],W91,tbl_bd_descente[tons]),0)</f>
        <v>79.7</v>
      </c>
      <c r="AG91" s="21" t="n">
        <f aca="false">IFERROR(SUMPRODUCT(--(tbl_bd_descente[wo_number]=W91),tbl_bd_descente[Al2O3],tbl_bd_descente[tons])/SUMIF(tbl_bd_descente[wo_number],W91,tbl_bd_descente[tons]),0)</f>
        <v>3.15</v>
      </c>
      <c r="AH91" s="21" t="n">
        <f aca="false">IFERROR(SUMPRODUCT(--(tbl_bd_descente[wo_number]=W91),tbl_bd_descente[Fe2O3],tbl_bd_descente[tons])/SUMIF(tbl_bd_descente[wo_number],W91,tbl_bd_descente[tons]),0)</f>
        <v>0.85</v>
      </c>
      <c r="AI91" s="21" t="n">
        <f aca="false">IFERROR(SUMPRODUCT(--(tbl_bd_descente[wo_number]=W91),tbl_bd_descente[MgO],tbl_bd_descente[tons])/SUMIF(tbl_bd_descente[wo_number],W91,tbl_bd_descente[tons]),0)</f>
        <v>31.51</v>
      </c>
      <c r="AJ91" s="21" t="n">
        <f aca="false">IFERROR(SUMPRODUCT(--(tbl_bd_descente[wo_number]=W91),tbl_bd_descente[CaOX],tbl_bd_descente[tons])/SUMIF(tbl_bd_descente[wo_number],W91,tbl_bd_descente[tons]),0)</f>
        <v>1.63</v>
      </c>
      <c r="AK91" s="21" t="n">
        <f aca="false">IFERROR(SUMPRODUCT(--(tbl_bd_descente[wo_number]=W91),tbl_bd_descente[S],tbl_bd_descente[tons])/SUMIF(tbl_bd_descente[wo_number],W91,tbl_bd_descente[tons]),0)</f>
        <v>0.055</v>
      </c>
      <c r="AL91" s="33"/>
      <c r="AM91" s="34"/>
      <c r="AO91" s="47" t="str">
        <f aca="false">IF(AND(C91=S$2,D91=S$3,COUNTIF(AO$1:AO90,"&gt;"&amp;1)&lt;10),ROW(),"")</f>
        <v/>
      </c>
    </row>
    <row r="92" customFormat="false" ht="12.8" hidden="false" customHeight="false" outlineLevel="0" collapsed="false">
      <c r="A92" s="0" t="s">
        <v>700</v>
      </c>
      <c r="B92" s="0" t="s">
        <v>88</v>
      </c>
      <c r="C92" s="0" t="s">
        <v>26</v>
      </c>
      <c r="D92" s="0" t="s">
        <v>88</v>
      </c>
      <c r="E92" s="20" t="n">
        <v>223.437000274658</v>
      </c>
      <c r="F92" s="0" t="n">
        <v>72.6</v>
      </c>
      <c r="G92" s="0" t="n">
        <v>76.5</v>
      </c>
      <c r="H92" s="0" t="n">
        <v>83</v>
      </c>
      <c r="I92" s="0" t="n">
        <v>1.96</v>
      </c>
      <c r="J92" s="0" t="n">
        <v>1.06</v>
      </c>
      <c r="K92" s="0" t="n">
        <v>31.28</v>
      </c>
      <c r="L92" s="0" t="n">
        <v>0.77</v>
      </c>
      <c r="M92" s="19" t="n">
        <v>43766.8406554051</v>
      </c>
      <c r="N92" s="19" t="n">
        <v>43766.8520204861</v>
      </c>
      <c r="O92" s="19" t="s">
        <v>593</v>
      </c>
      <c r="P92" s="19"/>
      <c r="W92" s="0" t="s">
        <v>515</v>
      </c>
      <c r="X92" s="19" t="n">
        <v>43732.4472222222</v>
      </c>
      <c r="Y92" s="31" t="n">
        <v>196</v>
      </c>
      <c r="Z92" s="0" t="s">
        <v>58</v>
      </c>
      <c r="AA92" s="0" t="s">
        <v>2</v>
      </c>
      <c r="AB92" s="0" t="s">
        <v>30</v>
      </c>
      <c r="AC92" s="0" t="n">
        <v>2019</v>
      </c>
      <c r="AD92" s="0" t="n">
        <v>9</v>
      </c>
      <c r="AE92" s="32"/>
      <c r="AF92" s="21" t="n">
        <f aca="false">IFERROR(SUMPRODUCT(--(tbl_bd_descente[wo_number]=W92),tbl_bd_descente[Y],tbl_bd_descente[tons])/SUMIF(tbl_bd_descente[wo_number],W92,tbl_bd_descente[tons]),0)</f>
        <v>79.7</v>
      </c>
      <c r="AG92" s="21" t="n">
        <f aca="false">IFERROR(SUMPRODUCT(--(tbl_bd_descente[wo_number]=W92),tbl_bd_descente[Al2O3],tbl_bd_descente[tons])/SUMIF(tbl_bd_descente[wo_number],W92,tbl_bd_descente[tons]),0)</f>
        <v>3.15</v>
      </c>
      <c r="AH92" s="21" t="n">
        <f aca="false">IFERROR(SUMPRODUCT(--(tbl_bd_descente[wo_number]=W92),tbl_bd_descente[Fe2O3],tbl_bd_descente[tons])/SUMIF(tbl_bd_descente[wo_number],W92,tbl_bd_descente[tons]),0)</f>
        <v>0.85</v>
      </c>
      <c r="AI92" s="21" t="n">
        <f aca="false">IFERROR(SUMPRODUCT(--(tbl_bd_descente[wo_number]=W92),tbl_bd_descente[MgO],tbl_bd_descente[tons])/SUMIF(tbl_bd_descente[wo_number],W92,tbl_bd_descente[tons]),0)</f>
        <v>31.51</v>
      </c>
      <c r="AJ92" s="21" t="n">
        <f aca="false">IFERROR(SUMPRODUCT(--(tbl_bd_descente[wo_number]=W92),tbl_bd_descente[CaOX],tbl_bd_descente[tons])/SUMIF(tbl_bd_descente[wo_number],W92,tbl_bd_descente[tons]),0)</f>
        <v>1.63</v>
      </c>
      <c r="AK92" s="21" t="n">
        <f aca="false">IFERROR(SUMPRODUCT(--(tbl_bd_descente[wo_number]=W92),tbl_bd_descente[S],tbl_bd_descente[tons])/SUMIF(tbl_bd_descente[wo_number],W92,tbl_bd_descente[tons]),0)</f>
        <v>0.055</v>
      </c>
      <c r="AL92" s="33"/>
      <c r="AM92" s="34"/>
      <c r="AO92" s="47" t="str">
        <f aca="false">IF(AND(C92=S$2,D92=S$3,COUNTIF(AO$1:AO91,"&gt;"&amp;1)&lt;10),ROW(),"")</f>
        <v/>
      </c>
    </row>
    <row r="93" customFormat="false" ht="12.8" hidden="false" customHeight="false" outlineLevel="0" collapsed="false">
      <c r="A93" s="0" t="s">
        <v>701</v>
      </c>
      <c r="B93" s="0" t="s">
        <v>30</v>
      </c>
      <c r="C93" s="0" t="s">
        <v>1</v>
      </c>
      <c r="D93" s="0" t="s">
        <v>30</v>
      </c>
      <c r="E93" s="20" t="n">
        <v>510.955997467041</v>
      </c>
      <c r="F93" s="20" t="n">
        <v>76.9</v>
      </c>
      <c r="G93" s="20" t="n">
        <v>81</v>
      </c>
      <c r="H93" s="20" t="n">
        <v>88</v>
      </c>
      <c r="I93" s="20" t="n">
        <v>2.16</v>
      </c>
      <c r="J93" s="20" t="n">
        <v>0.7</v>
      </c>
      <c r="K93" s="20" t="n">
        <v>31.23</v>
      </c>
      <c r="L93" s="20" t="n">
        <v>0.76</v>
      </c>
      <c r="M93" s="19" t="n">
        <v>43766.7146600347</v>
      </c>
      <c r="N93" s="19" t="n">
        <v>43766.8155508449</v>
      </c>
      <c r="O93" s="19" t="s">
        <v>593</v>
      </c>
      <c r="P93" s="19"/>
      <c r="W93" s="0" t="s">
        <v>514</v>
      </c>
      <c r="X93" s="19" t="n">
        <v>43732.3458333333</v>
      </c>
      <c r="Y93" s="31" t="n">
        <v>630</v>
      </c>
      <c r="Z93" s="0" t="s">
        <v>30</v>
      </c>
      <c r="AA93" s="0" t="s">
        <v>1</v>
      </c>
      <c r="AB93" s="0" t="s">
        <v>30</v>
      </c>
      <c r="AC93" s="0" t="n">
        <v>2019</v>
      </c>
      <c r="AD93" s="0" t="n">
        <v>9</v>
      </c>
      <c r="AE93" s="32"/>
      <c r="AF93" s="21" t="n">
        <f aca="false">IFERROR(SUMPRODUCT(--(tbl_bd_descente[wo_number]=W93),tbl_bd_descente[Y],tbl_bd_descente[tons])/SUMIF(tbl_bd_descente[wo_number],W93,tbl_bd_descente[tons]),0)</f>
        <v>79.2587301587302</v>
      </c>
      <c r="AG93" s="21" t="n">
        <f aca="false">IFERROR(SUMPRODUCT(--(tbl_bd_descente[wo_number]=W93),tbl_bd_descente[Al2O3],tbl_bd_descente[tons])/SUMIF(tbl_bd_descente[wo_number],W93,tbl_bd_descente[tons]),0)</f>
        <v>3.08285714285714</v>
      </c>
      <c r="AH93" s="21" t="n">
        <f aca="false">IFERROR(SUMPRODUCT(--(tbl_bd_descente[wo_number]=W93),tbl_bd_descente[Fe2O3],tbl_bd_descente[tons])/SUMIF(tbl_bd_descente[wo_number],W93,tbl_bd_descente[tons]),0)</f>
        <v>0.863174603174603</v>
      </c>
      <c r="AI93" s="21" t="n">
        <f aca="false">IFERROR(SUMPRODUCT(--(tbl_bd_descente[wo_number]=W93),tbl_bd_descente[MgO],tbl_bd_descente[tons])/SUMIF(tbl_bd_descente[wo_number],W93,tbl_bd_descente[tons]),0)</f>
        <v>31.5149206349206</v>
      </c>
      <c r="AJ93" s="21" t="n">
        <f aca="false">IFERROR(SUMPRODUCT(--(tbl_bd_descente[wo_number]=W93),tbl_bd_descente[CaOX],tbl_bd_descente[tons])/SUMIF(tbl_bd_descente[wo_number],W93,tbl_bd_descente[tons]),0)</f>
        <v>1.3315873015873</v>
      </c>
      <c r="AK93" s="21" t="n">
        <f aca="false">IFERROR(SUMPRODUCT(--(tbl_bd_descente[wo_number]=W93),tbl_bd_descente[S],tbl_bd_descente[tons])/SUMIF(tbl_bd_descente[wo_number],W93,tbl_bd_descente[tons]),0)</f>
        <v>0.0731746031746032</v>
      </c>
      <c r="AL93" s="33"/>
      <c r="AM93" s="34"/>
      <c r="AO93" s="47" t="str">
        <f aca="false">IF(AND(C93=S$2,D93=S$3,COUNTIF(AO$1:AO92,"&gt;"&amp;1)&lt;10),ROW(),"")</f>
        <v/>
      </c>
    </row>
    <row r="94" customFormat="false" ht="12.8" hidden="false" customHeight="false" outlineLevel="0" collapsed="false">
      <c r="A94" s="0" t="s">
        <v>702</v>
      </c>
      <c r="B94" s="0" t="s">
        <v>30</v>
      </c>
      <c r="C94" s="0" t="s">
        <v>1</v>
      </c>
      <c r="D94" s="0" t="s">
        <v>30</v>
      </c>
      <c r="E94" s="20" t="n">
        <v>236.055999755859</v>
      </c>
      <c r="F94" s="20" t="n">
        <v>77.8</v>
      </c>
      <c r="G94" s="20" t="n">
        <v>82</v>
      </c>
      <c r="H94" s="20" t="n">
        <v>89</v>
      </c>
      <c r="I94" s="20" t="n">
        <v>2.26</v>
      </c>
      <c r="J94" s="20" t="n">
        <v>0.69</v>
      </c>
      <c r="K94" s="20" t="n">
        <v>31.4</v>
      </c>
      <c r="L94" s="20" t="n">
        <v>0.4</v>
      </c>
      <c r="M94" s="19" t="n">
        <v>43766.6293579051</v>
      </c>
      <c r="N94" s="19" t="n">
        <v>43766.6681778588</v>
      </c>
      <c r="O94" s="19" t="s">
        <v>593</v>
      </c>
      <c r="P94" s="19"/>
      <c r="W94" s="0" t="s">
        <v>514</v>
      </c>
      <c r="X94" s="19" t="n">
        <v>43732.3458333333</v>
      </c>
      <c r="Y94" s="31" t="n">
        <v>630</v>
      </c>
      <c r="Z94" s="0" t="s">
        <v>58</v>
      </c>
      <c r="AA94" s="0" t="s">
        <v>2</v>
      </c>
      <c r="AB94" s="0" t="s">
        <v>30</v>
      </c>
      <c r="AC94" s="0" t="n">
        <v>2019</v>
      </c>
      <c r="AD94" s="0" t="n">
        <v>9</v>
      </c>
      <c r="AE94" s="32"/>
      <c r="AF94" s="21" t="n">
        <f aca="false">IFERROR(SUMPRODUCT(--(tbl_bd_descente[wo_number]=W94),tbl_bd_descente[Y],tbl_bd_descente[tons])/SUMIF(tbl_bd_descente[wo_number],W94,tbl_bd_descente[tons]),0)</f>
        <v>79.2587301587302</v>
      </c>
      <c r="AG94" s="21" t="n">
        <f aca="false">IFERROR(SUMPRODUCT(--(tbl_bd_descente[wo_number]=W94),tbl_bd_descente[Al2O3],tbl_bd_descente[tons])/SUMIF(tbl_bd_descente[wo_number],W94,tbl_bd_descente[tons]),0)</f>
        <v>3.08285714285714</v>
      </c>
      <c r="AH94" s="21" t="n">
        <f aca="false">IFERROR(SUMPRODUCT(--(tbl_bd_descente[wo_number]=W94),tbl_bd_descente[Fe2O3],tbl_bd_descente[tons])/SUMIF(tbl_bd_descente[wo_number],W94,tbl_bd_descente[tons]),0)</f>
        <v>0.863174603174603</v>
      </c>
      <c r="AI94" s="21" t="n">
        <f aca="false">IFERROR(SUMPRODUCT(--(tbl_bd_descente[wo_number]=W94),tbl_bd_descente[MgO],tbl_bd_descente[tons])/SUMIF(tbl_bd_descente[wo_number],W94,tbl_bd_descente[tons]),0)</f>
        <v>31.5149206349206</v>
      </c>
      <c r="AJ94" s="21" t="n">
        <f aca="false">IFERROR(SUMPRODUCT(--(tbl_bd_descente[wo_number]=W94),tbl_bd_descente[CaOX],tbl_bd_descente[tons])/SUMIF(tbl_bd_descente[wo_number],W94,tbl_bd_descente[tons]),0)</f>
        <v>1.3315873015873</v>
      </c>
      <c r="AK94" s="21" t="n">
        <f aca="false">IFERROR(SUMPRODUCT(--(tbl_bd_descente[wo_number]=W94),tbl_bd_descente[S],tbl_bd_descente[tons])/SUMIF(tbl_bd_descente[wo_number],W94,tbl_bd_descente[tons]),0)</f>
        <v>0.0731746031746032</v>
      </c>
      <c r="AL94" s="33"/>
      <c r="AM94" s="34"/>
      <c r="AO94" s="47" t="str">
        <f aca="false">IF(AND(C94=S$2,D94=S$3,COUNTIF(AO$1:AO93,"&gt;"&amp;1)&lt;10),ROW(),"")</f>
        <v/>
      </c>
    </row>
    <row r="95" customFormat="false" ht="12.8" hidden="false" customHeight="false" outlineLevel="0" collapsed="false">
      <c r="A95" s="0" t="s">
        <v>703</v>
      </c>
      <c r="B95" s="0" t="s">
        <v>54</v>
      </c>
      <c r="C95" s="0" t="s">
        <v>7</v>
      </c>
      <c r="D95" s="0" t="s">
        <v>54</v>
      </c>
      <c r="E95" s="20" t="n">
        <v>138.707000732422</v>
      </c>
      <c r="F95" s="0" t="n">
        <v>81.7</v>
      </c>
      <c r="G95" s="0" t="n">
        <v>86</v>
      </c>
      <c r="H95" s="0" t="n">
        <v>93.1</v>
      </c>
      <c r="I95" s="0" t="n">
        <v>1.49</v>
      </c>
      <c r="J95" s="0" t="n">
        <v>0.56</v>
      </c>
      <c r="K95" s="0" t="n">
        <v>31.28</v>
      </c>
      <c r="L95" s="0" t="n">
        <v>0.66</v>
      </c>
      <c r="M95" s="19" t="n">
        <v>43766.6071128472</v>
      </c>
      <c r="N95" s="19" t="n">
        <v>43766.6252496528</v>
      </c>
      <c r="O95" s="19" t="s">
        <v>593</v>
      </c>
      <c r="P95" s="19"/>
      <c r="W95" s="0" t="s">
        <v>513</v>
      </c>
      <c r="X95" s="19" t="n">
        <v>43732.0520833333</v>
      </c>
      <c r="Y95" s="31" t="n">
        <v>600</v>
      </c>
      <c r="Z95" s="0" t="s">
        <v>30</v>
      </c>
      <c r="AA95" s="0" t="s">
        <v>1</v>
      </c>
      <c r="AB95" s="0" t="s">
        <v>30</v>
      </c>
      <c r="AC95" s="0" t="n">
        <v>2019</v>
      </c>
      <c r="AD95" s="0" t="n">
        <v>9</v>
      </c>
      <c r="AE95" s="32"/>
      <c r="AF95" s="21" t="n">
        <f aca="false">IFERROR(SUMPRODUCT(--(tbl_bd_descente[wo_number]=W95),tbl_bd_descente[Y],tbl_bd_descente[tons])/SUMIF(tbl_bd_descente[wo_number],W95,tbl_bd_descente[tons]),0)</f>
        <v>78.3</v>
      </c>
      <c r="AG95" s="21" t="n">
        <f aca="false">IFERROR(SUMPRODUCT(--(tbl_bd_descente[wo_number]=W95),tbl_bd_descente[Al2O3],tbl_bd_descente[tons])/SUMIF(tbl_bd_descente[wo_number],W95,tbl_bd_descente[tons]),0)</f>
        <v>3.65</v>
      </c>
      <c r="AH95" s="21" t="n">
        <f aca="false">IFERROR(SUMPRODUCT(--(tbl_bd_descente[wo_number]=W95),tbl_bd_descente[Fe2O3],tbl_bd_descente[tons])/SUMIF(tbl_bd_descente[wo_number],W95,tbl_bd_descente[tons]),0)</f>
        <v>0.913333333333333</v>
      </c>
      <c r="AI95" s="21" t="n">
        <f aca="false">IFERROR(SUMPRODUCT(--(tbl_bd_descente[wo_number]=W95),tbl_bd_descente[MgO],tbl_bd_descente[tons])/SUMIF(tbl_bd_descente[wo_number],W95,tbl_bd_descente[tons]),0)</f>
        <v>31.5533333333333</v>
      </c>
      <c r="AJ95" s="21" t="n">
        <f aca="false">IFERROR(SUMPRODUCT(--(tbl_bd_descente[wo_number]=W95),tbl_bd_descente[CaOX],tbl_bd_descente[tons])/SUMIF(tbl_bd_descente[wo_number],W95,tbl_bd_descente[tons]),0)</f>
        <v>1.59</v>
      </c>
      <c r="AK95" s="21" t="n">
        <f aca="false">IFERROR(SUMPRODUCT(--(tbl_bd_descente[wo_number]=W95),tbl_bd_descente[S],tbl_bd_descente[tons])/SUMIF(tbl_bd_descente[wo_number],W95,tbl_bd_descente[tons]),0)</f>
        <v>0.0673333333333333</v>
      </c>
      <c r="AL95" s="33"/>
      <c r="AM95" s="34"/>
      <c r="AO95" s="47" t="str">
        <f aca="false">IF(AND(C95=S$2,D95=S$3,COUNTIF(AO$1:AO94,"&gt;"&amp;1)&lt;10),ROW(),"")</f>
        <v/>
      </c>
    </row>
    <row r="96" customFormat="false" ht="12.8" hidden="false" customHeight="false" outlineLevel="0" collapsed="false">
      <c r="A96" s="0" t="s">
        <v>704</v>
      </c>
      <c r="B96" s="0" t="s">
        <v>104</v>
      </c>
      <c r="C96" s="0" t="s">
        <v>17</v>
      </c>
      <c r="D96" s="0" t="s">
        <v>104</v>
      </c>
      <c r="E96" s="20" t="n">
        <v>93.1099987030029</v>
      </c>
      <c r="F96" s="0" t="n">
        <v>81.3</v>
      </c>
      <c r="G96" s="0" t="n">
        <v>85.7</v>
      </c>
      <c r="H96" s="0" t="n">
        <v>92.6</v>
      </c>
      <c r="I96" s="0" t="n">
        <v>4.39</v>
      </c>
      <c r="J96" s="0" t="n">
        <v>0.7</v>
      </c>
      <c r="K96" s="0" t="n">
        <v>31.58</v>
      </c>
      <c r="L96" s="0" t="n">
        <v>0.74</v>
      </c>
      <c r="M96" s="19" t="n">
        <v>43766.5929363426</v>
      </c>
      <c r="N96" s="19" t="n">
        <v>43766.6018703704</v>
      </c>
      <c r="O96" s="19" t="s">
        <v>593</v>
      </c>
      <c r="P96" s="19"/>
      <c r="W96" s="0" t="s">
        <v>513</v>
      </c>
      <c r="X96" s="19" t="n">
        <v>43732.0520833333</v>
      </c>
      <c r="Y96" s="31" t="n">
        <v>600</v>
      </c>
      <c r="Z96" s="0" t="s">
        <v>58</v>
      </c>
      <c r="AA96" s="0" t="s">
        <v>2</v>
      </c>
      <c r="AB96" s="0" t="s">
        <v>30</v>
      </c>
      <c r="AC96" s="0" t="n">
        <v>2019</v>
      </c>
      <c r="AD96" s="0" t="n">
        <v>9</v>
      </c>
      <c r="AE96" s="32"/>
      <c r="AF96" s="21" t="n">
        <f aca="false">IFERROR(SUMPRODUCT(--(tbl_bd_descente[wo_number]=W96),tbl_bd_descente[Y],tbl_bd_descente[tons])/SUMIF(tbl_bd_descente[wo_number],W96,tbl_bd_descente[tons]),0)</f>
        <v>78.3</v>
      </c>
      <c r="AG96" s="21" t="n">
        <f aca="false">IFERROR(SUMPRODUCT(--(tbl_bd_descente[wo_number]=W96),tbl_bd_descente[Al2O3],tbl_bd_descente[tons])/SUMIF(tbl_bd_descente[wo_number],W96,tbl_bd_descente[tons]),0)</f>
        <v>3.65</v>
      </c>
      <c r="AH96" s="21" t="n">
        <f aca="false">IFERROR(SUMPRODUCT(--(tbl_bd_descente[wo_number]=W96),tbl_bd_descente[Fe2O3],tbl_bd_descente[tons])/SUMIF(tbl_bd_descente[wo_number],W96,tbl_bd_descente[tons]),0)</f>
        <v>0.913333333333333</v>
      </c>
      <c r="AI96" s="21" t="n">
        <f aca="false">IFERROR(SUMPRODUCT(--(tbl_bd_descente[wo_number]=W96),tbl_bd_descente[MgO],tbl_bd_descente[tons])/SUMIF(tbl_bd_descente[wo_number],W96,tbl_bd_descente[tons]),0)</f>
        <v>31.5533333333333</v>
      </c>
      <c r="AJ96" s="21" t="n">
        <f aca="false">IFERROR(SUMPRODUCT(--(tbl_bd_descente[wo_number]=W96),tbl_bd_descente[CaOX],tbl_bd_descente[tons])/SUMIF(tbl_bd_descente[wo_number],W96,tbl_bd_descente[tons]),0)</f>
        <v>1.59</v>
      </c>
      <c r="AK96" s="21" t="n">
        <f aca="false">IFERROR(SUMPRODUCT(--(tbl_bd_descente[wo_number]=W96),tbl_bd_descente[S],tbl_bd_descente[tons])/SUMIF(tbl_bd_descente[wo_number],W96,tbl_bd_descente[tons]),0)</f>
        <v>0.0673333333333333</v>
      </c>
      <c r="AL96" s="33"/>
      <c r="AM96" s="34"/>
      <c r="AO96" s="47" t="str">
        <f aca="false">IF(AND(C96=S$2,D96=S$3,COUNTIF(AO$1:AO95,"&gt;"&amp;1)&lt;10),ROW(),"")</f>
        <v/>
      </c>
    </row>
    <row r="97" customFormat="false" ht="12.8" hidden="false" customHeight="false" outlineLevel="0" collapsed="false">
      <c r="A97" s="0" t="s">
        <v>705</v>
      </c>
      <c r="B97" s="0" t="s">
        <v>30</v>
      </c>
      <c r="C97" s="0" t="s">
        <v>1</v>
      </c>
      <c r="D97" s="0" t="s">
        <v>30</v>
      </c>
      <c r="E97" s="20" t="n">
        <v>163.869998931885</v>
      </c>
      <c r="F97" s="20" t="n">
        <v>77.3</v>
      </c>
      <c r="G97" s="20" t="n">
        <v>81.4</v>
      </c>
      <c r="H97" s="20" t="n">
        <v>88.3</v>
      </c>
      <c r="I97" s="20" t="n">
        <v>2.62</v>
      </c>
      <c r="J97" s="20" t="n">
        <v>0.65</v>
      </c>
      <c r="K97" s="20" t="n">
        <v>31.45</v>
      </c>
      <c r="L97" s="20" t="n">
        <v>1.23</v>
      </c>
      <c r="M97" s="19" t="n">
        <v>43766.5555971065</v>
      </c>
      <c r="N97" s="19" t="n">
        <v>43766.5741268519</v>
      </c>
      <c r="O97" s="19" t="s">
        <v>593</v>
      </c>
      <c r="P97" s="19"/>
      <c r="W97" s="0" t="s">
        <v>512</v>
      </c>
      <c r="X97" s="19" t="n">
        <v>43731.4701388889</v>
      </c>
      <c r="Y97" s="31" t="n">
        <v>1200</v>
      </c>
      <c r="Z97" s="0" t="s">
        <v>30</v>
      </c>
      <c r="AA97" s="0" t="s">
        <v>1</v>
      </c>
      <c r="AB97" s="0" t="s">
        <v>30</v>
      </c>
      <c r="AC97" s="0" t="n">
        <v>2019</v>
      </c>
      <c r="AD97" s="0" t="n">
        <v>9</v>
      </c>
      <c r="AE97" s="32"/>
      <c r="AF97" s="21" t="n">
        <f aca="false">IFERROR(SUMPRODUCT(--(tbl_bd_descente[wo_number]=W97),tbl_bd_descente[Y],tbl_bd_descente[tons])/SUMIF(tbl_bd_descente[wo_number],W97,tbl_bd_descente[tons]),0)</f>
        <v>79.4</v>
      </c>
      <c r="AG97" s="21" t="n">
        <f aca="false">IFERROR(SUMPRODUCT(--(tbl_bd_descente[wo_number]=W97),tbl_bd_descente[Al2O3],tbl_bd_descente[tons])/SUMIF(tbl_bd_descente[wo_number],W97,tbl_bd_descente[tons]),0)</f>
        <v>3.72666666666667</v>
      </c>
      <c r="AH97" s="21" t="n">
        <f aca="false">IFERROR(SUMPRODUCT(--(tbl_bd_descente[wo_number]=W97),tbl_bd_descente[Fe2O3],tbl_bd_descente[tons])/SUMIF(tbl_bd_descente[wo_number],W97,tbl_bd_descente[tons]),0)</f>
        <v>0.916666666666667</v>
      </c>
      <c r="AI97" s="21" t="n">
        <f aca="false">IFERROR(SUMPRODUCT(--(tbl_bd_descente[wo_number]=W97),tbl_bd_descente[MgO],tbl_bd_descente[tons])/SUMIF(tbl_bd_descente[wo_number],W97,tbl_bd_descente[tons]),0)</f>
        <v>31.42</v>
      </c>
      <c r="AJ97" s="21" t="n">
        <f aca="false">IFERROR(SUMPRODUCT(--(tbl_bd_descente[wo_number]=W97),tbl_bd_descente[CaOX],tbl_bd_descente[tons])/SUMIF(tbl_bd_descente[wo_number],W97,tbl_bd_descente[tons]),0)</f>
        <v>1.34</v>
      </c>
      <c r="AK97" s="21" t="n">
        <f aca="false">IFERROR(SUMPRODUCT(--(tbl_bd_descente[wo_number]=W97),tbl_bd_descente[S],tbl_bd_descente[tons])/SUMIF(tbl_bd_descente[wo_number],W97,tbl_bd_descente[tons]),0)</f>
        <v>0.087</v>
      </c>
      <c r="AL97" s="33"/>
      <c r="AM97" s="34"/>
      <c r="AO97" s="47" t="str">
        <f aca="false">IF(AND(C97=S$2,D97=S$3,COUNTIF(AO$1:AO96,"&gt;"&amp;1)&lt;10),ROW(),"")</f>
        <v/>
      </c>
    </row>
    <row r="98" customFormat="false" ht="12.8" hidden="false" customHeight="false" outlineLevel="0" collapsed="false">
      <c r="A98" s="0" t="s">
        <v>706</v>
      </c>
      <c r="B98" s="0" t="s">
        <v>54</v>
      </c>
      <c r="C98" s="0" t="s">
        <v>5</v>
      </c>
      <c r="D98" s="0" t="s">
        <v>54</v>
      </c>
      <c r="E98" s="20" t="n">
        <v>161.044998168945</v>
      </c>
      <c r="F98" s="0" t="n">
        <v>79.8</v>
      </c>
      <c r="G98" s="0" t="n">
        <v>84</v>
      </c>
      <c r="H98" s="0" t="n">
        <v>91.1</v>
      </c>
      <c r="I98" s="0" t="n">
        <v>2.68</v>
      </c>
      <c r="J98" s="0" t="n">
        <v>0.6</v>
      </c>
      <c r="K98" s="0" t="n">
        <v>31.26</v>
      </c>
      <c r="L98" s="0" t="n">
        <v>1.07</v>
      </c>
      <c r="M98" s="19" t="n">
        <v>43766.5323451042</v>
      </c>
      <c r="N98" s="19" t="n">
        <v>43766.5501738426</v>
      </c>
      <c r="O98" s="19" t="s">
        <v>593</v>
      </c>
      <c r="P98" s="19"/>
      <c r="W98" s="0" t="s">
        <v>511</v>
      </c>
      <c r="X98" s="19" t="n">
        <v>43729.6965277778</v>
      </c>
      <c r="Y98" s="31" t="n">
        <v>700</v>
      </c>
      <c r="Z98" s="0" t="s">
        <v>88</v>
      </c>
      <c r="AA98" s="0" t="s">
        <v>26</v>
      </c>
      <c r="AB98" s="0" t="s">
        <v>88</v>
      </c>
      <c r="AC98" s="0" t="n">
        <v>2019</v>
      </c>
      <c r="AD98" s="0" t="n">
        <v>9</v>
      </c>
      <c r="AE98" s="32"/>
      <c r="AF98" s="21" t="n">
        <f aca="false">IFERROR(SUMPRODUCT(--(tbl_bd_descente[wo_number]=W98),tbl_bd_descente[Y],tbl_bd_descente[tons])/SUMIF(tbl_bd_descente[wo_number],W98,tbl_bd_descente[tons]),0)</f>
        <v>73.5695652173913</v>
      </c>
      <c r="AG98" s="21" t="n">
        <f aca="false">IFERROR(SUMPRODUCT(--(tbl_bd_descente[wo_number]=W98),tbl_bd_descente[Al2O3],tbl_bd_descente[tons])/SUMIF(tbl_bd_descente[wo_number],W98,tbl_bd_descente[tons]),0)</f>
        <v>4.42478260869565</v>
      </c>
      <c r="AH98" s="21" t="n">
        <f aca="false">IFERROR(SUMPRODUCT(--(tbl_bd_descente[wo_number]=W98),tbl_bd_descente[Fe2O3],tbl_bd_descente[tons])/SUMIF(tbl_bd_descente[wo_number],W98,tbl_bd_descente[tons]),0)</f>
        <v>1.19869565217391</v>
      </c>
      <c r="AI98" s="21" t="n">
        <f aca="false">IFERROR(SUMPRODUCT(--(tbl_bd_descente[wo_number]=W98),tbl_bd_descente[MgO],tbl_bd_descente[tons])/SUMIF(tbl_bd_descente[wo_number],W98,tbl_bd_descente[tons]),0)</f>
        <v>31.4073913043478</v>
      </c>
      <c r="AJ98" s="21" t="n">
        <f aca="false">IFERROR(SUMPRODUCT(--(tbl_bd_descente[wo_number]=W98),tbl_bd_descente[CaOX],tbl_bd_descente[tons])/SUMIF(tbl_bd_descente[wo_number],W98,tbl_bd_descente[tons]),0)</f>
        <v>1.49173913043478</v>
      </c>
      <c r="AK98" s="21" t="n">
        <f aca="false">IFERROR(SUMPRODUCT(--(tbl_bd_descente[wo_number]=W98),tbl_bd_descente[S],tbl_bd_descente[tons])/SUMIF(tbl_bd_descente[wo_number],W98,tbl_bd_descente[tons]),0)</f>
        <v>0.16</v>
      </c>
      <c r="AL98" s="33"/>
      <c r="AM98" s="34"/>
      <c r="AO98" s="47" t="str">
        <f aca="false">IF(AND(C98=S$2,D98=S$3,COUNTIF(AO$1:AO97,"&gt;"&amp;1)&lt;10),ROW(),"")</f>
        <v/>
      </c>
    </row>
    <row r="99" customFormat="false" ht="12.8" hidden="false" customHeight="false" outlineLevel="0" collapsed="false">
      <c r="A99" s="0" t="s">
        <v>707</v>
      </c>
      <c r="B99" s="0" t="s">
        <v>30</v>
      </c>
      <c r="C99" s="0" t="s">
        <v>4</v>
      </c>
      <c r="D99" s="0" t="s">
        <v>30</v>
      </c>
      <c r="E99" s="20" t="n">
        <v>201.755994796753</v>
      </c>
      <c r="F99" s="0" t="n">
        <v>76.5</v>
      </c>
      <c r="G99" s="0" t="n">
        <v>80.7</v>
      </c>
      <c r="H99" s="0" t="n">
        <v>87.4</v>
      </c>
      <c r="I99" s="0" t="n">
        <v>4.76</v>
      </c>
      <c r="J99" s="0" t="n">
        <v>0.87</v>
      </c>
      <c r="K99" s="0" t="n">
        <v>31.65</v>
      </c>
      <c r="L99" s="0" t="n">
        <v>0.69</v>
      </c>
      <c r="M99" s="19" t="n">
        <v>43766.5076688657</v>
      </c>
      <c r="N99" s="19" t="n">
        <v>43766.5273909375</v>
      </c>
      <c r="O99" s="19" t="s">
        <v>593</v>
      </c>
      <c r="P99" s="19"/>
      <c r="W99" s="0" t="s">
        <v>511</v>
      </c>
      <c r="X99" s="19" t="n">
        <v>43729.6965277778</v>
      </c>
      <c r="Y99" s="31" t="n">
        <v>350</v>
      </c>
      <c r="Z99" s="0" t="s">
        <v>58</v>
      </c>
      <c r="AA99" s="0" t="s">
        <v>2</v>
      </c>
      <c r="AB99" s="0" t="s">
        <v>88</v>
      </c>
      <c r="AC99" s="0" t="n">
        <v>2019</v>
      </c>
      <c r="AD99" s="0" t="n">
        <v>9</v>
      </c>
      <c r="AE99" s="32"/>
      <c r="AF99" s="21" t="n">
        <f aca="false">IFERROR(SUMPRODUCT(--(tbl_bd_descente[wo_number]=W99),tbl_bd_descente[Y],tbl_bd_descente[tons])/SUMIF(tbl_bd_descente[wo_number],W99,tbl_bd_descente[tons]),0)</f>
        <v>73.5695652173913</v>
      </c>
      <c r="AG99" s="21" t="n">
        <f aca="false">IFERROR(SUMPRODUCT(--(tbl_bd_descente[wo_number]=W99),tbl_bd_descente[Al2O3],tbl_bd_descente[tons])/SUMIF(tbl_bd_descente[wo_number],W99,tbl_bd_descente[tons]),0)</f>
        <v>4.42478260869565</v>
      </c>
      <c r="AH99" s="21" t="n">
        <f aca="false">IFERROR(SUMPRODUCT(--(tbl_bd_descente[wo_number]=W99),tbl_bd_descente[Fe2O3],tbl_bd_descente[tons])/SUMIF(tbl_bd_descente[wo_number],W99,tbl_bd_descente[tons]),0)</f>
        <v>1.19869565217391</v>
      </c>
      <c r="AI99" s="21" t="n">
        <f aca="false">IFERROR(SUMPRODUCT(--(tbl_bd_descente[wo_number]=W99),tbl_bd_descente[MgO],tbl_bd_descente[tons])/SUMIF(tbl_bd_descente[wo_number],W99,tbl_bd_descente[tons]),0)</f>
        <v>31.4073913043478</v>
      </c>
      <c r="AJ99" s="21" t="n">
        <f aca="false">IFERROR(SUMPRODUCT(--(tbl_bd_descente[wo_number]=W99),tbl_bd_descente[CaOX],tbl_bd_descente[tons])/SUMIF(tbl_bd_descente[wo_number],W99,tbl_bd_descente[tons]),0)</f>
        <v>1.49173913043478</v>
      </c>
      <c r="AK99" s="21" t="n">
        <f aca="false">IFERROR(SUMPRODUCT(--(tbl_bd_descente[wo_number]=W99),tbl_bd_descente[S],tbl_bd_descente[tons])/SUMIF(tbl_bd_descente[wo_number],W99,tbl_bd_descente[tons]),0)</f>
        <v>0.16</v>
      </c>
      <c r="AL99" s="33"/>
      <c r="AM99" s="34"/>
      <c r="AO99" s="47" t="str">
        <f aca="false">IF(AND(C99=S$2,D99=S$3,COUNTIF(AO$1:AO98,"&gt;"&amp;1)&lt;10),ROW(),"")</f>
        <v/>
      </c>
    </row>
    <row r="100" customFormat="false" ht="12.8" hidden="false" customHeight="false" outlineLevel="0" collapsed="false">
      <c r="A100" s="0" t="s">
        <v>708</v>
      </c>
      <c r="B100" s="0" t="s">
        <v>613</v>
      </c>
      <c r="C100" s="0" t="s">
        <v>23</v>
      </c>
      <c r="D100" s="0" t="s">
        <v>594</v>
      </c>
      <c r="E100" s="20" t="n">
        <v>218.059997558594</v>
      </c>
      <c r="F100" s="0" t="n">
        <v>75.4</v>
      </c>
      <c r="G100" s="0" t="n">
        <v>79.5</v>
      </c>
      <c r="H100" s="0" t="n">
        <v>85.1</v>
      </c>
      <c r="I100" s="0" t="n">
        <v>8.62</v>
      </c>
      <c r="J100" s="0" t="n">
        <v>1.45</v>
      </c>
      <c r="K100" s="0" t="n">
        <v>32.03</v>
      </c>
      <c r="L100" s="0" t="n">
        <v>2.09</v>
      </c>
      <c r="M100" s="19" t="n">
        <v>43766.4811638889</v>
      </c>
      <c r="N100" s="19" t="n">
        <v>43766.5032475347</v>
      </c>
      <c r="O100" s="19" t="s">
        <v>593</v>
      </c>
      <c r="P100" s="19"/>
      <c r="W100" s="0" t="s">
        <v>510</v>
      </c>
      <c r="X100" s="19" t="n">
        <v>43729.3673611111</v>
      </c>
      <c r="Y100" s="31" t="n">
        <v>772</v>
      </c>
      <c r="Z100" s="0" t="s">
        <v>66</v>
      </c>
      <c r="AA100" s="0" t="s">
        <v>9</v>
      </c>
      <c r="AB100" s="0" t="s">
        <v>66</v>
      </c>
      <c r="AC100" s="0" t="n">
        <v>2019</v>
      </c>
      <c r="AD100" s="0" t="n">
        <v>9</v>
      </c>
      <c r="AE100" s="32"/>
      <c r="AF100" s="21" t="n">
        <f aca="false">IFERROR(SUMPRODUCT(--(tbl_bd_descente[wo_number]=W100),tbl_bd_descente[Y],tbl_bd_descente[tons])/SUMIF(tbl_bd_descente[wo_number],W100,tbl_bd_descente[tons]),0)</f>
        <v>72.5445595854922</v>
      </c>
      <c r="AG100" s="21" t="n">
        <f aca="false">IFERROR(SUMPRODUCT(--(tbl_bd_descente[wo_number]=W100),tbl_bd_descente[Al2O3],tbl_bd_descente[tons])/SUMIF(tbl_bd_descente[wo_number],W100,tbl_bd_descente[tons]),0)</f>
        <v>10.2993264248705</v>
      </c>
      <c r="AH100" s="21" t="n">
        <f aca="false">IFERROR(SUMPRODUCT(--(tbl_bd_descente[wo_number]=W100),tbl_bd_descente[Fe2O3],tbl_bd_descente[tons])/SUMIF(tbl_bd_descente[wo_number],W100,tbl_bd_descente[tons]),0)</f>
        <v>1.6460621761658</v>
      </c>
      <c r="AI100" s="21" t="n">
        <f aca="false">IFERROR(SUMPRODUCT(--(tbl_bd_descente[wo_number]=W100),tbl_bd_descente[MgO],tbl_bd_descente[tons])/SUMIF(tbl_bd_descente[wo_number],W100,tbl_bd_descente[tons]),0)</f>
        <v>32.0594300518135</v>
      </c>
      <c r="AJ100" s="21" t="n">
        <f aca="false">IFERROR(SUMPRODUCT(--(tbl_bd_descente[wo_number]=W100),tbl_bd_descente[CaOX],tbl_bd_descente[tons])/SUMIF(tbl_bd_descente[wo_number],W100,tbl_bd_descente[tons]),0)</f>
        <v>1.24637305699482</v>
      </c>
      <c r="AK100" s="21" t="n">
        <f aca="false">IFERROR(SUMPRODUCT(--(tbl_bd_descente[wo_number]=W100),tbl_bd_descente[S],tbl_bd_descente[tons])/SUMIF(tbl_bd_descente[wo_number],W100,tbl_bd_descente[tons]),0)</f>
        <v>0.126865284974093</v>
      </c>
      <c r="AL100" s="33"/>
      <c r="AM100" s="34"/>
      <c r="AO100" s="47" t="str">
        <f aca="false">IF(AND(C100=S$2,D100=S$3,COUNTIF(AO$1:AO99,"&gt;"&amp;1)&lt;10),ROW(),"")</f>
        <v/>
      </c>
    </row>
    <row r="101" customFormat="false" ht="12.8" hidden="false" customHeight="false" outlineLevel="0" collapsed="false">
      <c r="A101" s="0" t="s">
        <v>709</v>
      </c>
      <c r="B101" s="0" t="s">
        <v>88</v>
      </c>
      <c r="C101" s="0" t="s">
        <v>26</v>
      </c>
      <c r="D101" s="0" t="s">
        <v>88</v>
      </c>
      <c r="E101" s="20" t="n">
        <v>255.435997009277</v>
      </c>
      <c r="F101" s="0" t="n">
        <v>72.3</v>
      </c>
      <c r="G101" s="0" t="n">
        <v>76.2</v>
      </c>
      <c r="H101" s="0" t="n">
        <v>83</v>
      </c>
      <c r="I101" s="0" t="n">
        <v>2.94</v>
      </c>
      <c r="J101" s="0" t="n">
        <v>1.14</v>
      </c>
      <c r="K101" s="0" t="n">
        <v>31.28</v>
      </c>
      <c r="L101" s="0" t="n">
        <v>1.19</v>
      </c>
      <c r="M101" s="19" t="n">
        <v>43763.3958680556</v>
      </c>
      <c r="N101" s="19" t="n">
        <v>43763.4247216088</v>
      </c>
      <c r="O101" s="19" t="s">
        <v>593</v>
      </c>
      <c r="P101" s="19"/>
      <c r="W101" s="0" t="s">
        <v>507</v>
      </c>
      <c r="X101" s="19" t="n">
        <v>43728.96875</v>
      </c>
      <c r="Y101" s="31" t="n">
        <v>328.666666666667</v>
      </c>
      <c r="Z101" s="0" t="s">
        <v>66</v>
      </c>
      <c r="AA101" s="0" t="s">
        <v>9</v>
      </c>
      <c r="AB101" s="0" t="s">
        <v>66</v>
      </c>
      <c r="AC101" s="0" t="n">
        <v>2019</v>
      </c>
      <c r="AD101" s="0" t="n">
        <v>9</v>
      </c>
      <c r="AE101" s="32"/>
      <c r="AF101" s="21" t="n">
        <f aca="false">IFERROR(SUMPRODUCT(--(tbl_bd_descente[wo_number]=W101),tbl_bd_descente[Y],tbl_bd_descente[tons])/SUMIF(tbl_bd_descente[wo_number],W101,tbl_bd_descente[tons]),0)</f>
        <v>70.9</v>
      </c>
      <c r="AG101" s="21" t="n">
        <f aca="false">IFERROR(SUMPRODUCT(--(tbl_bd_descente[wo_number]=W101),tbl_bd_descente[Al2O3],tbl_bd_descente[tons])/SUMIF(tbl_bd_descente[wo_number],W101,tbl_bd_descente[tons]),0)</f>
        <v>10.39</v>
      </c>
      <c r="AH101" s="21" t="n">
        <f aca="false">IFERROR(SUMPRODUCT(--(tbl_bd_descente[wo_number]=W101),tbl_bd_descente[Fe2O3],tbl_bd_descente[tons])/SUMIF(tbl_bd_descente[wo_number],W101,tbl_bd_descente[tons]),0)</f>
        <v>1.71</v>
      </c>
      <c r="AI101" s="21" t="n">
        <f aca="false">IFERROR(SUMPRODUCT(--(tbl_bd_descente[wo_number]=W101),tbl_bd_descente[MgO],tbl_bd_descente[tons])/SUMIF(tbl_bd_descente[wo_number],W101,tbl_bd_descente[tons]),0)</f>
        <v>32.02</v>
      </c>
      <c r="AJ101" s="21" t="n">
        <f aca="false">IFERROR(SUMPRODUCT(--(tbl_bd_descente[wo_number]=W101),tbl_bd_descente[CaOX],tbl_bd_descente[tons])/SUMIF(tbl_bd_descente[wo_number],W101,tbl_bd_descente[tons]),0)</f>
        <v>1.33</v>
      </c>
      <c r="AK101" s="21" t="n">
        <f aca="false">IFERROR(SUMPRODUCT(--(tbl_bd_descente[wo_number]=W101),tbl_bd_descente[S],tbl_bd_descente[tons])/SUMIF(tbl_bd_descente[wo_number],W101,tbl_bd_descente[tons]),0)</f>
        <v>0.077</v>
      </c>
      <c r="AL101" s="33"/>
      <c r="AM101" s="34"/>
      <c r="AO101" s="47" t="str">
        <f aca="false">IF(AND(C101=S$2,D101=S$3,COUNTIF(AO$1:AO100,"&gt;"&amp;1)&lt;10),ROW(),"")</f>
        <v/>
      </c>
    </row>
    <row r="102" customFormat="false" ht="12.8" hidden="false" customHeight="false" outlineLevel="0" collapsed="false">
      <c r="A102" s="0" t="s">
        <v>710</v>
      </c>
      <c r="B102" s="0" t="s">
        <v>104</v>
      </c>
      <c r="C102" s="0" t="s">
        <v>6</v>
      </c>
      <c r="D102" s="0" t="s">
        <v>104</v>
      </c>
      <c r="E102" s="20" t="n">
        <v>231.56699886322</v>
      </c>
      <c r="F102" s="0" t="n">
        <v>78.6</v>
      </c>
      <c r="G102" s="0" t="n">
        <v>83</v>
      </c>
      <c r="H102" s="0" t="n">
        <v>89</v>
      </c>
      <c r="I102" s="0" t="n">
        <v>6.04</v>
      </c>
      <c r="J102" s="0" t="n">
        <v>1.19</v>
      </c>
      <c r="K102" s="0" t="n">
        <v>31.69</v>
      </c>
      <c r="L102" s="0" t="n">
        <v>0.8</v>
      </c>
      <c r="M102" s="19" t="n">
        <v>43763.3595441319</v>
      </c>
      <c r="N102" s="19" t="n">
        <v>43763.387866169</v>
      </c>
      <c r="O102" s="19" t="s">
        <v>593</v>
      </c>
      <c r="P102" s="19"/>
      <c r="W102" s="0" t="s">
        <v>507</v>
      </c>
      <c r="X102" s="19" t="n">
        <v>43728.96875</v>
      </c>
      <c r="Y102" s="31" t="n">
        <v>164</v>
      </c>
      <c r="Z102" s="0" t="s">
        <v>66</v>
      </c>
      <c r="AA102" s="0" t="s">
        <v>20</v>
      </c>
      <c r="AB102" s="0" t="s">
        <v>66</v>
      </c>
      <c r="AC102" s="0" t="n">
        <v>2019</v>
      </c>
      <c r="AD102" s="0" t="n">
        <v>9</v>
      </c>
      <c r="AE102" s="32"/>
      <c r="AF102" s="21" t="n">
        <f aca="false">IFERROR(SUMPRODUCT(--(tbl_bd_descente[wo_number]=W102),tbl_bd_descente[Y],tbl_bd_descente[tons])/SUMIF(tbl_bd_descente[wo_number],W102,tbl_bd_descente[tons]),0)</f>
        <v>70.9</v>
      </c>
      <c r="AG102" s="21" t="n">
        <f aca="false">IFERROR(SUMPRODUCT(--(tbl_bd_descente[wo_number]=W102),tbl_bd_descente[Al2O3],tbl_bd_descente[tons])/SUMIF(tbl_bd_descente[wo_number],W102,tbl_bd_descente[tons]),0)</f>
        <v>10.39</v>
      </c>
      <c r="AH102" s="21" t="n">
        <f aca="false">IFERROR(SUMPRODUCT(--(tbl_bd_descente[wo_number]=W102),tbl_bd_descente[Fe2O3],tbl_bd_descente[tons])/SUMIF(tbl_bd_descente[wo_number],W102,tbl_bd_descente[tons]),0)</f>
        <v>1.71</v>
      </c>
      <c r="AI102" s="21" t="n">
        <f aca="false">IFERROR(SUMPRODUCT(--(tbl_bd_descente[wo_number]=W102),tbl_bd_descente[MgO],tbl_bd_descente[tons])/SUMIF(tbl_bd_descente[wo_number],W102,tbl_bd_descente[tons]),0)</f>
        <v>32.02</v>
      </c>
      <c r="AJ102" s="21" t="n">
        <f aca="false">IFERROR(SUMPRODUCT(--(tbl_bd_descente[wo_number]=W102),tbl_bd_descente[CaOX],tbl_bd_descente[tons])/SUMIF(tbl_bd_descente[wo_number],W102,tbl_bd_descente[tons]),0)</f>
        <v>1.33</v>
      </c>
      <c r="AK102" s="21" t="n">
        <f aca="false">IFERROR(SUMPRODUCT(--(tbl_bd_descente[wo_number]=W102),tbl_bd_descente[S],tbl_bd_descente[tons])/SUMIF(tbl_bd_descente[wo_number],W102,tbl_bd_descente[tons]),0)</f>
        <v>0.077</v>
      </c>
      <c r="AL102" s="33"/>
      <c r="AM102" s="34"/>
      <c r="AO102" s="47" t="str">
        <f aca="false">IF(AND(C102=S$2,D102=S$3,COUNTIF(AO$1:AO101,"&gt;"&amp;1)&lt;10),ROW(),"")</f>
        <v/>
      </c>
    </row>
    <row r="103" customFormat="false" ht="12.8" hidden="false" customHeight="false" outlineLevel="0" collapsed="false">
      <c r="A103" s="0" t="s">
        <v>711</v>
      </c>
      <c r="B103" s="0" t="s">
        <v>613</v>
      </c>
      <c r="C103" s="0" t="s">
        <v>23</v>
      </c>
      <c r="D103" s="0" t="s">
        <v>594</v>
      </c>
      <c r="E103" s="20" t="n">
        <v>166.681999206543</v>
      </c>
      <c r="F103" s="0" t="n">
        <v>75.9</v>
      </c>
      <c r="G103" s="0" t="n">
        <v>80.1</v>
      </c>
      <c r="H103" s="0" t="n">
        <v>86.9</v>
      </c>
      <c r="I103" s="0" t="n">
        <v>3.78</v>
      </c>
      <c r="J103" s="0" t="n">
        <v>1.1</v>
      </c>
      <c r="K103" s="0" t="n">
        <v>31.43</v>
      </c>
      <c r="L103" s="0" t="n">
        <v>1.01</v>
      </c>
      <c r="M103" s="19" t="n">
        <v>43762.8711871875</v>
      </c>
      <c r="N103" s="19" t="n">
        <v>43762.8915575579</v>
      </c>
      <c r="O103" s="19" t="s">
        <v>593</v>
      </c>
      <c r="P103" s="19"/>
      <c r="W103" s="0" t="s">
        <v>509</v>
      </c>
      <c r="X103" s="19" t="n">
        <v>43728.5152777778</v>
      </c>
      <c r="Y103" s="31" t="n">
        <v>900</v>
      </c>
      <c r="Z103" s="0" t="s">
        <v>66</v>
      </c>
      <c r="AA103" s="0" t="s">
        <v>9</v>
      </c>
      <c r="AB103" s="0" t="s">
        <v>66</v>
      </c>
      <c r="AC103" s="0" t="n">
        <v>2019</v>
      </c>
      <c r="AD103" s="0" t="n">
        <v>9</v>
      </c>
      <c r="AE103" s="32"/>
      <c r="AF103" s="21" t="n">
        <f aca="false">IFERROR(SUMPRODUCT(--(tbl_bd_descente[wo_number]=W103),tbl_bd_descente[Y],tbl_bd_descente[tons])/SUMIF(tbl_bd_descente[wo_number],W103,tbl_bd_descente[tons]),0)</f>
        <v>71.6333333333333</v>
      </c>
      <c r="AG103" s="21" t="n">
        <f aca="false">IFERROR(SUMPRODUCT(--(tbl_bd_descente[wo_number]=W103),tbl_bd_descente[Al2O3],tbl_bd_descente[tons])/SUMIF(tbl_bd_descente[wo_number],W103,tbl_bd_descente[tons]),0)</f>
        <v>10.6633333333333</v>
      </c>
      <c r="AH103" s="21" t="n">
        <f aca="false">IFERROR(SUMPRODUCT(--(tbl_bd_descente[wo_number]=W103),tbl_bd_descente[Fe2O3],tbl_bd_descente[tons])/SUMIF(tbl_bd_descente[wo_number],W103,tbl_bd_descente[tons]),0)</f>
        <v>1.49333333333333</v>
      </c>
      <c r="AI103" s="21" t="n">
        <f aca="false">IFERROR(SUMPRODUCT(--(tbl_bd_descente[wo_number]=W103),tbl_bd_descente[MgO],tbl_bd_descente[tons])/SUMIF(tbl_bd_descente[wo_number],W103,tbl_bd_descente[tons]),0)</f>
        <v>32.1766666666667</v>
      </c>
      <c r="AJ103" s="21" t="n">
        <f aca="false">IFERROR(SUMPRODUCT(--(tbl_bd_descente[wo_number]=W103),tbl_bd_descente[CaOX],tbl_bd_descente[tons])/SUMIF(tbl_bd_descente[wo_number],W103,tbl_bd_descente[tons]),0)</f>
        <v>1.14666666666667</v>
      </c>
      <c r="AK103" s="21" t="n">
        <f aca="false">IFERROR(SUMPRODUCT(--(tbl_bd_descente[wo_number]=W103),tbl_bd_descente[S],tbl_bd_descente[tons])/SUMIF(tbl_bd_descente[wo_number],W103,tbl_bd_descente[tons]),0)</f>
        <v>0.130666666666667</v>
      </c>
      <c r="AL103" s="33"/>
      <c r="AM103" s="34"/>
      <c r="AO103" s="47" t="str">
        <f aca="false">IF(AND(C103=S$2,D103=S$3,COUNTIF(AO$1:AO102,"&gt;"&amp;1)&lt;10),ROW(),"")</f>
        <v/>
      </c>
    </row>
    <row r="104" customFormat="false" ht="12.8" hidden="false" customHeight="false" outlineLevel="0" collapsed="false">
      <c r="A104" s="0" t="s">
        <v>712</v>
      </c>
      <c r="B104" s="0" t="s">
        <v>30</v>
      </c>
      <c r="C104" s="0" t="s">
        <v>1</v>
      </c>
      <c r="D104" s="0" t="s">
        <v>30</v>
      </c>
      <c r="E104" s="20" t="n">
        <v>144.150001525879</v>
      </c>
      <c r="F104" s="20" t="n">
        <v>76.6</v>
      </c>
      <c r="G104" s="20" t="n">
        <v>80.8</v>
      </c>
      <c r="H104" s="20" t="n">
        <v>87.6</v>
      </c>
      <c r="I104" s="20" t="n">
        <v>3.17</v>
      </c>
      <c r="J104" s="20" t="n">
        <v>1.17</v>
      </c>
      <c r="K104" s="20" t="n">
        <v>31.46</v>
      </c>
      <c r="L104" s="20" t="n">
        <v>0.46</v>
      </c>
      <c r="M104" s="19" t="n">
        <v>43762.8502150463</v>
      </c>
      <c r="N104" s="19" t="n">
        <v>43762.868677581</v>
      </c>
      <c r="O104" s="19" t="s">
        <v>593</v>
      </c>
      <c r="P104" s="19"/>
      <c r="W104" s="0" t="s">
        <v>508</v>
      </c>
      <c r="X104" s="19" t="n">
        <v>43728.2833333333</v>
      </c>
      <c r="Y104" s="31" t="n">
        <v>800</v>
      </c>
      <c r="Z104" s="0" t="s">
        <v>66</v>
      </c>
      <c r="AA104" s="0" t="s">
        <v>20</v>
      </c>
      <c r="AB104" s="0" t="s">
        <v>66</v>
      </c>
      <c r="AC104" s="0" t="n">
        <v>2019</v>
      </c>
      <c r="AD104" s="0" t="n">
        <v>9</v>
      </c>
      <c r="AE104" s="32"/>
      <c r="AF104" s="21" t="n">
        <f aca="false">IFERROR(SUMPRODUCT(--(tbl_bd_descente[wo_number]=W104),tbl_bd_descente[Y],tbl_bd_descente[tons])/SUMIF(tbl_bd_descente[wo_number],W104,tbl_bd_descente[tons]),0)</f>
        <v>71.9333333333333</v>
      </c>
      <c r="AG104" s="21" t="n">
        <f aca="false">IFERROR(SUMPRODUCT(--(tbl_bd_descente[wo_number]=W104),tbl_bd_descente[Al2O3],tbl_bd_descente[tons])/SUMIF(tbl_bd_descente[wo_number],W104,tbl_bd_descente[tons]),0)</f>
        <v>7.24666666666667</v>
      </c>
      <c r="AH104" s="21" t="n">
        <f aca="false">IFERROR(SUMPRODUCT(--(tbl_bd_descente[wo_number]=W104),tbl_bd_descente[Fe2O3],tbl_bd_descente[tons])/SUMIF(tbl_bd_descente[wo_number],W104,tbl_bd_descente[tons]),0)</f>
        <v>1.38666666666667</v>
      </c>
      <c r="AI104" s="21" t="n">
        <f aca="false">IFERROR(SUMPRODUCT(--(tbl_bd_descente[wo_number]=W104),tbl_bd_descente[MgO],tbl_bd_descente[tons])/SUMIF(tbl_bd_descente[wo_number],W104,tbl_bd_descente[tons]),0)</f>
        <v>31.6933333333333</v>
      </c>
      <c r="AJ104" s="21" t="n">
        <f aca="false">IFERROR(SUMPRODUCT(--(tbl_bd_descente[wo_number]=W104),tbl_bd_descente[CaOX],tbl_bd_descente[tons])/SUMIF(tbl_bd_descente[wo_number],W104,tbl_bd_descente[tons]),0)</f>
        <v>0.943333333333333</v>
      </c>
      <c r="AK104" s="21" t="n">
        <f aca="false">IFERROR(SUMPRODUCT(--(tbl_bd_descente[wo_number]=W104),tbl_bd_descente[S],tbl_bd_descente[tons])/SUMIF(tbl_bd_descente[wo_number],W104,tbl_bd_descente[tons]),0)</f>
        <v>0.204333333333333</v>
      </c>
      <c r="AL104" s="33"/>
      <c r="AM104" s="34"/>
      <c r="AO104" s="47" t="str">
        <f aca="false">IF(AND(C104=S$2,D104=S$3,COUNTIF(AO$1:AO103,"&gt;"&amp;1)&lt;10),ROW(),"")</f>
        <v/>
      </c>
    </row>
    <row r="105" customFormat="false" ht="12.8" hidden="false" customHeight="false" outlineLevel="0" collapsed="false">
      <c r="A105" s="0" t="s">
        <v>713</v>
      </c>
      <c r="B105" s="0" t="s">
        <v>104</v>
      </c>
      <c r="C105" s="0" t="s">
        <v>6</v>
      </c>
      <c r="D105" s="0" t="s">
        <v>104</v>
      </c>
      <c r="E105" s="20" t="n">
        <v>136.109996795654</v>
      </c>
      <c r="F105" s="0" t="n">
        <v>79.1</v>
      </c>
      <c r="G105" s="0" t="n">
        <v>83.4</v>
      </c>
      <c r="H105" s="0" t="n">
        <v>90</v>
      </c>
      <c r="I105" s="0" t="n">
        <v>5.22</v>
      </c>
      <c r="J105" s="0" t="n">
        <v>0.85</v>
      </c>
      <c r="K105" s="0" t="n">
        <v>31.69</v>
      </c>
      <c r="L105" s="0" t="n">
        <v>1.91</v>
      </c>
      <c r="M105" s="19" t="n">
        <v>43762.8213143866</v>
      </c>
      <c r="N105" s="19" t="n">
        <v>43762.8324143171</v>
      </c>
      <c r="O105" s="19" t="s">
        <v>593</v>
      </c>
      <c r="P105" s="19"/>
      <c r="W105" s="0" t="s">
        <v>508</v>
      </c>
      <c r="X105" s="19" t="n">
        <v>43728.2833333333</v>
      </c>
      <c r="Y105" s="31" t="n">
        <v>400</v>
      </c>
      <c r="Z105" s="0" t="s">
        <v>66</v>
      </c>
      <c r="AA105" s="0" t="s">
        <v>9</v>
      </c>
      <c r="AB105" s="0" t="s">
        <v>66</v>
      </c>
      <c r="AC105" s="0" t="n">
        <v>2019</v>
      </c>
      <c r="AD105" s="0" t="n">
        <v>9</v>
      </c>
      <c r="AE105" s="32"/>
      <c r="AF105" s="21" t="n">
        <f aca="false">IFERROR(SUMPRODUCT(--(tbl_bd_descente[wo_number]=W105),tbl_bd_descente[Y],tbl_bd_descente[tons])/SUMIF(tbl_bd_descente[wo_number],W105,tbl_bd_descente[tons]),0)</f>
        <v>71.9333333333333</v>
      </c>
      <c r="AG105" s="21" t="n">
        <f aca="false">IFERROR(SUMPRODUCT(--(tbl_bd_descente[wo_number]=W105),tbl_bd_descente[Al2O3],tbl_bd_descente[tons])/SUMIF(tbl_bd_descente[wo_number],W105,tbl_bd_descente[tons]),0)</f>
        <v>7.24666666666667</v>
      </c>
      <c r="AH105" s="21" t="n">
        <f aca="false">IFERROR(SUMPRODUCT(--(tbl_bd_descente[wo_number]=W105),tbl_bd_descente[Fe2O3],tbl_bd_descente[tons])/SUMIF(tbl_bd_descente[wo_number],W105,tbl_bd_descente[tons]),0)</f>
        <v>1.38666666666667</v>
      </c>
      <c r="AI105" s="21" t="n">
        <f aca="false">IFERROR(SUMPRODUCT(--(tbl_bd_descente[wo_number]=W105),tbl_bd_descente[MgO],tbl_bd_descente[tons])/SUMIF(tbl_bd_descente[wo_number],W105,tbl_bd_descente[tons]),0)</f>
        <v>31.6933333333333</v>
      </c>
      <c r="AJ105" s="21" t="n">
        <f aca="false">IFERROR(SUMPRODUCT(--(tbl_bd_descente[wo_number]=W105),tbl_bd_descente[CaOX],tbl_bd_descente[tons])/SUMIF(tbl_bd_descente[wo_number],W105,tbl_bd_descente[tons]),0)</f>
        <v>0.943333333333333</v>
      </c>
      <c r="AK105" s="21" t="n">
        <f aca="false">IFERROR(SUMPRODUCT(--(tbl_bd_descente[wo_number]=W105),tbl_bd_descente[S],tbl_bd_descente[tons])/SUMIF(tbl_bd_descente[wo_number],W105,tbl_bd_descente[tons]),0)</f>
        <v>0.204333333333333</v>
      </c>
      <c r="AL105" s="33"/>
      <c r="AM105" s="34"/>
      <c r="AO105" s="47" t="str">
        <f aca="false">IF(AND(C105=S$2,D105=S$3,COUNTIF(AO$1:AO104,"&gt;"&amp;1)&lt;10),ROW(),"")</f>
        <v/>
      </c>
    </row>
    <row r="106" customFormat="false" ht="12.8" hidden="false" customHeight="false" outlineLevel="0" collapsed="false">
      <c r="A106" s="0" t="s">
        <v>714</v>
      </c>
      <c r="B106" s="0" t="s">
        <v>30</v>
      </c>
      <c r="C106" s="0" t="s">
        <v>1</v>
      </c>
      <c r="D106" s="0" t="s">
        <v>30</v>
      </c>
      <c r="E106" s="20" t="n">
        <v>90.6609992980957</v>
      </c>
      <c r="F106" s="20" t="n">
        <v>78.1</v>
      </c>
      <c r="G106" s="20" t="n">
        <v>82.2</v>
      </c>
      <c r="H106" s="20" t="n">
        <v>89.5</v>
      </c>
      <c r="I106" s="20" t="n">
        <v>2.05</v>
      </c>
      <c r="J106" s="20" t="n">
        <v>0.65</v>
      </c>
      <c r="K106" s="20" t="n">
        <v>31.36</v>
      </c>
      <c r="L106" s="20" t="n">
        <v>0.35</v>
      </c>
      <c r="M106" s="19" t="n">
        <v>43762.8102202199</v>
      </c>
      <c r="N106" s="19" t="n">
        <v>43762.8165569792</v>
      </c>
      <c r="O106" s="19" t="s">
        <v>593</v>
      </c>
      <c r="P106" s="19"/>
      <c r="W106" s="0" t="s">
        <v>506</v>
      </c>
      <c r="X106" s="19" t="n">
        <v>43727.9652777778</v>
      </c>
      <c r="Y106" s="31" t="n">
        <v>308</v>
      </c>
      <c r="Z106" s="0" t="s">
        <v>54</v>
      </c>
      <c r="AA106" s="0" t="s">
        <v>7</v>
      </c>
      <c r="AB106" s="0" t="s">
        <v>54</v>
      </c>
      <c r="AC106" s="0" t="n">
        <v>2019</v>
      </c>
      <c r="AD106" s="0" t="n">
        <v>9</v>
      </c>
      <c r="AE106" s="32"/>
      <c r="AF106" s="21" t="n">
        <f aca="false">IFERROR(SUMPRODUCT(--(tbl_bd_descente[wo_number]=W106),tbl_bd_descente[Y],tbl_bd_descente[tons])/SUMIF(tbl_bd_descente[wo_number],W106,tbl_bd_descente[tons]),0)</f>
        <v>83.2</v>
      </c>
      <c r="AG106" s="21" t="n">
        <f aca="false">IFERROR(SUMPRODUCT(--(tbl_bd_descente[wo_number]=W106),tbl_bd_descente[Al2O3],tbl_bd_descente[tons])/SUMIF(tbl_bd_descente[wo_number],W106,tbl_bd_descente[tons]),0)</f>
        <v>5.16</v>
      </c>
      <c r="AH106" s="21" t="n">
        <f aca="false">IFERROR(SUMPRODUCT(--(tbl_bd_descente[wo_number]=W106),tbl_bd_descente[Fe2O3],tbl_bd_descente[tons])/SUMIF(tbl_bd_descente[wo_number],W106,tbl_bd_descente[tons]),0)</f>
        <v>0.87</v>
      </c>
      <c r="AI106" s="21" t="n">
        <f aca="false">IFERROR(SUMPRODUCT(--(tbl_bd_descente[wo_number]=W106),tbl_bd_descente[MgO],tbl_bd_descente[tons])/SUMIF(tbl_bd_descente[wo_number],W106,tbl_bd_descente[tons]),0)</f>
        <v>31.83</v>
      </c>
      <c r="AJ106" s="21" t="n">
        <f aca="false">IFERROR(SUMPRODUCT(--(tbl_bd_descente[wo_number]=W106),tbl_bd_descente[CaOX],tbl_bd_descente[tons])/SUMIF(tbl_bd_descente[wo_number],W106,tbl_bd_descente[tons]),0)</f>
        <v>0.87</v>
      </c>
      <c r="AK106" s="21" t="n">
        <f aca="false">IFERROR(SUMPRODUCT(--(tbl_bd_descente[wo_number]=W106),tbl_bd_descente[S],tbl_bd_descente[tons])/SUMIF(tbl_bd_descente[wo_number],W106,tbl_bd_descente[tons]),0)</f>
        <v>0.034</v>
      </c>
      <c r="AL106" s="33"/>
      <c r="AM106" s="34"/>
      <c r="AO106" s="47" t="str">
        <f aca="false">IF(AND(C106=S$2,D106=S$3,COUNTIF(AO$1:AO105,"&gt;"&amp;1)&lt;10),ROW(),"")</f>
        <v/>
      </c>
    </row>
    <row r="107" customFormat="false" ht="12.8" hidden="false" customHeight="false" outlineLevel="0" collapsed="false">
      <c r="A107" s="0" t="s">
        <v>715</v>
      </c>
      <c r="B107" s="0" t="s">
        <v>54</v>
      </c>
      <c r="C107" s="0" t="s">
        <v>5</v>
      </c>
      <c r="D107" s="0" t="s">
        <v>54</v>
      </c>
      <c r="E107" s="20" t="n">
        <v>311.648998260498</v>
      </c>
      <c r="F107" s="0" t="n">
        <v>78.5</v>
      </c>
      <c r="G107" s="0" t="n">
        <v>82.7</v>
      </c>
      <c r="H107" s="0" t="n">
        <v>89.8</v>
      </c>
      <c r="I107" s="0" t="n">
        <v>3.19</v>
      </c>
      <c r="J107" s="0" t="n">
        <v>0.7</v>
      </c>
      <c r="K107" s="0" t="n">
        <v>31.58</v>
      </c>
      <c r="L107" s="0" t="n">
        <v>0.72</v>
      </c>
      <c r="M107" s="19" t="n">
        <v>43762.7819789005</v>
      </c>
      <c r="N107" s="19" t="n">
        <v>43762.805099537</v>
      </c>
      <c r="O107" s="19" t="s">
        <v>593</v>
      </c>
      <c r="P107" s="19"/>
      <c r="W107" s="0" t="s">
        <v>506</v>
      </c>
      <c r="X107" s="19" t="n">
        <v>43727.9652777778</v>
      </c>
      <c r="Y107" s="31" t="n">
        <v>154</v>
      </c>
      <c r="Z107" s="0" t="s">
        <v>594</v>
      </c>
      <c r="AA107" s="0" t="s">
        <v>24</v>
      </c>
      <c r="AB107" s="0" t="s">
        <v>54</v>
      </c>
      <c r="AC107" s="0" t="n">
        <v>2019</v>
      </c>
      <c r="AD107" s="0" t="n">
        <v>9</v>
      </c>
      <c r="AE107" s="32"/>
      <c r="AF107" s="21" t="n">
        <f aca="false">IFERROR(SUMPRODUCT(--(tbl_bd_descente[wo_number]=W107),tbl_bd_descente[Y],tbl_bd_descente[tons])/SUMIF(tbl_bd_descente[wo_number],W107,tbl_bd_descente[tons]),0)</f>
        <v>83.2</v>
      </c>
      <c r="AG107" s="21" t="n">
        <f aca="false">IFERROR(SUMPRODUCT(--(tbl_bd_descente[wo_number]=W107),tbl_bd_descente[Al2O3],tbl_bd_descente[tons])/SUMIF(tbl_bd_descente[wo_number],W107,tbl_bd_descente[tons]),0)</f>
        <v>5.16</v>
      </c>
      <c r="AH107" s="21" t="n">
        <f aca="false">IFERROR(SUMPRODUCT(--(tbl_bd_descente[wo_number]=W107),tbl_bd_descente[Fe2O3],tbl_bd_descente[tons])/SUMIF(tbl_bd_descente[wo_number],W107,tbl_bd_descente[tons]),0)</f>
        <v>0.87</v>
      </c>
      <c r="AI107" s="21" t="n">
        <f aca="false">IFERROR(SUMPRODUCT(--(tbl_bd_descente[wo_number]=W107),tbl_bd_descente[MgO],tbl_bd_descente[tons])/SUMIF(tbl_bd_descente[wo_number],W107,tbl_bd_descente[tons]),0)</f>
        <v>31.83</v>
      </c>
      <c r="AJ107" s="21" t="n">
        <f aca="false">IFERROR(SUMPRODUCT(--(tbl_bd_descente[wo_number]=W107),tbl_bd_descente[CaOX],tbl_bd_descente[tons])/SUMIF(tbl_bd_descente[wo_number],W107,tbl_bd_descente[tons]),0)</f>
        <v>0.87</v>
      </c>
      <c r="AK107" s="21" t="n">
        <f aca="false">IFERROR(SUMPRODUCT(--(tbl_bd_descente[wo_number]=W107),tbl_bd_descente[S],tbl_bd_descente[tons])/SUMIF(tbl_bd_descente[wo_number],W107,tbl_bd_descente[tons]),0)</f>
        <v>0.034</v>
      </c>
      <c r="AL107" s="33"/>
      <c r="AM107" s="34"/>
      <c r="AO107" s="47" t="str">
        <f aca="false">IF(AND(C107=S$2,D107=S$3,COUNTIF(AO$1:AO106,"&gt;"&amp;1)&lt;10),ROW(),"")</f>
        <v/>
      </c>
    </row>
    <row r="108" customFormat="false" ht="12.8" hidden="false" customHeight="false" outlineLevel="0" collapsed="false">
      <c r="A108" s="0" t="s">
        <v>716</v>
      </c>
      <c r="B108" s="0" t="s">
        <v>30</v>
      </c>
      <c r="C108" s="0" t="s">
        <v>1</v>
      </c>
      <c r="D108" s="0" t="s">
        <v>30</v>
      </c>
      <c r="E108" s="20" t="n">
        <v>92.9290008544922</v>
      </c>
      <c r="F108" s="20" t="n">
        <v>77.5</v>
      </c>
      <c r="G108" s="20" t="n">
        <v>81.6</v>
      </c>
      <c r="H108" s="20" t="n">
        <v>88.5</v>
      </c>
      <c r="I108" s="20" t="n">
        <v>2.08</v>
      </c>
      <c r="J108" s="20" t="n">
        <v>0.73</v>
      </c>
      <c r="K108" s="20" t="n">
        <v>31.35</v>
      </c>
      <c r="L108" s="20" t="n">
        <v>1.37</v>
      </c>
      <c r="M108" s="19" t="n">
        <v>43762.7718175579</v>
      </c>
      <c r="N108" s="19" t="n">
        <v>43762.7787564468</v>
      </c>
      <c r="O108" s="19" t="s">
        <v>593</v>
      </c>
      <c r="P108" s="19"/>
      <c r="W108" s="0" t="s">
        <v>505</v>
      </c>
      <c r="X108" s="19" t="n">
        <v>43727.8291666667</v>
      </c>
      <c r="Y108" s="31" t="n">
        <v>248</v>
      </c>
      <c r="Z108" s="0" t="s">
        <v>54</v>
      </c>
      <c r="AA108" s="0" t="s">
        <v>7</v>
      </c>
      <c r="AB108" s="0" t="s">
        <v>54</v>
      </c>
      <c r="AC108" s="0" t="n">
        <v>2019</v>
      </c>
      <c r="AD108" s="0" t="n">
        <v>9</v>
      </c>
      <c r="AE108" s="32"/>
      <c r="AF108" s="21" t="n">
        <f aca="false">IFERROR(SUMPRODUCT(--(tbl_bd_descente[wo_number]=W108),tbl_bd_descente[Y],tbl_bd_descente[tons])/SUMIF(tbl_bd_descente[wo_number],W108,tbl_bd_descente[tons]),0)</f>
        <v>82.3</v>
      </c>
      <c r="AG108" s="21" t="n">
        <f aca="false">IFERROR(SUMPRODUCT(--(tbl_bd_descente[wo_number]=W108),tbl_bd_descente[Al2O3],tbl_bd_descente[tons])/SUMIF(tbl_bd_descente[wo_number],W108,tbl_bd_descente[tons]),0)</f>
        <v>5.6</v>
      </c>
      <c r="AH108" s="21" t="n">
        <f aca="false">IFERROR(SUMPRODUCT(--(tbl_bd_descente[wo_number]=W108),tbl_bd_descente[Fe2O3],tbl_bd_descente[tons])/SUMIF(tbl_bd_descente[wo_number],W108,tbl_bd_descente[tons]),0)</f>
        <v>0.94</v>
      </c>
      <c r="AI108" s="21" t="n">
        <f aca="false">IFERROR(SUMPRODUCT(--(tbl_bd_descente[wo_number]=W108),tbl_bd_descente[MgO],tbl_bd_descente[tons])/SUMIF(tbl_bd_descente[wo_number],W108,tbl_bd_descente[tons]),0)</f>
        <v>31.79</v>
      </c>
      <c r="AJ108" s="21" t="n">
        <f aca="false">IFERROR(SUMPRODUCT(--(tbl_bd_descente[wo_number]=W108),tbl_bd_descente[CaOX],tbl_bd_descente[tons])/SUMIF(tbl_bd_descente[wo_number],W108,tbl_bd_descente[tons]),0)</f>
        <v>1.07</v>
      </c>
      <c r="AK108" s="21" t="n">
        <f aca="false">IFERROR(SUMPRODUCT(--(tbl_bd_descente[wo_number]=W108),tbl_bd_descente[S],tbl_bd_descente[tons])/SUMIF(tbl_bd_descente[wo_number],W108,tbl_bd_descente[tons]),0)</f>
        <v>0.056</v>
      </c>
      <c r="AL108" s="33"/>
      <c r="AM108" s="34"/>
      <c r="AO108" s="47" t="str">
        <f aca="false">IF(AND(C108=S$2,D108=S$3,COUNTIF(AO$1:AO107,"&gt;"&amp;1)&lt;10),ROW(),"")</f>
        <v/>
      </c>
    </row>
    <row r="109" customFormat="false" ht="12.8" hidden="false" customHeight="false" outlineLevel="0" collapsed="false">
      <c r="A109" s="0" t="s">
        <v>717</v>
      </c>
      <c r="B109" s="0" t="s">
        <v>30</v>
      </c>
      <c r="C109" s="0" t="s">
        <v>1</v>
      </c>
      <c r="D109" s="0" t="s">
        <v>30</v>
      </c>
      <c r="E109" s="20" t="n">
        <v>205.599998474121</v>
      </c>
      <c r="F109" s="20" t="n">
        <v>77</v>
      </c>
      <c r="G109" s="20" t="n">
        <v>81.2</v>
      </c>
      <c r="H109" s="20" t="n">
        <v>88</v>
      </c>
      <c r="I109" s="20" t="n">
        <v>2.4</v>
      </c>
      <c r="J109" s="20" t="n">
        <v>0.79</v>
      </c>
      <c r="K109" s="20" t="n">
        <v>31.41</v>
      </c>
      <c r="L109" s="20" t="n">
        <v>0.65</v>
      </c>
      <c r="M109" s="19" t="n">
        <v>43762.7216966435</v>
      </c>
      <c r="N109" s="19" t="n">
        <v>43762.7672983796</v>
      </c>
      <c r="O109" s="19" t="s">
        <v>593</v>
      </c>
      <c r="P109" s="19"/>
      <c r="W109" s="0" t="s">
        <v>504</v>
      </c>
      <c r="X109" s="19" t="n">
        <v>43727.4555555556</v>
      </c>
      <c r="Y109" s="31" t="n">
        <v>800</v>
      </c>
      <c r="Z109" s="0" t="s">
        <v>54</v>
      </c>
      <c r="AA109" s="0" t="s">
        <v>7</v>
      </c>
      <c r="AB109" s="0" t="s">
        <v>54</v>
      </c>
      <c r="AC109" s="0" t="n">
        <v>2019</v>
      </c>
      <c r="AD109" s="0" t="n">
        <v>9</v>
      </c>
      <c r="AE109" s="32"/>
      <c r="AF109" s="21" t="n">
        <f aca="false">IFERROR(SUMPRODUCT(--(tbl_bd_descente[wo_number]=W109),tbl_bd_descente[Y],tbl_bd_descente[tons])/SUMIF(tbl_bd_descente[wo_number],W109,tbl_bd_descente[tons]),0)</f>
        <v>84.4</v>
      </c>
      <c r="AG109" s="21" t="n">
        <f aca="false">IFERROR(SUMPRODUCT(--(tbl_bd_descente[wo_number]=W109),tbl_bd_descente[Al2O3],tbl_bd_descente[tons])/SUMIF(tbl_bd_descente[wo_number],W109,tbl_bd_descente[tons]),0)</f>
        <v>5.10333333333333</v>
      </c>
      <c r="AH109" s="21" t="n">
        <f aca="false">IFERROR(SUMPRODUCT(--(tbl_bd_descente[wo_number]=W109),tbl_bd_descente[Fe2O3],tbl_bd_descente[tons])/SUMIF(tbl_bd_descente[wo_number],W109,tbl_bd_descente[tons]),0)</f>
        <v>0.843333333333333</v>
      </c>
      <c r="AI109" s="21" t="n">
        <f aca="false">IFERROR(SUMPRODUCT(--(tbl_bd_descente[wo_number]=W109),tbl_bd_descente[MgO],tbl_bd_descente[tons])/SUMIF(tbl_bd_descente[wo_number],W109,tbl_bd_descente[tons]),0)</f>
        <v>31.6166666666667</v>
      </c>
      <c r="AJ109" s="21" t="n">
        <f aca="false">IFERROR(SUMPRODUCT(--(tbl_bd_descente[wo_number]=W109),tbl_bd_descente[CaOX],tbl_bd_descente[tons])/SUMIF(tbl_bd_descente[wo_number],W109,tbl_bd_descente[tons]),0)</f>
        <v>0.633333333333333</v>
      </c>
      <c r="AK109" s="21" t="n">
        <f aca="false">IFERROR(SUMPRODUCT(--(tbl_bd_descente[wo_number]=W109),tbl_bd_descente[S],tbl_bd_descente[tons])/SUMIF(tbl_bd_descente[wo_number],W109,tbl_bd_descente[tons]),0)</f>
        <v>0.0303333333333333</v>
      </c>
      <c r="AL109" s="33"/>
      <c r="AM109" s="34"/>
      <c r="AO109" s="47" t="str">
        <f aca="false">IF(AND(C109=S$2,D109=S$3,COUNTIF(AO$1:AO108,"&gt;"&amp;1)&lt;10),ROW(),"")</f>
        <v/>
      </c>
    </row>
    <row r="110" customFormat="false" ht="12.8" hidden="false" customHeight="false" outlineLevel="0" collapsed="false">
      <c r="A110" s="0" t="s">
        <v>718</v>
      </c>
      <c r="B110" s="0" t="s">
        <v>88</v>
      </c>
      <c r="C110" s="0" t="s">
        <v>26</v>
      </c>
      <c r="D110" s="0" t="s">
        <v>88</v>
      </c>
      <c r="E110" s="20" t="n">
        <v>97.7019996643066</v>
      </c>
      <c r="F110" s="0" t="n">
        <v>73</v>
      </c>
      <c r="G110" s="0" t="n">
        <v>76.9</v>
      </c>
      <c r="H110" s="0" t="n">
        <v>83.5</v>
      </c>
      <c r="I110" s="0" t="n">
        <v>2.68</v>
      </c>
      <c r="J110" s="0" t="n">
        <v>0.89</v>
      </c>
      <c r="K110" s="0" t="n">
        <v>31.43</v>
      </c>
      <c r="L110" s="0" t="n">
        <v>0.31</v>
      </c>
      <c r="M110" s="19" t="n">
        <v>43762.7056775463</v>
      </c>
      <c r="N110" s="19" t="n">
        <v>43762.7130386227</v>
      </c>
      <c r="O110" s="19" t="s">
        <v>593</v>
      </c>
      <c r="P110" s="19"/>
      <c r="W110" s="0" t="s">
        <v>504</v>
      </c>
      <c r="X110" s="19" t="n">
        <v>43727.4555555556</v>
      </c>
      <c r="Y110" s="31" t="n">
        <v>400</v>
      </c>
      <c r="Z110" s="0" t="s">
        <v>594</v>
      </c>
      <c r="AA110" s="0" t="s">
        <v>24</v>
      </c>
      <c r="AB110" s="0" t="s">
        <v>54</v>
      </c>
      <c r="AC110" s="0" t="n">
        <v>2019</v>
      </c>
      <c r="AD110" s="0" t="n">
        <v>9</v>
      </c>
      <c r="AE110" s="32"/>
      <c r="AF110" s="21" t="n">
        <f aca="false">IFERROR(SUMPRODUCT(--(tbl_bd_descente[wo_number]=W110),tbl_bd_descente[Y],tbl_bd_descente[tons])/SUMIF(tbl_bd_descente[wo_number],W110,tbl_bd_descente[tons]),0)</f>
        <v>84.4</v>
      </c>
      <c r="AG110" s="21" t="n">
        <f aca="false">IFERROR(SUMPRODUCT(--(tbl_bd_descente[wo_number]=W110),tbl_bd_descente[Al2O3],tbl_bd_descente[tons])/SUMIF(tbl_bd_descente[wo_number],W110,tbl_bd_descente[tons]),0)</f>
        <v>5.10333333333333</v>
      </c>
      <c r="AH110" s="21" t="n">
        <f aca="false">IFERROR(SUMPRODUCT(--(tbl_bd_descente[wo_number]=W110),tbl_bd_descente[Fe2O3],tbl_bd_descente[tons])/SUMIF(tbl_bd_descente[wo_number],W110,tbl_bd_descente[tons]),0)</f>
        <v>0.843333333333333</v>
      </c>
      <c r="AI110" s="21" t="n">
        <f aca="false">IFERROR(SUMPRODUCT(--(tbl_bd_descente[wo_number]=W110),tbl_bd_descente[MgO],tbl_bd_descente[tons])/SUMIF(tbl_bd_descente[wo_number],W110,tbl_bd_descente[tons]),0)</f>
        <v>31.6166666666667</v>
      </c>
      <c r="AJ110" s="21" t="n">
        <f aca="false">IFERROR(SUMPRODUCT(--(tbl_bd_descente[wo_number]=W110),tbl_bd_descente[CaOX],tbl_bd_descente[tons])/SUMIF(tbl_bd_descente[wo_number],W110,tbl_bd_descente[tons]),0)</f>
        <v>0.633333333333333</v>
      </c>
      <c r="AK110" s="21" t="n">
        <f aca="false">IFERROR(SUMPRODUCT(--(tbl_bd_descente[wo_number]=W110),tbl_bd_descente[S],tbl_bd_descente[tons])/SUMIF(tbl_bd_descente[wo_number],W110,tbl_bd_descente[tons]),0)</f>
        <v>0.0303333333333333</v>
      </c>
      <c r="AL110" s="33"/>
      <c r="AM110" s="34"/>
      <c r="AO110" s="47" t="str">
        <f aca="false">IF(AND(C110=S$2,D110=S$3,COUNTIF(AO$1:AO109,"&gt;"&amp;1)&lt;10),ROW(),"")</f>
        <v/>
      </c>
    </row>
    <row r="111" customFormat="false" ht="12.8" hidden="false" customHeight="false" outlineLevel="0" collapsed="false">
      <c r="A111" s="0" t="s">
        <v>719</v>
      </c>
      <c r="B111" s="0" t="s">
        <v>66</v>
      </c>
      <c r="C111" s="0" t="s">
        <v>20</v>
      </c>
      <c r="D111" s="0" t="s">
        <v>66</v>
      </c>
      <c r="E111" s="20" t="n">
        <v>271.460998535156</v>
      </c>
      <c r="F111" s="0" t="n">
        <v>65.6</v>
      </c>
      <c r="G111" s="0" t="n">
        <v>69.2</v>
      </c>
      <c r="H111" s="0" t="n">
        <v>75.1</v>
      </c>
      <c r="I111" s="0" t="n">
        <v>4.42</v>
      </c>
      <c r="J111" s="0" t="n">
        <v>1.38</v>
      </c>
      <c r="K111" s="0" t="n">
        <v>31.58</v>
      </c>
      <c r="L111" s="0" t="n">
        <v>0.56</v>
      </c>
      <c r="M111" s="19" t="n">
        <v>43762.6278764236</v>
      </c>
      <c r="N111" s="19" t="n">
        <v>43762.6477663194</v>
      </c>
      <c r="O111" s="19" t="s">
        <v>593</v>
      </c>
      <c r="P111" s="19"/>
      <c r="W111" s="0" t="s">
        <v>503</v>
      </c>
      <c r="X111" s="19" t="n">
        <v>43727.1763888889</v>
      </c>
      <c r="Y111" s="31" t="n">
        <v>800</v>
      </c>
      <c r="Z111" s="0" t="s">
        <v>54</v>
      </c>
      <c r="AA111" s="0" t="s">
        <v>7</v>
      </c>
      <c r="AB111" s="0" t="s">
        <v>54</v>
      </c>
      <c r="AC111" s="0" t="n">
        <v>2019</v>
      </c>
      <c r="AD111" s="0" t="n">
        <v>9</v>
      </c>
      <c r="AE111" s="32"/>
      <c r="AF111" s="21" t="n">
        <f aca="false">IFERROR(SUMPRODUCT(--(tbl_bd_descente[wo_number]=W111),tbl_bd_descente[Y],tbl_bd_descente[tons])/SUMIF(tbl_bd_descente[wo_number],W111,tbl_bd_descente[tons]),0)</f>
        <v>84.8666666666667</v>
      </c>
      <c r="AG111" s="21" t="n">
        <f aca="false">IFERROR(SUMPRODUCT(--(tbl_bd_descente[wo_number]=W111),tbl_bd_descente[Al2O3],tbl_bd_descente[tons])/SUMIF(tbl_bd_descente[wo_number],W111,tbl_bd_descente[tons]),0)</f>
        <v>5.09333333333333</v>
      </c>
      <c r="AH111" s="21" t="n">
        <f aca="false">IFERROR(SUMPRODUCT(--(tbl_bd_descente[wo_number]=W111),tbl_bd_descente[Fe2O3],tbl_bd_descente[tons])/SUMIF(tbl_bd_descente[wo_number],W111,tbl_bd_descente[tons]),0)</f>
        <v>0.823333333333333</v>
      </c>
      <c r="AI111" s="21" t="n">
        <f aca="false">IFERROR(SUMPRODUCT(--(tbl_bd_descente[wo_number]=W111),tbl_bd_descente[MgO],tbl_bd_descente[tons])/SUMIF(tbl_bd_descente[wo_number],W111,tbl_bd_descente[tons]),0)</f>
        <v>31.5633333333333</v>
      </c>
      <c r="AJ111" s="21" t="n">
        <f aca="false">IFERROR(SUMPRODUCT(--(tbl_bd_descente[wo_number]=W111),tbl_bd_descente[CaOX],tbl_bd_descente[tons])/SUMIF(tbl_bd_descente[wo_number],W111,tbl_bd_descente[tons]),0)</f>
        <v>0.823333333333333</v>
      </c>
      <c r="AK111" s="21" t="n">
        <f aca="false">IFERROR(SUMPRODUCT(--(tbl_bd_descente[wo_number]=W111),tbl_bd_descente[S],tbl_bd_descente[tons])/SUMIF(tbl_bd_descente[wo_number],W111,tbl_bd_descente[tons]),0)</f>
        <v>0.0243333333333333</v>
      </c>
      <c r="AL111" s="33"/>
      <c r="AM111" s="34"/>
      <c r="AO111" s="47" t="str">
        <f aca="false">IF(AND(C111=S$2,D111=S$3,COUNTIF(AO$1:AO110,"&gt;"&amp;1)&lt;10),ROW(),"")</f>
        <v/>
      </c>
    </row>
    <row r="112" customFormat="false" ht="12.8" hidden="false" customHeight="false" outlineLevel="0" collapsed="false">
      <c r="A112" s="0" t="s">
        <v>720</v>
      </c>
      <c r="B112" s="0" t="s">
        <v>88</v>
      </c>
      <c r="C112" s="0" t="s">
        <v>26</v>
      </c>
      <c r="D112" s="0" t="s">
        <v>88</v>
      </c>
      <c r="E112" s="20" t="n">
        <v>418.208995819092</v>
      </c>
      <c r="F112" s="0" t="n">
        <v>71.7</v>
      </c>
      <c r="G112" s="0" t="n">
        <v>75.6</v>
      </c>
      <c r="H112" s="0" t="n">
        <v>81.9</v>
      </c>
      <c r="I112" s="0" t="n">
        <v>3.01</v>
      </c>
      <c r="J112" s="0" t="n">
        <v>1.24</v>
      </c>
      <c r="K112" s="0" t="n">
        <v>31.5</v>
      </c>
      <c r="L112" s="0" t="n">
        <v>0.88</v>
      </c>
      <c r="M112" s="19" t="n">
        <v>43762.5967011574</v>
      </c>
      <c r="N112" s="19" t="n">
        <v>43762.6246359606</v>
      </c>
      <c r="O112" s="19" t="s">
        <v>593</v>
      </c>
      <c r="P112" s="19"/>
      <c r="W112" s="0" t="s">
        <v>503</v>
      </c>
      <c r="X112" s="19" t="n">
        <v>43727.1763888889</v>
      </c>
      <c r="Y112" s="31" t="n">
        <v>400</v>
      </c>
      <c r="Z112" s="0" t="s">
        <v>594</v>
      </c>
      <c r="AA112" s="0" t="s">
        <v>24</v>
      </c>
      <c r="AB112" s="0" t="s">
        <v>54</v>
      </c>
      <c r="AC112" s="0" t="n">
        <v>2019</v>
      </c>
      <c r="AD112" s="0" t="n">
        <v>9</v>
      </c>
      <c r="AE112" s="32"/>
      <c r="AF112" s="21" t="n">
        <f aca="false">IFERROR(SUMPRODUCT(--(tbl_bd_descente[wo_number]=W112),tbl_bd_descente[Y],tbl_bd_descente[tons])/SUMIF(tbl_bd_descente[wo_number],W112,tbl_bd_descente[tons]),0)</f>
        <v>84.8666666666667</v>
      </c>
      <c r="AG112" s="21" t="n">
        <f aca="false">IFERROR(SUMPRODUCT(--(tbl_bd_descente[wo_number]=W112),tbl_bd_descente[Al2O3],tbl_bd_descente[tons])/SUMIF(tbl_bd_descente[wo_number],W112,tbl_bd_descente[tons]),0)</f>
        <v>5.09333333333333</v>
      </c>
      <c r="AH112" s="21" t="n">
        <f aca="false">IFERROR(SUMPRODUCT(--(tbl_bd_descente[wo_number]=W112),tbl_bd_descente[Fe2O3],tbl_bd_descente[tons])/SUMIF(tbl_bd_descente[wo_number],W112,tbl_bd_descente[tons]),0)</f>
        <v>0.823333333333333</v>
      </c>
      <c r="AI112" s="21" t="n">
        <f aca="false">IFERROR(SUMPRODUCT(--(tbl_bd_descente[wo_number]=W112),tbl_bd_descente[MgO],tbl_bd_descente[tons])/SUMIF(tbl_bd_descente[wo_number],W112,tbl_bd_descente[tons]),0)</f>
        <v>31.5633333333333</v>
      </c>
      <c r="AJ112" s="21" t="n">
        <f aca="false">IFERROR(SUMPRODUCT(--(tbl_bd_descente[wo_number]=W112),tbl_bd_descente[CaOX],tbl_bd_descente[tons])/SUMIF(tbl_bd_descente[wo_number],W112,tbl_bd_descente[tons]),0)</f>
        <v>0.823333333333333</v>
      </c>
      <c r="AK112" s="21" t="n">
        <f aca="false">IFERROR(SUMPRODUCT(--(tbl_bd_descente[wo_number]=W112),tbl_bd_descente[S],tbl_bd_descente[tons])/SUMIF(tbl_bd_descente[wo_number],W112,tbl_bd_descente[tons]),0)</f>
        <v>0.0243333333333333</v>
      </c>
      <c r="AL112" s="33"/>
      <c r="AM112" s="34"/>
      <c r="AO112" s="47" t="str">
        <f aca="false">IF(AND(C112=S$2,D112=S$3,COUNTIF(AO$1:AO111,"&gt;"&amp;1)&lt;10),ROW(),"")</f>
        <v/>
      </c>
    </row>
    <row r="113" customFormat="false" ht="12.8" hidden="false" customHeight="false" outlineLevel="0" collapsed="false">
      <c r="A113" s="0" t="s">
        <v>721</v>
      </c>
      <c r="B113" s="0" t="s">
        <v>54</v>
      </c>
      <c r="C113" s="0" t="s">
        <v>5</v>
      </c>
      <c r="D113" s="0" t="s">
        <v>54</v>
      </c>
      <c r="E113" s="20" t="n">
        <v>159.333999633789</v>
      </c>
      <c r="F113" s="0" t="n">
        <v>80.2</v>
      </c>
      <c r="G113" s="0" t="n">
        <v>84.6</v>
      </c>
      <c r="H113" s="0" t="n">
        <v>91.5</v>
      </c>
      <c r="I113" s="0" t="n">
        <v>0.88</v>
      </c>
      <c r="J113" s="0" t="n">
        <v>0.92</v>
      </c>
      <c r="K113" s="0" t="n">
        <v>31.35</v>
      </c>
      <c r="L113" s="0" t="n">
        <v>0.33</v>
      </c>
      <c r="M113" s="19" t="n">
        <v>43762.561106713</v>
      </c>
      <c r="N113" s="19" t="n">
        <v>43762.5929233449</v>
      </c>
      <c r="O113" s="19" t="s">
        <v>593</v>
      </c>
      <c r="P113" s="19"/>
      <c r="W113" s="0" t="s">
        <v>502</v>
      </c>
      <c r="X113" s="19" t="n">
        <v>43726.8472222222</v>
      </c>
      <c r="Y113" s="31" t="n">
        <v>137.333333333333</v>
      </c>
      <c r="Z113" s="0" t="s">
        <v>30</v>
      </c>
      <c r="AA113" s="0" t="s">
        <v>1</v>
      </c>
      <c r="AB113" s="0" t="s">
        <v>30</v>
      </c>
      <c r="AC113" s="0" t="n">
        <v>2019</v>
      </c>
      <c r="AD113" s="0" t="n">
        <v>9</v>
      </c>
      <c r="AE113" s="32"/>
      <c r="AF113" s="21" t="n">
        <f aca="false">IFERROR(SUMPRODUCT(--(tbl_bd_descente[wo_number]=W113),tbl_bd_descente[Y],tbl_bd_descente[tons])/SUMIF(tbl_bd_descente[wo_number],W113,tbl_bd_descente[tons]),0)</f>
        <v>79.9</v>
      </c>
      <c r="AG113" s="21" t="n">
        <f aca="false">IFERROR(SUMPRODUCT(--(tbl_bd_descente[wo_number]=W113),tbl_bd_descente[Al2O3],tbl_bd_descente[tons])/SUMIF(tbl_bd_descente[wo_number],W113,tbl_bd_descente[tons]),0)</f>
        <v>3.02</v>
      </c>
      <c r="AH113" s="21" t="n">
        <f aca="false">IFERROR(SUMPRODUCT(--(tbl_bd_descente[wo_number]=W113),tbl_bd_descente[Fe2O3],tbl_bd_descente[tons])/SUMIF(tbl_bd_descente[wo_number],W113,tbl_bd_descente[tons]),0)</f>
        <v>0.83</v>
      </c>
      <c r="AI113" s="21" t="n">
        <f aca="false">IFERROR(SUMPRODUCT(--(tbl_bd_descente[wo_number]=W113),tbl_bd_descente[MgO],tbl_bd_descente[tons])/SUMIF(tbl_bd_descente[wo_number],W113,tbl_bd_descente[tons]),0)</f>
        <v>31.38</v>
      </c>
      <c r="AJ113" s="21" t="n">
        <f aca="false">IFERROR(SUMPRODUCT(--(tbl_bd_descente[wo_number]=W113),tbl_bd_descente[CaOX],tbl_bd_descente[tons])/SUMIF(tbl_bd_descente[wo_number],W113,tbl_bd_descente[tons]),0)</f>
        <v>1.27</v>
      </c>
      <c r="AK113" s="21" t="n">
        <f aca="false">IFERROR(SUMPRODUCT(--(tbl_bd_descente[wo_number]=W113),tbl_bd_descente[S],tbl_bd_descente[tons])/SUMIF(tbl_bd_descente[wo_number],W113,tbl_bd_descente[tons]),0)</f>
        <v>0.066</v>
      </c>
      <c r="AL113" s="33"/>
      <c r="AM113" s="34"/>
      <c r="AO113" s="47" t="str">
        <f aca="false">IF(AND(C113=S$2,D113=S$3,COUNTIF(AO$1:AO112,"&gt;"&amp;1)&lt;10),ROW(),"")</f>
        <v/>
      </c>
    </row>
    <row r="114" customFormat="false" ht="12.8" hidden="false" customHeight="false" outlineLevel="0" collapsed="false">
      <c r="A114" s="0" t="s">
        <v>722</v>
      </c>
      <c r="B114" s="0" t="s">
        <v>54</v>
      </c>
      <c r="C114" s="0" t="s">
        <v>17</v>
      </c>
      <c r="D114" s="0" t="s">
        <v>54</v>
      </c>
      <c r="E114" s="20" t="n">
        <v>88.4299987792969</v>
      </c>
      <c r="F114" s="0" t="n">
        <v>81.7</v>
      </c>
      <c r="G114" s="0" t="n">
        <v>86.1</v>
      </c>
      <c r="H114" s="0" t="n">
        <v>93.1</v>
      </c>
      <c r="I114" s="0" t="n">
        <v>6.65</v>
      </c>
      <c r="J114" s="0" t="n">
        <v>0.79</v>
      </c>
      <c r="K114" s="0" t="n">
        <v>31.74</v>
      </c>
      <c r="L114" s="0" t="n">
        <v>0.5</v>
      </c>
      <c r="M114" s="19" t="n">
        <v>43762.5320206019</v>
      </c>
      <c r="N114" s="19" t="n">
        <v>43762.5424257755</v>
      </c>
      <c r="O114" s="19" t="s">
        <v>593</v>
      </c>
      <c r="P114" s="19"/>
      <c r="W114" s="0" t="s">
        <v>502</v>
      </c>
      <c r="X114" s="19" t="n">
        <v>43726.8472222222</v>
      </c>
      <c r="Y114" s="31" t="n">
        <v>68.6666666666667</v>
      </c>
      <c r="Z114" s="0" t="s">
        <v>58</v>
      </c>
      <c r="AA114" s="0" t="s">
        <v>2</v>
      </c>
      <c r="AB114" s="0" t="s">
        <v>30</v>
      </c>
      <c r="AC114" s="0" t="n">
        <v>2019</v>
      </c>
      <c r="AD114" s="0" t="n">
        <v>9</v>
      </c>
      <c r="AE114" s="32"/>
      <c r="AF114" s="21" t="n">
        <f aca="false">IFERROR(SUMPRODUCT(--(tbl_bd_descente[wo_number]=W114),tbl_bd_descente[Y],tbl_bd_descente[tons])/SUMIF(tbl_bd_descente[wo_number],W114,tbl_bd_descente[tons]),0)</f>
        <v>79.9</v>
      </c>
      <c r="AG114" s="21" t="n">
        <f aca="false">IFERROR(SUMPRODUCT(--(tbl_bd_descente[wo_number]=W114),tbl_bd_descente[Al2O3],tbl_bd_descente[tons])/SUMIF(tbl_bd_descente[wo_number],W114,tbl_bd_descente[tons]),0)</f>
        <v>3.02</v>
      </c>
      <c r="AH114" s="21" t="n">
        <f aca="false">IFERROR(SUMPRODUCT(--(tbl_bd_descente[wo_number]=W114),tbl_bd_descente[Fe2O3],tbl_bd_descente[tons])/SUMIF(tbl_bd_descente[wo_number],W114,tbl_bd_descente[tons]),0)</f>
        <v>0.83</v>
      </c>
      <c r="AI114" s="21" t="n">
        <f aca="false">IFERROR(SUMPRODUCT(--(tbl_bd_descente[wo_number]=W114),tbl_bd_descente[MgO],tbl_bd_descente[tons])/SUMIF(tbl_bd_descente[wo_number],W114,tbl_bd_descente[tons]),0)</f>
        <v>31.38</v>
      </c>
      <c r="AJ114" s="21" t="n">
        <f aca="false">IFERROR(SUMPRODUCT(--(tbl_bd_descente[wo_number]=W114),tbl_bd_descente[CaOX],tbl_bd_descente[tons])/SUMIF(tbl_bd_descente[wo_number],W114,tbl_bd_descente[tons]),0)</f>
        <v>1.27</v>
      </c>
      <c r="AK114" s="21" t="n">
        <f aca="false">IFERROR(SUMPRODUCT(--(tbl_bd_descente[wo_number]=W114),tbl_bd_descente[S],tbl_bd_descente[tons])/SUMIF(tbl_bd_descente[wo_number],W114,tbl_bd_descente[tons]),0)</f>
        <v>0.066</v>
      </c>
      <c r="AL114" s="33"/>
      <c r="AM114" s="34"/>
      <c r="AO114" s="47" t="str">
        <f aca="false">IF(AND(C114=S$2,D114=S$3,COUNTIF(AO$1:AO113,"&gt;"&amp;1)&lt;10),ROW(),"")</f>
        <v/>
      </c>
    </row>
    <row r="115" customFormat="false" ht="12.8" hidden="false" customHeight="false" outlineLevel="0" collapsed="false">
      <c r="A115" s="0" t="s">
        <v>723</v>
      </c>
      <c r="B115" s="0" t="s">
        <v>54</v>
      </c>
      <c r="C115" s="0" t="s">
        <v>17</v>
      </c>
      <c r="D115" s="0" t="s">
        <v>54</v>
      </c>
      <c r="E115" s="20" t="n">
        <v>142.063999176025</v>
      </c>
      <c r="F115" s="0" t="n">
        <v>83.6</v>
      </c>
      <c r="G115" s="0" t="n">
        <v>88</v>
      </c>
      <c r="H115" s="0" t="n">
        <v>95.8</v>
      </c>
      <c r="I115" s="0" t="n">
        <v>1.8</v>
      </c>
      <c r="J115" s="0" t="n">
        <v>0.5</v>
      </c>
      <c r="K115" s="0" t="n">
        <v>31.19</v>
      </c>
      <c r="L115" s="0" t="n">
        <v>0.59</v>
      </c>
      <c r="M115" s="19" t="n">
        <v>43762.5098962153</v>
      </c>
      <c r="N115" s="19" t="n">
        <v>43762.5271603009</v>
      </c>
      <c r="O115" s="19" t="s">
        <v>593</v>
      </c>
      <c r="P115" s="19"/>
      <c r="W115" s="0" t="s">
        <v>501</v>
      </c>
      <c r="X115" s="19" t="n">
        <v>43726.4944444444</v>
      </c>
      <c r="Y115" s="31" t="n">
        <v>800</v>
      </c>
      <c r="Z115" s="0" t="s">
        <v>30</v>
      </c>
      <c r="AA115" s="0" t="s">
        <v>1</v>
      </c>
      <c r="AB115" s="0" t="s">
        <v>30</v>
      </c>
      <c r="AC115" s="0" t="n">
        <v>2019</v>
      </c>
      <c r="AD115" s="0" t="n">
        <v>9</v>
      </c>
      <c r="AE115" s="32"/>
      <c r="AF115" s="21" t="n">
        <f aca="false">IFERROR(SUMPRODUCT(--(tbl_bd_descente[wo_number]=W115),tbl_bd_descente[Y],tbl_bd_descente[tons])/SUMIF(tbl_bd_descente[wo_number],W115,tbl_bd_descente[tons]),0)</f>
        <v>79.5666666666667</v>
      </c>
      <c r="AG115" s="21" t="n">
        <f aca="false">IFERROR(SUMPRODUCT(--(tbl_bd_descente[wo_number]=W115),tbl_bd_descente[Al2O3],tbl_bd_descente[tons])/SUMIF(tbl_bd_descente[wo_number],W115,tbl_bd_descente[tons]),0)</f>
        <v>3.12666666666667</v>
      </c>
      <c r="AH115" s="21" t="n">
        <f aca="false">IFERROR(SUMPRODUCT(--(tbl_bd_descente[wo_number]=W115),tbl_bd_descente[Fe2O3],tbl_bd_descente[tons])/SUMIF(tbl_bd_descente[wo_number],W115,tbl_bd_descente[tons]),0)</f>
        <v>0.83</v>
      </c>
      <c r="AI115" s="21" t="n">
        <f aca="false">IFERROR(SUMPRODUCT(--(tbl_bd_descente[wo_number]=W115),tbl_bd_descente[MgO],tbl_bd_descente[tons])/SUMIF(tbl_bd_descente[wo_number],W115,tbl_bd_descente[tons]),0)</f>
        <v>31.3866666666667</v>
      </c>
      <c r="AJ115" s="21" t="n">
        <f aca="false">IFERROR(SUMPRODUCT(--(tbl_bd_descente[wo_number]=W115),tbl_bd_descente[CaOX],tbl_bd_descente[tons])/SUMIF(tbl_bd_descente[wo_number],W115,tbl_bd_descente[tons]),0)</f>
        <v>1.51333333333333</v>
      </c>
      <c r="AK115" s="21" t="n">
        <f aca="false">IFERROR(SUMPRODUCT(--(tbl_bd_descente[wo_number]=W115),tbl_bd_descente[S],tbl_bd_descente[tons])/SUMIF(tbl_bd_descente[wo_number],W115,tbl_bd_descente[tons]),0)</f>
        <v>0.0746666666666667</v>
      </c>
      <c r="AL115" s="33"/>
      <c r="AM115" s="34"/>
      <c r="AO115" s="47" t="str">
        <f aca="false">IF(AND(C115=S$2,D115=S$3,COUNTIF(AO$1:AO114,"&gt;"&amp;1)&lt;10),ROW(),"")</f>
        <v/>
      </c>
    </row>
    <row r="116" customFormat="false" ht="12.8" hidden="false" customHeight="false" outlineLevel="0" collapsed="false">
      <c r="A116" s="0" t="s">
        <v>724</v>
      </c>
      <c r="B116" s="0" t="s">
        <v>30</v>
      </c>
      <c r="C116" s="0" t="s">
        <v>1</v>
      </c>
      <c r="D116" s="0" t="s">
        <v>30</v>
      </c>
      <c r="E116" s="20" t="n">
        <v>174.999998474121</v>
      </c>
      <c r="F116" s="20" t="n">
        <v>77.1</v>
      </c>
      <c r="G116" s="20" t="n">
        <v>81.3</v>
      </c>
      <c r="H116" s="20" t="n">
        <v>88.5</v>
      </c>
      <c r="I116" s="20" t="n">
        <v>1.71</v>
      </c>
      <c r="J116" s="20" t="n">
        <v>0.77</v>
      </c>
      <c r="K116" s="20" t="n">
        <v>31.1</v>
      </c>
      <c r="L116" s="20" t="n">
        <v>0.58</v>
      </c>
      <c r="M116" s="19" t="n">
        <v>43762.4852896991</v>
      </c>
      <c r="N116" s="19" t="n">
        <v>43762.5064433681</v>
      </c>
      <c r="O116" s="19" t="s">
        <v>593</v>
      </c>
      <c r="P116" s="19"/>
      <c r="W116" s="0" t="s">
        <v>501</v>
      </c>
      <c r="X116" s="19" t="n">
        <v>43726.4944444444</v>
      </c>
      <c r="Y116" s="31" t="n">
        <v>400</v>
      </c>
      <c r="Z116" s="0" t="s">
        <v>58</v>
      </c>
      <c r="AA116" s="0" t="s">
        <v>2</v>
      </c>
      <c r="AB116" s="0" t="s">
        <v>30</v>
      </c>
      <c r="AC116" s="0" t="n">
        <v>2019</v>
      </c>
      <c r="AD116" s="0" t="n">
        <v>9</v>
      </c>
      <c r="AE116" s="32"/>
      <c r="AF116" s="21" t="n">
        <f aca="false">IFERROR(SUMPRODUCT(--(tbl_bd_descente[wo_number]=W116),tbl_bd_descente[Y],tbl_bd_descente[tons])/SUMIF(tbl_bd_descente[wo_number],W116,tbl_bd_descente[tons]),0)</f>
        <v>79.5666666666667</v>
      </c>
      <c r="AG116" s="21" t="n">
        <f aca="false">IFERROR(SUMPRODUCT(--(tbl_bd_descente[wo_number]=W116),tbl_bd_descente[Al2O3],tbl_bd_descente[tons])/SUMIF(tbl_bd_descente[wo_number],W116,tbl_bd_descente[tons]),0)</f>
        <v>3.12666666666667</v>
      </c>
      <c r="AH116" s="21" t="n">
        <f aca="false">IFERROR(SUMPRODUCT(--(tbl_bd_descente[wo_number]=W116),tbl_bd_descente[Fe2O3],tbl_bd_descente[tons])/SUMIF(tbl_bd_descente[wo_number],W116,tbl_bd_descente[tons]),0)</f>
        <v>0.83</v>
      </c>
      <c r="AI116" s="21" t="n">
        <f aca="false">IFERROR(SUMPRODUCT(--(tbl_bd_descente[wo_number]=W116),tbl_bd_descente[MgO],tbl_bd_descente[tons])/SUMIF(tbl_bd_descente[wo_number],W116,tbl_bd_descente[tons]),0)</f>
        <v>31.3866666666667</v>
      </c>
      <c r="AJ116" s="21" t="n">
        <f aca="false">IFERROR(SUMPRODUCT(--(tbl_bd_descente[wo_number]=W116),tbl_bd_descente[CaOX],tbl_bd_descente[tons])/SUMIF(tbl_bd_descente[wo_number],W116,tbl_bd_descente[tons]),0)</f>
        <v>1.51333333333333</v>
      </c>
      <c r="AK116" s="21" t="n">
        <f aca="false">IFERROR(SUMPRODUCT(--(tbl_bd_descente[wo_number]=W116),tbl_bd_descente[S],tbl_bd_descente[tons])/SUMIF(tbl_bd_descente[wo_number],W116,tbl_bd_descente[tons]),0)</f>
        <v>0.0746666666666667</v>
      </c>
      <c r="AL116" s="33"/>
      <c r="AM116" s="34"/>
      <c r="AO116" s="47" t="str">
        <f aca="false">IF(AND(C116=S$2,D116=S$3,COUNTIF(AO$1:AO115,"&gt;"&amp;1)&lt;10),ROW(),"")</f>
        <v/>
      </c>
    </row>
    <row r="117" customFormat="false" ht="12.8" hidden="false" customHeight="false" outlineLevel="0" collapsed="false">
      <c r="A117" s="0" t="s">
        <v>725</v>
      </c>
      <c r="B117" s="0" t="s">
        <v>30</v>
      </c>
      <c r="C117" s="0" t="s">
        <v>1</v>
      </c>
      <c r="D117" s="0" t="s">
        <v>30</v>
      </c>
      <c r="E117" s="20" t="n">
        <v>237.078994750977</v>
      </c>
      <c r="F117" s="20" t="n">
        <v>75.2</v>
      </c>
      <c r="G117" s="20" t="n">
        <v>79.3</v>
      </c>
      <c r="H117" s="20" t="n">
        <v>86.1</v>
      </c>
      <c r="I117" s="20" t="n">
        <v>2.48</v>
      </c>
      <c r="J117" s="20" t="n">
        <v>0.82</v>
      </c>
      <c r="K117" s="20" t="n">
        <v>31.44</v>
      </c>
      <c r="L117" s="20" t="n">
        <v>0.89</v>
      </c>
      <c r="M117" s="19" t="n">
        <v>43762.4567892014</v>
      </c>
      <c r="N117" s="19" t="n">
        <v>43762.4807018171</v>
      </c>
      <c r="O117" s="19" t="s">
        <v>593</v>
      </c>
      <c r="P117" s="19"/>
      <c r="W117" s="0" t="s">
        <v>500</v>
      </c>
      <c r="X117" s="19" t="n">
        <v>43726.1833333333</v>
      </c>
      <c r="Y117" s="31" t="n">
        <v>1016</v>
      </c>
      <c r="Z117" s="0" t="s">
        <v>54</v>
      </c>
      <c r="AA117" s="0" t="s">
        <v>5</v>
      </c>
      <c r="AB117" s="0" t="s">
        <v>54</v>
      </c>
      <c r="AC117" s="0" t="n">
        <v>2019</v>
      </c>
      <c r="AD117" s="0" t="n">
        <v>9</v>
      </c>
      <c r="AE117" s="32"/>
      <c r="AF117" s="21" t="n">
        <f aca="false">IFERROR(SUMPRODUCT(--(tbl_bd_descente[wo_number]=W117),tbl_bd_descente[Y],tbl_bd_descente[tons])/SUMIF(tbl_bd_descente[wo_number],W117,tbl_bd_descente[tons]),0)</f>
        <v>83.0968503937008</v>
      </c>
      <c r="AG117" s="21" t="n">
        <f aca="false">IFERROR(SUMPRODUCT(--(tbl_bd_descente[wo_number]=W117),tbl_bd_descente[Al2O3],tbl_bd_descente[tons])/SUMIF(tbl_bd_descente[wo_number],W117,tbl_bd_descente[tons]),0)</f>
        <v>3.13527559055118</v>
      </c>
      <c r="AH117" s="21" t="n">
        <f aca="false">IFERROR(SUMPRODUCT(--(tbl_bd_descente[wo_number]=W117),tbl_bd_descente[Fe2O3],tbl_bd_descente[tons])/SUMIF(tbl_bd_descente[wo_number],W117,tbl_bd_descente[tons]),0)</f>
        <v>0.804173228346457</v>
      </c>
      <c r="AI117" s="21" t="n">
        <f aca="false">IFERROR(SUMPRODUCT(--(tbl_bd_descente[wo_number]=W117),tbl_bd_descente[MgO],tbl_bd_descente[tons])/SUMIF(tbl_bd_descente[wo_number],W117,tbl_bd_descente[tons]),0)</f>
        <v>31.4323622047244</v>
      </c>
      <c r="AJ117" s="21" t="n">
        <f aca="false">IFERROR(SUMPRODUCT(--(tbl_bd_descente[wo_number]=W117),tbl_bd_descente[CaOX],tbl_bd_descente[tons])/SUMIF(tbl_bd_descente[wo_number],W117,tbl_bd_descente[tons]),0)</f>
        <v>1.24047244094488</v>
      </c>
      <c r="AK117" s="21" t="n">
        <f aca="false">IFERROR(SUMPRODUCT(--(tbl_bd_descente[wo_number]=W117),tbl_bd_descente[S],tbl_bd_descente[tons])/SUMIF(tbl_bd_descente[wo_number],W117,tbl_bd_descente[tons]),0)</f>
        <v>0.0563622047244095</v>
      </c>
      <c r="AL117" s="33"/>
      <c r="AM117" s="34"/>
      <c r="AO117" s="47" t="str">
        <f aca="false">IF(AND(C117=S$2,D117=S$3,COUNTIF(AO$1:AO116,"&gt;"&amp;1)&lt;10),ROW(),"")</f>
        <v/>
      </c>
    </row>
    <row r="118" customFormat="false" ht="12.8" hidden="false" customHeight="false" outlineLevel="0" collapsed="false">
      <c r="A118" s="0" t="s">
        <v>726</v>
      </c>
      <c r="B118" s="0" t="s">
        <v>613</v>
      </c>
      <c r="C118" s="0" t="s">
        <v>20</v>
      </c>
      <c r="D118" s="0" t="s">
        <v>66</v>
      </c>
      <c r="E118" s="20" t="n">
        <v>383.190990447998</v>
      </c>
      <c r="F118" s="0" t="n">
        <v>71.9</v>
      </c>
      <c r="G118" s="0" t="n">
        <v>75.8</v>
      </c>
      <c r="H118" s="0" t="n">
        <v>81.3</v>
      </c>
      <c r="I118" s="0" t="n">
        <v>7.46</v>
      </c>
      <c r="J118" s="0" t="n">
        <v>1.88</v>
      </c>
      <c r="K118" s="0" t="n">
        <v>31.78</v>
      </c>
      <c r="L118" s="0" t="n">
        <v>0.63</v>
      </c>
      <c r="M118" s="19" t="n">
        <v>43762.3510521181</v>
      </c>
      <c r="N118" s="19" t="n">
        <v>43762.4003542014</v>
      </c>
      <c r="O118" s="19" t="s">
        <v>593</v>
      </c>
      <c r="P118" s="19"/>
      <c r="W118" s="0" t="s">
        <v>499</v>
      </c>
      <c r="X118" s="19" t="n">
        <v>43725.8673611111</v>
      </c>
      <c r="Y118" s="31" t="n">
        <v>679</v>
      </c>
      <c r="Z118" s="0" t="s">
        <v>88</v>
      </c>
      <c r="AA118" s="0" t="s">
        <v>26</v>
      </c>
      <c r="AB118" s="0" t="s">
        <v>88</v>
      </c>
      <c r="AC118" s="0" t="n">
        <v>2019</v>
      </c>
      <c r="AD118" s="0" t="n">
        <v>9</v>
      </c>
      <c r="AE118" s="32"/>
      <c r="AF118" s="21" t="n">
        <f aca="false">IFERROR(SUMPRODUCT(--(tbl_bd_descente[wo_number]=W118),tbl_bd_descente[Y],tbl_bd_descente[tons])/SUMIF(tbl_bd_descente[wo_number],W118,tbl_bd_descente[tons]),0)</f>
        <v>74.0628865979381</v>
      </c>
      <c r="AG118" s="21" t="n">
        <f aca="false">IFERROR(SUMPRODUCT(--(tbl_bd_descente[wo_number]=W118),tbl_bd_descente[Al2O3],tbl_bd_descente[tons])/SUMIF(tbl_bd_descente[wo_number],W118,tbl_bd_descente[tons]),0)</f>
        <v>3.39070692194403</v>
      </c>
      <c r="AH118" s="21" t="n">
        <f aca="false">IFERROR(SUMPRODUCT(--(tbl_bd_descente[wo_number]=W118),tbl_bd_descente[Fe2O3],tbl_bd_descente[tons])/SUMIF(tbl_bd_descente[wo_number],W118,tbl_bd_descente[tons]),0)</f>
        <v>1.11767304860088</v>
      </c>
      <c r="AI118" s="21" t="n">
        <f aca="false">IFERROR(SUMPRODUCT(--(tbl_bd_descente[wo_number]=W118),tbl_bd_descente[MgO],tbl_bd_descente[tons])/SUMIF(tbl_bd_descente[wo_number],W118,tbl_bd_descente[tons]),0)</f>
        <v>31.4711634756996</v>
      </c>
      <c r="AJ118" s="21" t="n">
        <f aca="false">IFERROR(SUMPRODUCT(--(tbl_bd_descente[wo_number]=W118),tbl_bd_descente[CaOX],tbl_bd_descente[tons])/SUMIF(tbl_bd_descente[wo_number],W118,tbl_bd_descente[tons]),0)</f>
        <v>1.73723122238586</v>
      </c>
      <c r="AK118" s="21" t="n">
        <f aca="false">IFERROR(SUMPRODUCT(--(tbl_bd_descente[wo_number]=W118),tbl_bd_descente[S],tbl_bd_descente[tons])/SUMIF(tbl_bd_descente[wo_number],W118,tbl_bd_descente[tons]),0)</f>
        <v>0.245187039764359</v>
      </c>
      <c r="AL118" s="33"/>
      <c r="AM118" s="34"/>
      <c r="AO118" s="47" t="str">
        <f aca="false">IF(AND(C118=S$2,D118=S$3,COUNTIF(AO$1:AO117,"&gt;"&amp;1)&lt;10),ROW(),"")</f>
        <v/>
      </c>
    </row>
    <row r="119" customFormat="false" ht="12.8" hidden="false" customHeight="false" outlineLevel="0" collapsed="false">
      <c r="A119" s="0" t="s">
        <v>727</v>
      </c>
      <c r="B119" s="0" t="s">
        <v>88</v>
      </c>
      <c r="C119" s="0" t="s">
        <v>26</v>
      </c>
      <c r="D119" s="0" t="s">
        <v>88</v>
      </c>
      <c r="E119" s="20" t="n">
        <v>87.9389991760254</v>
      </c>
      <c r="F119" s="0" t="n">
        <v>67.1</v>
      </c>
      <c r="G119" s="0" t="n">
        <v>70.8</v>
      </c>
      <c r="H119" s="0" t="n">
        <v>76.9</v>
      </c>
      <c r="I119" s="0" t="n">
        <v>3.94</v>
      </c>
      <c r="J119" s="0" t="n">
        <v>1.54</v>
      </c>
      <c r="K119" s="0" t="n">
        <v>31.38</v>
      </c>
      <c r="L119" s="0" t="n">
        <v>0.55</v>
      </c>
      <c r="M119" s="19" t="n">
        <v>43762.3179280903</v>
      </c>
      <c r="N119" s="19" t="n">
        <v>43762.3366511227</v>
      </c>
      <c r="O119" s="19" t="s">
        <v>605</v>
      </c>
      <c r="P119" s="19"/>
      <c r="W119" s="0" t="s">
        <v>498</v>
      </c>
      <c r="X119" s="19" t="n">
        <v>43725.3611111111</v>
      </c>
      <c r="Y119" s="31" t="n">
        <v>900</v>
      </c>
      <c r="Z119" s="0" t="s">
        <v>88</v>
      </c>
      <c r="AA119" s="0" t="s">
        <v>26</v>
      </c>
      <c r="AB119" s="0" t="s">
        <v>88</v>
      </c>
      <c r="AC119" s="0" t="n">
        <v>2019</v>
      </c>
      <c r="AD119" s="0" t="n">
        <v>9</v>
      </c>
      <c r="AE119" s="32"/>
      <c r="AF119" s="21" t="n">
        <f aca="false">IFERROR(SUMPRODUCT(--(tbl_bd_descente[wo_number]=W119),tbl_bd_descente[Y],tbl_bd_descente[tons])/SUMIF(tbl_bd_descente[wo_number],W119,tbl_bd_descente[tons]),0)</f>
        <v>75.4666666666667</v>
      </c>
      <c r="AG119" s="21" t="n">
        <f aca="false">IFERROR(SUMPRODUCT(--(tbl_bd_descente[wo_number]=W119),tbl_bd_descente[Al2O3],tbl_bd_descente[tons])/SUMIF(tbl_bd_descente[wo_number],W119,tbl_bd_descente[tons]),0)</f>
        <v>2.97666666666667</v>
      </c>
      <c r="AH119" s="21" t="n">
        <f aca="false">IFERROR(SUMPRODUCT(--(tbl_bd_descente[wo_number]=W119),tbl_bd_descente[Fe2O3],tbl_bd_descente[tons])/SUMIF(tbl_bd_descente[wo_number],W119,tbl_bd_descente[tons]),0)</f>
        <v>1.06333333333333</v>
      </c>
      <c r="AI119" s="21" t="n">
        <f aca="false">IFERROR(SUMPRODUCT(--(tbl_bd_descente[wo_number]=W119),tbl_bd_descente[MgO],tbl_bd_descente[tons])/SUMIF(tbl_bd_descente[wo_number],W119,tbl_bd_descente[tons]),0)</f>
        <v>31.4566666666667</v>
      </c>
      <c r="AJ119" s="21" t="n">
        <f aca="false">IFERROR(SUMPRODUCT(--(tbl_bd_descente[wo_number]=W119),tbl_bd_descente[CaOX],tbl_bd_descente[tons])/SUMIF(tbl_bd_descente[wo_number],W119,tbl_bd_descente[tons]),0)</f>
        <v>1.61666666666667</v>
      </c>
      <c r="AK119" s="21" t="n">
        <f aca="false">IFERROR(SUMPRODUCT(--(tbl_bd_descente[wo_number]=W119),tbl_bd_descente[S],tbl_bd_descente[tons])/SUMIF(tbl_bd_descente[wo_number],W119,tbl_bd_descente[tons]),0)</f>
        <v>0.157333333333333</v>
      </c>
      <c r="AL119" s="33"/>
      <c r="AM119" s="34"/>
      <c r="AO119" s="47" t="str">
        <f aca="false">IF(AND(C119=S$2,D119=S$3,COUNTIF(AO$1:AO118,"&gt;"&amp;1)&lt;10),ROW(),"")</f>
        <v/>
      </c>
    </row>
    <row r="120" customFormat="false" ht="12.8" hidden="false" customHeight="false" outlineLevel="0" collapsed="false">
      <c r="A120" s="0" t="s">
        <v>728</v>
      </c>
      <c r="B120" s="0" t="s">
        <v>88</v>
      </c>
      <c r="C120" s="0" t="s">
        <v>26</v>
      </c>
      <c r="D120" s="0" t="s">
        <v>88</v>
      </c>
      <c r="E120" s="20" t="n">
        <v>161.783000946045</v>
      </c>
      <c r="F120" s="0" t="n">
        <v>72.1</v>
      </c>
      <c r="G120" s="0" t="n">
        <v>76</v>
      </c>
      <c r="H120" s="0" t="n">
        <v>82.3</v>
      </c>
      <c r="I120" s="0" t="n">
        <v>3.11</v>
      </c>
      <c r="J120" s="0" t="n">
        <v>1.39</v>
      </c>
      <c r="K120" s="0" t="n">
        <v>31.31</v>
      </c>
      <c r="L120" s="0" t="n">
        <v>0.57</v>
      </c>
      <c r="M120" s="19" t="n">
        <v>43762.3035248495</v>
      </c>
      <c r="N120" s="19" t="n">
        <v>43762.336558831</v>
      </c>
      <c r="O120" s="19" t="s">
        <v>605</v>
      </c>
      <c r="P120" s="19"/>
      <c r="W120" s="0" t="s">
        <v>496</v>
      </c>
      <c r="X120" s="19" t="n">
        <v>43725.1541666667</v>
      </c>
      <c r="Y120" s="31" t="n">
        <v>1239</v>
      </c>
      <c r="Z120" s="0" t="s">
        <v>30</v>
      </c>
      <c r="AA120" s="0" t="s">
        <v>4</v>
      </c>
      <c r="AB120" s="0" t="s">
        <v>30</v>
      </c>
      <c r="AC120" s="0" t="n">
        <v>2019</v>
      </c>
      <c r="AD120" s="0" t="n">
        <v>9</v>
      </c>
      <c r="AE120" s="32"/>
      <c r="AF120" s="21" t="n">
        <f aca="false">IFERROR(SUMPRODUCT(--(tbl_bd_descente[wo_number]=W120),tbl_bd_descente[Y],tbl_bd_descente[tons])/SUMIF(tbl_bd_descente[wo_number],W120,tbl_bd_descente[tons]),0)</f>
        <v>80.0708635996772</v>
      </c>
      <c r="AG120" s="21" t="n">
        <f aca="false">IFERROR(SUMPRODUCT(--(tbl_bd_descente[wo_number]=W120),tbl_bd_descente[Al2O3],tbl_bd_descente[tons])/SUMIF(tbl_bd_descente[wo_number],W120,tbl_bd_descente[tons]),0)</f>
        <v>6.00630347054076</v>
      </c>
      <c r="AH120" s="21" t="n">
        <f aca="false">IFERROR(SUMPRODUCT(--(tbl_bd_descente[wo_number]=W120),tbl_bd_descente[Fe2O3],tbl_bd_descente[tons])/SUMIF(tbl_bd_descente[wo_number],W120,tbl_bd_descente[tons]),0)</f>
        <v>1.04937046004843</v>
      </c>
      <c r="AI120" s="21" t="n">
        <f aca="false">IFERROR(SUMPRODUCT(--(tbl_bd_descente[wo_number]=W120),tbl_bd_descente[MgO],tbl_bd_descente[tons])/SUMIF(tbl_bd_descente[wo_number],W120,tbl_bd_descente[tons]),0)</f>
        <v>31.8403147699758</v>
      </c>
      <c r="AJ120" s="21" t="n">
        <f aca="false">IFERROR(SUMPRODUCT(--(tbl_bd_descente[wo_number]=W120),tbl_bd_descente[CaOX],tbl_bd_descente[tons])/SUMIF(tbl_bd_descente[wo_number],W120,tbl_bd_descente[tons]),0)</f>
        <v>0.987796610169492</v>
      </c>
      <c r="AK120" s="21" t="n">
        <f aca="false">IFERROR(SUMPRODUCT(--(tbl_bd_descente[wo_number]=W120),tbl_bd_descente[S],tbl_bd_descente[tons])/SUMIF(tbl_bd_descente[wo_number],W120,tbl_bd_descente[tons]),0)</f>
        <v>0.087953188054883</v>
      </c>
      <c r="AL120" s="33"/>
      <c r="AM120" s="34"/>
      <c r="AO120" s="47" t="str">
        <f aca="false">IF(AND(C120=S$2,D120=S$3,COUNTIF(AO$1:AO119,"&gt;"&amp;1)&lt;10),ROW(),"")</f>
        <v/>
      </c>
    </row>
    <row r="121" customFormat="false" ht="12.8" hidden="false" customHeight="false" outlineLevel="0" collapsed="false">
      <c r="A121" s="0" t="s">
        <v>729</v>
      </c>
      <c r="B121" s="0" t="s">
        <v>613</v>
      </c>
      <c r="C121" s="0" t="s">
        <v>20</v>
      </c>
      <c r="D121" s="0" t="s">
        <v>66</v>
      </c>
      <c r="E121" s="20" t="n">
        <v>91.0229988098144</v>
      </c>
      <c r="F121" s="0" t="n">
        <v>72.2</v>
      </c>
      <c r="G121" s="0" t="n">
        <v>76.3</v>
      </c>
      <c r="H121" s="0" t="n">
        <v>82</v>
      </c>
      <c r="I121" s="0" t="n">
        <v>7.33</v>
      </c>
      <c r="J121" s="0" t="n">
        <v>1.49</v>
      </c>
      <c r="K121" s="0" t="n">
        <v>31.75</v>
      </c>
      <c r="L121" s="0" t="n">
        <v>0.49</v>
      </c>
      <c r="M121" s="19" t="n">
        <v>43762.2926005787</v>
      </c>
      <c r="N121" s="19" t="n">
        <v>43762.3363607639</v>
      </c>
      <c r="O121" s="19" t="s">
        <v>605</v>
      </c>
      <c r="P121" s="19"/>
      <c r="W121" s="0" t="s">
        <v>495</v>
      </c>
      <c r="X121" s="19" t="n">
        <v>43724.5215277778</v>
      </c>
      <c r="Y121" s="31" t="n">
        <v>1244</v>
      </c>
      <c r="Z121" s="0" t="s">
        <v>30</v>
      </c>
      <c r="AA121" s="0" t="s">
        <v>4</v>
      </c>
      <c r="AB121" s="0" t="s">
        <v>30</v>
      </c>
      <c r="AC121" s="0" t="n">
        <v>2019</v>
      </c>
      <c r="AD121" s="0" t="n">
        <v>9</v>
      </c>
      <c r="AE121" s="32"/>
      <c r="AF121" s="21" t="n">
        <f aca="false">IFERROR(SUMPRODUCT(--(tbl_bd_descente[wo_number]=W121),tbl_bd_descente[Y],tbl_bd_descente[tons])/SUMIF(tbl_bd_descente[wo_number],W121,tbl_bd_descente[tons]),0)</f>
        <v>79.3318327974277</v>
      </c>
      <c r="AG121" s="21" t="n">
        <f aca="false">IFERROR(SUMPRODUCT(--(tbl_bd_descente[wo_number]=W121),tbl_bd_descente[Al2O3],tbl_bd_descente[tons])/SUMIF(tbl_bd_descente[wo_number],W121,tbl_bd_descente[tons]),0)</f>
        <v>5.87675241157556</v>
      </c>
      <c r="AH121" s="21" t="n">
        <f aca="false">IFERROR(SUMPRODUCT(--(tbl_bd_descente[wo_number]=W121),tbl_bd_descente[Fe2O3],tbl_bd_descente[tons])/SUMIF(tbl_bd_descente[wo_number],W121,tbl_bd_descente[tons]),0)</f>
        <v>1.0703536977492</v>
      </c>
      <c r="AI121" s="21" t="n">
        <f aca="false">IFERROR(SUMPRODUCT(--(tbl_bd_descente[wo_number]=W121),tbl_bd_descente[MgO],tbl_bd_descente[tons])/SUMIF(tbl_bd_descente[wo_number],W121,tbl_bd_descente[tons]),0)</f>
        <v>31.6692604501608</v>
      </c>
      <c r="AJ121" s="21" t="n">
        <f aca="false">IFERROR(SUMPRODUCT(--(tbl_bd_descente[wo_number]=W121),tbl_bd_descente[CaOX],tbl_bd_descente[tons])/SUMIF(tbl_bd_descente[wo_number],W121,tbl_bd_descente[tons]),0)</f>
        <v>1.16186495176849</v>
      </c>
      <c r="AK121" s="21" t="n">
        <f aca="false">IFERROR(SUMPRODUCT(--(tbl_bd_descente[wo_number]=W121),tbl_bd_descente[S],tbl_bd_descente[tons])/SUMIF(tbl_bd_descente[wo_number],W121,tbl_bd_descente[tons]),0)</f>
        <v>0.0943536977491961</v>
      </c>
      <c r="AL121" s="33"/>
      <c r="AM121" s="34"/>
      <c r="AO121" s="47" t="str">
        <f aca="false">IF(AND(C121=S$2,D121=S$3,COUNTIF(AO$1:AO120,"&gt;"&amp;1)&lt;10),ROW(),"")</f>
        <v/>
      </c>
    </row>
    <row r="122" customFormat="false" ht="12.8" hidden="false" customHeight="false" outlineLevel="0" collapsed="false">
      <c r="A122" s="0" t="s">
        <v>730</v>
      </c>
      <c r="B122" s="0" t="s">
        <v>633</v>
      </c>
      <c r="C122" s="0" t="s">
        <v>5</v>
      </c>
      <c r="D122" s="0" t="s">
        <v>54</v>
      </c>
      <c r="E122" s="20" t="n">
        <v>381.591995239258</v>
      </c>
      <c r="F122" s="0" t="n">
        <v>81.1</v>
      </c>
      <c r="G122" s="0" t="n">
        <v>85.4</v>
      </c>
      <c r="H122" s="0" t="n">
        <v>92.5</v>
      </c>
      <c r="I122" s="0" t="n">
        <v>1.87</v>
      </c>
      <c r="J122" s="0" t="n">
        <v>0.75</v>
      </c>
      <c r="K122" s="0" t="n">
        <v>31.32</v>
      </c>
      <c r="L122" s="0" t="n">
        <v>0.37</v>
      </c>
      <c r="M122" s="19" t="n">
        <v>43762.230590706</v>
      </c>
      <c r="N122" s="19" t="n">
        <v>43762.2728537384</v>
      </c>
      <c r="O122" s="19" t="s">
        <v>605</v>
      </c>
      <c r="P122" s="19"/>
      <c r="W122" s="0" t="s">
        <v>497</v>
      </c>
      <c r="X122" s="19" t="n">
        <v>43724.2333333333</v>
      </c>
      <c r="Y122" s="31" t="n">
        <v>605</v>
      </c>
      <c r="Z122" s="0" t="s">
        <v>66</v>
      </c>
      <c r="AA122" s="0" t="s">
        <v>9</v>
      </c>
      <c r="AB122" s="0" t="s">
        <v>66</v>
      </c>
      <c r="AC122" s="0" t="n">
        <v>2019</v>
      </c>
      <c r="AD122" s="0" t="n">
        <v>9</v>
      </c>
      <c r="AE122" s="32"/>
      <c r="AF122" s="21" t="n">
        <f aca="false">IFERROR(SUMPRODUCT(--(tbl_bd_descente[wo_number]=W122),tbl_bd_descente[Y],tbl_bd_descente[tons])/SUMIF(tbl_bd_descente[wo_number],W122,tbl_bd_descente[tons]),0)</f>
        <v>72.7388429752066</v>
      </c>
      <c r="AG122" s="21" t="n">
        <f aca="false">IFERROR(SUMPRODUCT(--(tbl_bd_descente[wo_number]=W122),tbl_bd_descente[Al2O3],tbl_bd_descente[tons])/SUMIF(tbl_bd_descente[wo_number],W122,tbl_bd_descente[tons]),0)</f>
        <v>10.6710826446281</v>
      </c>
      <c r="AH122" s="21" t="n">
        <f aca="false">IFERROR(SUMPRODUCT(--(tbl_bd_descente[wo_number]=W122),tbl_bd_descente[Fe2O3],tbl_bd_descente[tons])/SUMIF(tbl_bd_descente[wo_number],W122,tbl_bd_descente[tons]),0)</f>
        <v>1.76603305785124</v>
      </c>
      <c r="AI122" s="21" t="n">
        <f aca="false">IFERROR(SUMPRODUCT(--(tbl_bd_descente[wo_number]=W122),tbl_bd_descente[MgO],tbl_bd_descente[tons])/SUMIF(tbl_bd_descente[wo_number],W122,tbl_bd_descente[tons]),0)</f>
        <v>32.0060330578512</v>
      </c>
      <c r="AJ122" s="21" t="n">
        <f aca="false">IFERROR(SUMPRODUCT(--(tbl_bd_descente[wo_number]=W122),tbl_bd_descente[CaOX],tbl_bd_descente[tons])/SUMIF(tbl_bd_descente[wo_number],W122,tbl_bd_descente[tons]),0)</f>
        <v>1.25371900826446</v>
      </c>
      <c r="AK122" s="21" t="n">
        <f aca="false">IFERROR(SUMPRODUCT(--(tbl_bd_descente[wo_number]=W122),tbl_bd_descente[S],tbl_bd_descente[tons])/SUMIF(tbl_bd_descente[wo_number],W122,tbl_bd_descente[tons]),0)</f>
        <v>0.0995289256198347</v>
      </c>
      <c r="AL122" s="33"/>
      <c r="AM122" s="34"/>
      <c r="AO122" s="47" t="str">
        <f aca="false">IF(AND(C122=S$2,D122=S$3,COUNTIF(AO$1:AO121,"&gt;"&amp;1)&lt;10),ROW(),"")</f>
        <v/>
      </c>
    </row>
    <row r="123" customFormat="false" ht="12.8" hidden="false" customHeight="false" outlineLevel="0" collapsed="false">
      <c r="A123" s="0" t="s">
        <v>731</v>
      </c>
      <c r="B123" s="0" t="s">
        <v>54</v>
      </c>
      <c r="C123" s="0" t="s">
        <v>5</v>
      </c>
      <c r="D123" s="0" t="s">
        <v>54</v>
      </c>
      <c r="E123" s="20" t="n">
        <v>283.738996505737</v>
      </c>
      <c r="F123" s="0" t="n">
        <v>81.2</v>
      </c>
      <c r="G123" s="0" t="n">
        <v>85.6</v>
      </c>
      <c r="H123" s="0" t="n">
        <v>92.6</v>
      </c>
      <c r="I123" s="0" t="n">
        <v>1.2</v>
      </c>
      <c r="J123" s="0" t="n">
        <v>0.65</v>
      </c>
      <c r="K123" s="0" t="n">
        <v>31.29</v>
      </c>
      <c r="L123" s="0" t="n">
        <v>0.69</v>
      </c>
      <c r="M123" s="19" t="n">
        <v>43761.9189121875</v>
      </c>
      <c r="N123" s="19" t="n">
        <v>43762.227374919</v>
      </c>
      <c r="O123" s="19" t="s">
        <v>605</v>
      </c>
      <c r="P123" s="19"/>
      <c r="W123" s="0" t="s">
        <v>494</v>
      </c>
      <c r="X123" s="19" t="n">
        <v>43722.0694444445</v>
      </c>
      <c r="Y123" s="31" t="n">
        <v>900</v>
      </c>
      <c r="Z123" s="0" t="s">
        <v>66</v>
      </c>
      <c r="AA123" s="0" t="s">
        <v>9</v>
      </c>
      <c r="AB123" s="0" t="s">
        <v>66</v>
      </c>
      <c r="AC123" s="0" t="n">
        <v>2019</v>
      </c>
      <c r="AD123" s="0" t="n">
        <v>9</v>
      </c>
      <c r="AE123" s="32"/>
      <c r="AF123" s="21" t="n">
        <f aca="false">IFERROR(SUMPRODUCT(--(tbl_bd_descente[wo_number]=W123),tbl_bd_descente[Y],tbl_bd_descente[tons])/SUMIF(tbl_bd_descente[wo_number],W123,tbl_bd_descente[tons]),0)</f>
        <v>74.3333333333333</v>
      </c>
      <c r="AG123" s="21" t="n">
        <f aca="false">IFERROR(SUMPRODUCT(--(tbl_bd_descente[wo_number]=W123),tbl_bd_descente[Al2O3],tbl_bd_descente[tons])/SUMIF(tbl_bd_descente[wo_number],W123,tbl_bd_descente[tons]),0)</f>
        <v>9.57666666666667</v>
      </c>
      <c r="AH123" s="21" t="n">
        <f aca="false">IFERROR(SUMPRODUCT(--(tbl_bd_descente[wo_number]=W123),tbl_bd_descente[Fe2O3],tbl_bd_descente[tons])/SUMIF(tbl_bd_descente[wo_number],W123,tbl_bd_descente[tons]),0)</f>
        <v>1.65666666666667</v>
      </c>
      <c r="AI123" s="21" t="n">
        <f aca="false">IFERROR(SUMPRODUCT(--(tbl_bd_descente[wo_number]=W123),tbl_bd_descente[MgO],tbl_bd_descente[tons])/SUMIF(tbl_bd_descente[wo_number],W123,tbl_bd_descente[tons]),0)</f>
        <v>31.9266666666667</v>
      </c>
      <c r="AJ123" s="21" t="n">
        <f aca="false">IFERROR(SUMPRODUCT(--(tbl_bd_descente[wo_number]=W123),tbl_bd_descente[CaOX],tbl_bd_descente[tons])/SUMIF(tbl_bd_descente[wo_number],W123,tbl_bd_descente[tons]),0)</f>
        <v>1.20333333333333</v>
      </c>
      <c r="AK123" s="21" t="n">
        <f aca="false">IFERROR(SUMPRODUCT(--(tbl_bd_descente[wo_number]=W123),tbl_bd_descente[S],tbl_bd_descente[tons])/SUMIF(tbl_bd_descente[wo_number],W123,tbl_bd_descente[tons]),0)</f>
        <v>0.0986666666666667</v>
      </c>
      <c r="AL123" s="33"/>
      <c r="AM123" s="34"/>
      <c r="AO123" s="47" t="str">
        <f aca="false">IF(AND(C123=S$2,D123=S$3,COUNTIF(AO$1:AO122,"&gt;"&amp;1)&lt;10),ROW(),"")</f>
        <v/>
      </c>
    </row>
    <row r="124" customFormat="false" ht="12.8" hidden="false" customHeight="false" outlineLevel="0" collapsed="false">
      <c r="A124" s="0" t="s">
        <v>732</v>
      </c>
      <c r="B124" s="0" t="s">
        <v>633</v>
      </c>
      <c r="C124" s="0" t="s">
        <v>5</v>
      </c>
      <c r="D124" s="0" t="s">
        <v>54</v>
      </c>
      <c r="E124" s="20" t="n">
        <v>181.259997558594</v>
      </c>
      <c r="F124" s="0" t="n">
        <v>78.3</v>
      </c>
      <c r="G124" s="0" t="n">
        <v>82.5</v>
      </c>
      <c r="H124" s="0" t="n">
        <v>89.3</v>
      </c>
      <c r="I124" s="0" t="n">
        <v>1.82</v>
      </c>
      <c r="J124" s="0" t="n">
        <v>0.73</v>
      </c>
      <c r="K124" s="0" t="n">
        <v>31.4</v>
      </c>
      <c r="L124" s="0" t="n">
        <v>1.33</v>
      </c>
      <c r="M124" s="19" t="n">
        <v>43761.9041329514</v>
      </c>
      <c r="N124" s="19" t="n">
        <v>43761.9146365741</v>
      </c>
      <c r="O124" s="19" t="s">
        <v>605</v>
      </c>
      <c r="P124" s="19"/>
      <c r="W124" s="0" t="s">
        <v>493</v>
      </c>
      <c r="X124" s="19" t="n">
        <v>43721.8631944444</v>
      </c>
      <c r="Y124" s="31" t="n">
        <v>900</v>
      </c>
      <c r="Z124" s="0" t="s">
        <v>66</v>
      </c>
      <c r="AA124" s="0" t="s">
        <v>9</v>
      </c>
      <c r="AB124" s="0" t="s">
        <v>66</v>
      </c>
      <c r="AC124" s="0" t="n">
        <v>2019</v>
      </c>
      <c r="AD124" s="0" t="n">
        <v>9</v>
      </c>
      <c r="AE124" s="32"/>
      <c r="AF124" s="21" t="n">
        <f aca="false">IFERROR(SUMPRODUCT(--(tbl_bd_descente[wo_number]=W124),tbl_bd_descente[Y],tbl_bd_descente[tons])/SUMIF(tbl_bd_descente[wo_number],W124,tbl_bd_descente[tons]),0)</f>
        <v>73.9666666666667</v>
      </c>
      <c r="AG124" s="21" t="n">
        <f aca="false">IFERROR(SUMPRODUCT(--(tbl_bd_descente[wo_number]=W124),tbl_bd_descente[Al2O3],tbl_bd_descente[tons])/SUMIF(tbl_bd_descente[wo_number],W124,tbl_bd_descente[tons]),0)</f>
        <v>9.74</v>
      </c>
      <c r="AH124" s="21" t="n">
        <f aca="false">IFERROR(SUMPRODUCT(--(tbl_bd_descente[wo_number]=W124),tbl_bd_descente[Fe2O3],tbl_bd_descente[tons])/SUMIF(tbl_bd_descente[wo_number],W124,tbl_bd_descente[tons]),0)</f>
        <v>1.55</v>
      </c>
      <c r="AI124" s="21" t="n">
        <f aca="false">IFERROR(SUMPRODUCT(--(tbl_bd_descente[wo_number]=W124),tbl_bd_descente[MgO],tbl_bd_descente[tons])/SUMIF(tbl_bd_descente[wo_number],W124,tbl_bd_descente[tons]),0)</f>
        <v>32.0033333333333</v>
      </c>
      <c r="AJ124" s="21" t="n">
        <f aca="false">IFERROR(SUMPRODUCT(--(tbl_bd_descente[wo_number]=W124),tbl_bd_descente[CaOX],tbl_bd_descente[tons])/SUMIF(tbl_bd_descente[wo_number],W124,tbl_bd_descente[tons]),0)</f>
        <v>1.31666666666667</v>
      </c>
      <c r="AK124" s="21" t="n">
        <f aca="false">IFERROR(SUMPRODUCT(--(tbl_bd_descente[wo_number]=W124),tbl_bd_descente[S],tbl_bd_descente[tons])/SUMIF(tbl_bd_descente[wo_number],W124,tbl_bd_descente[tons]),0)</f>
        <v>0.145333333333333</v>
      </c>
      <c r="AL124" s="33"/>
      <c r="AM124" s="34"/>
      <c r="AO124" s="47" t="str">
        <f aca="false">IF(AND(C124=S$2,D124=S$3,COUNTIF(AO$1:AO123,"&gt;"&amp;1)&lt;10),ROW(),"")</f>
        <v/>
      </c>
    </row>
    <row r="125" customFormat="false" ht="12.8" hidden="false" customHeight="false" outlineLevel="0" collapsed="false">
      <c r="A125" s="0" t="s">
        <v>733</v>
      </c>
      <c r="B125" s="0" t="s">
        <v>30</v>
      </c>
      <c r="C125" s="0" t="s">
        <v>12</v>
      </c>
      <c r="D125" s="0" t="s">
        <v>30</v>
      </c>
      <c r="E125" s="20" t="n">
        <v>218.259997558594</v>
      </c>
      <c r="F125" s="0" t="n">
        <v>77.2</v>
      </c>
      <c r="G125" s="0" t="n">
        <v>81.3</v>
      </c>
      <c r="H125" s="0" t="n">
        <v>87.6</v>
      </c>
      <c r="I125" s="0" t="n">
        <v>3.9</v>
      </c>
      <c r="J125" s="0" t="n">
        <v>0.89</v>
      </c>
      <c r="K125" s="0" t="n">
        <v>31.42</v>
      </c>
      <c r="L125" s="0" t="n">
        <v>0.43</v>
      </c>
      <c r="M125" s="19" t="n">
        <v>43761.8298797107</v>
      </c>
      <c r="N125" s="19" t="n">
        <v>43761.8491033912</v>
      </c>
      <c r="O125" s="19" t="s">
        <v>676</v>
      </c>
      <c r="P125" s="19"/>
      <c r="W125" s="0" t="s">
        <v>492</v>
      </c>
      <c r="X125" s="19" t="n">
        <v>43721.6430555556</v>
      </c>
      <c r="Y125" s="31" t="n">
        <v>586</v>
      </c>
      <c r="Z125" s="0" t="s">
        <v>104</v>
      </c>
      <c r="AA125" s="0" t="s">
        <v>6</v>
      </c>
      <c r="AB125" s="0" t="s">
        <v>104</v>
      </c>
      <c r="AC125" s="0" t="n">
        <v>2019</v>
      </c>
      <c r="AD125" s="0" t="n">
        <v>9</v>
      </c>
      <c r="AE125" s="32"/>
      <c r="AF125" s="21" t="n">
        <f aca="false">IFERROR(SUMPRODUCT(--(tbl_bd_descente[wo_number]=W125),tbl_bd_descente[Y],tbl_bd_descente[tons])/SUMIF(tbl_bd_descente[wo_number],W125,tbl_bd_descente[tons]),0)</f>
        <v>82.1587030716723</v>
      </c>
      <c r="AG125" s="21" t="n">
        <f aca="false">IFERROR(SUMPRODUCT(--(tbl_bd_descente[wo_number]=W125),tbl_bd_descente[Al2O3],tbl_bd_descente[tons])/SUMIF(tbl_bd_descente[wo_number],W125,tbl_bd_descente[tons]),0)</f>
        <v>6.67235494880546</v>
      </c>
      <c r="AH125" s="21" t="n">
        <f aca="false">IFERROR(SUMPRODUCT(--(tbl_bd_descente[wo_number]=W125),tbl_bd_descente[Fe2O3],tbl_bd_descente[tons])/SUMIF(tbl_bd_descente[wo_number],W125,tbl_bd_descente[tons]),0)</f>
        <v>0.99</v>
      </c>
      <c r="AI125" s="21" t="n">
        <f aca="false">IFERROR(SUMPRODUCT(--(tbl_bd_descente[wo_number]=W125),tbl_bd_descente[MgO],tbl_bd_descente[tons])/SUMIF(tbl_bd_descente[wo_number],W125,tbl_bd_descente[tons]),0)</f>
        <v>31.7346075085324</v>
      </c>
      <c r="AJ125" s="21" t="n">
        <f aca="false">IFERROR(SUMPRODUCT(--(tbl_bd_descente[wo_number]=W125),tbl_bd_descente[CaOX],tbl_bd_descente[tons])/SUMIF(tbl_bd_descente[wo_number],W125,tbl_bd_descente[tons]),0)</f>
        <v>1.17160409556314</v>
      </c>
      <c r="AK125" s="21" t="n">
        <f aca="false">IFERROR(SUMPRODUCT(--(tbl_bd_descente[wo_number]=W125),tbl_bd_descente[S],tbl_bd_descente[tons])/SUMIF(tbl_bd_descente[wo_number],W125,tbl_bd_descente[tons]),0)</f>
        <v>0.0456518771331058</v>
      </c>
      <c r="AL125" s="33"/>
      <c r="AM125" s="34"/>
      <c r="AO125" s="47" t="str">
        <f aca="false">IF(AND(C125=S$2,D125=S$3,COUNTIF(AO$1:AO124,"&gt;"&amp;1)&lt;10),ROW(),"")</f>
        <v/>
      </c>
    </row>
    <row r="126" customFormat="false" ht="12.8" hidden="false" customHeight="false" outlineLevel="0" collapsed="false">
      <c r="A126" s="0" t="s">
        <v>734</v>
      </c>
      <c r="B126" s="0" t="s">
        <v>30</v>
      </c>
      <c r="C126" s="0" t="s">
        <v>4</v>
      </c>
      <c r="D126" s="0" t="s">
        <v>30</v>
      </c>
      <c r="E126" s="20" t="n">
        <v>181.707996368408</v>
      </c>
      <c r="F126" s="0" t="n">
        <v>77.9</v>
      </c>
      <c r="G126" s="0" t="n">
        <v>82.2</v>
      </c>
      <c r="H126" s="0" t="n">
        <v>88</v>
      </c>
      <c r="I126" s="0" t="n">
        <v>5.41</v>
      </c>
      <c r="J126" s="0" t="n">
        <v>0.98</v>
      </c>
      <c r="K126" s="0" t="n">
        <v>31.49</v>
      </c>
      <c r="L126" s="0" t="n">
        <v>0.52</v>
      </c>
      <c r="M126" s="19" t="n">
        <v>43761.8141786227</v>
      </c>
      <c r="N126" s="19" t="n">
        <v>43761.8260944444</v>
      </c>
      <c r="O126" s="19" t="s">
        <v>676</v>
      </c>
      <c r="P126" s="19"/>
      <c r="W126" s="0" t="s">
        <v>491</v>
      </c>
      <c r="X126" s="19" t="n">
        <v>43721.4909722222</v>
      </c>
      <c r="Y126" s="31" t="n">
        <v>1200</v>
      </c>
      <c r="Z126" s="0" t="s">
        <v>104</v>
      </c>
      <c r="AA126" s="0" t="s">
        <v>6</v>
      </c>
      <c r="AB126" s="0" t="s">
        <v>104</v>
      </c>
      <c r="AC126" s="0" t="n">
        <v>2019</v>
      </c>
      <c r="AD126" s="0" t="n">
        <v>9</v>
      </c>
      <c r="AE126" s="32"/>
      <c r="AF126" s="21" t="n">
        <f aca="false">IFERROR(SUMPRODUCT(--(tbl_bd_descente[wo_number]=W126),tbl_bd_descente[Y],tbl_bd_descente[tons])/SUMIF(tbl_bd_descente[wo_number],W126,tbl_bd_descente[tons]),0)</f>
        <v>82.1</v>
      </c>
      <c r="AG126" s="21" t="n">
        <f aca="false">IFERROR(SUMPRODUCT(--(tbl_bd_descente[wo_number]=W126),tbl_bd_descente[Al2O3],tbl_bd_descente[tons])/SUMIF(tbl_bd_descente[wo_number],W126,tbl_bd_descente[tons]),0)</f>
        <v>7.16333333333333</v>
      </c>
      <c r="AH126" s="21" t="n">
        <f aca="false">IFERROR(SUMPRODUCT(--(tbl_bd_descente[wo_number]=W126),tbl_bd_descente[Fe2O3],tbl_bd_descente[tons])/SUMIF(tbl_bd_descente[wo_number],W126,tbl_bd_descente[tons]),0)</f>
        <v>1.02666666666667</v>
      </c>
      <c r="AI126" s="21" t="n">
        <f aca="false">IFERROR(SUMPRODUCT(--(tbl_bd_descente[wo_number]=W126),tbl_bd_descente[MgO],tbl_bd_descente[tons])/SUMIF(tbl_bd_descente[wo_number],W126,tbl_bd_descente[tons]),0)</f>
        <v>31.74</v>
      </c>
      <c r="AJ126" s="21" t="n">
        <f aca="false">IFERROR(SUMPRODUCT(--(tbl_bd_descente[wo_number]=W126),tbl_bd_descente[CaOX],tbl_bd_descente[tons])/SUMIF(tbl_bd_descente[wo_number],W126,tbl_bd_descente[tons]),0)</f>
        <v>0.776666666666667</v>
      </c>
      <c r="AK126" s="21" t="n">
        <f aca="false">IFERROR(SUMPRODUCT(--(tbl_bd_descente[wo_number]=W126),tbl_bd_descente[S],tbl_bd_descente[tons])/SUMIF(tbl_bd_descente[wo_number],W126,tbl_bd_descente[tons]),0)</f>
        <v>0.0366666666666667</v>
      </c>
      <c r="AL126" s="33"/>
      <c r="AM126" s="34"/>
      <c r="AO126" s="47" t="str">
        <f aca="false">IF(AND(C126=S$2,D126=S$3,COUNTIF(AO$1:AO125,"&gt;"&amp;1)&lt;10),ROW(),"")</f>
        <v/>
      </c>
    </row>
    <row r="127" customFormat="false" ht="12.8" hidden="false" customHeight="false" outlineLevel="0" collapsed="false">
      <c r="A127" s="0" t="s">
        <v>735</v>
      </c>
      <c r="B127" s="0" t="s">
        <v>594</v>
      </c>
      <c r="C127" s="0" t="s">
        <v>24</v>
      </c>
      <c r="D127" s="0" t="s">
        <v>594</v>
      </c>
      <c r="E127" s="20" t="n">
        <v>73.5719985961914</v>
      </c>
      <c r="F127" s="0" t="n">
        <v>77.9</v>
      </c>
      <c r="G127" s="0" t="n">
        <v>82.2</v>
      </c>
      <c r="H127" s="0" t="n">
        <v>87.6</v>
      </c>
      <c r="I127" s="0" t="n">
        <v>11.61</v>
      </c>
      <c r="J127" s="0" t="n">
        <v>1.53</v>
      </c>
      <c r="K127" s="0" t="n">
        <v>32.4</v>
      </c>
      <c r="L127" s="0" t="n">
        <v>0.48</v>
      </c>
      <c r="M127" s="19" t="n">
        <v>43761.8079001157</v>
      </c>
      <c r="N127" s="19" t="n">
        <v>43761.8104933218</v>
      </c>
      <c r="O127" s="19" t="s">
        <v>676</v>
      </c>
      <c r="P127" s="19"/>
      <c r="W127" s="0" t="s">
        <v>489</v>
      </c>
      <c r="X127" s="19" t="n">
        <v>43721.1708333333</v>
      </c>
      <c r="Y127" s="31" t="n">
        <v>237</v>
      </c>
      <c r="Z127" s="0" t="s">
        <v>66</v>
      </c>
      <c r="AA127" s="0" t="s">
        <v>20</v>
      </c>
      <c r="AB127" s="0" t="s">
        <v>66</v>
      </c>
      <c r="AC127" s="0" t="n">
        <v>2019</v>
      </c>
      <c r="AD127" s="0" t="n">
        <v>9</v>
      </c>
      <c r="AE127" s="32"/>
      <c r="AF127" s="21" t="n">
        <f aca="false">IFERROR(SUMPRODUCT(--(tbl_bd_descente[wo_number]=W127),tbl_bd_descente[Y],tbl_bd_descente[tons])/SUMIF(tbl_bd_descente[wo_number],W127,tbl_bd_descente[tons]),0)</f>
        <v>74.496905766526</v>
      </c>
      <c r="AG127" s="21" t="n">
        <f aca="false">IFERROR(SUMPRODUCT(--(tbl_bd_descente[wo_number]=W127),tbl_bd_descente[Al2O3],tbl_bd_descente[tons])/SUMIF(tbl_bd_descente[wo_number],W127,tbl_bd_descente[tons]),0)</f>
        <v>8.47399437412096</v>
      </c>
      <c r="AH127" s="21" t="n">
        <f aca="false">IFERROR(SUMPRODUCT(--(tbl_bd_descente[wo_number]=W127),tbl_bd_descente[Fe2O3],tbl_bd_descente[tons])/SUMIF(tbl_bd_descente[wo_number],W127,tbl_bd_descente[tons]),0)</f>
        <v>1.4098452883263</v>
      </c>
      <c r="AI127" s="21" t="n">
        <f aca="false">IFERROR(SUMPRODUCT(--(tbl_bd_descente[wo_number]=W127),tbl_bd_descente[MgO],tbl_bd_descente[tons])/SUMIF(tbl_bd_descente[wo_number],W127,tbl_bd_descente[tons]),0)</f>
        <v>31.7795358649789</v>
      </c>
      <c r="AJ127" s="21" t="n">
        <f aca="false">IFERROR(SUMPRODUCT(--(tbl_bd_descente[wo_number]=W127),tbl_bd_descente[CaOX],tbl_bd_descente[tons])/SUMIF(tbl_bd_descente[wo_number],W127,tbl_bd_descente[tons]),0)</f>
        <v>1.56092827004219</v>
      </c>
      <c r="AK127" s="21" t="n">
        <f aca="false">IFERROR(SUMPRODUCT(--(tbl_bd_descente[wo_number]=W127),tbl_bd_descente[S],tbl_bd_descente[tons])/SUMIF(tbl_bd_descente[wo_number],W127,tbl_bd_descente[tons]),0)</f>
        <v>0.13995358649789</v>
      </c>
      <c r="AL127" s="33"/>
      <c r="AM127" s="34"/>
      <c r="AO127" s="47" t="str">
        <f aca="false">IF(AND(C127=S$2,D127=S$3,COUNTIF(AO$1:AO126,"&gt;"&amp;1)&lt;10),ROW(),"")</f>
        <v/>
      </c>
    </row>
    <row r="128" customFormat="false" ht="12.8" hidden="false" customHeight="false" outlineLevel="0" collapsed="false">
      <c r="A128" s="0" t="s">
        <v>736</v>
      </c>
      <c r="B128" s="0" t="s">
        <v>66</v>
      </c>
      <c r="C128" s="0" t="s">
        <v>20</v>
      </c>
      <c r="D128" s="0" t="s">
        <v>66</v>
      </c>
      <c r="E128" s="20" t="n">
        <v>111.763999938965</v>
      </c>
      <c r="F128" s="0" t="n">
        <v>71.9</v>
      </c>
      <c r="G128" s="0" t="n">
        <v>75.8</v>
      </c>
      <c r="H128" s="0" t="n">
        <v>81.5</v>
      </c>
      <c r="I128" s="0" t="n">
        <v>7.16</v>
      </c>
      <c r="J128" s="0" t="n">
        <v>1.17</v>
      </c>
      <c r="K128" s="0" t="n">
        <v>31.9</v>
      </c>
      <c r="L128" s="0" t="n">
        <v>0.53</v>
      </c>
      <c r="M128" s="19" t="n">
        <v>43761.7975806366</v>
      </c>
      <c r="N128" s="19" t="n">
        <v>43761.804363507</v>
      </c>
      <c r="O128" s="19" t="s">
        <v>676</v>
      </c>
      <c r="P128" s="19"/>
      <c r="W128" s="0" t="s">
        <v>489</v>
      </c>
      <c r="X128" s="19" t="n">
        <v>43721.1708333333</v>
      </c>
      <c r="Y128" s="31" t="n">
        <v>474</v>
      </c>
      <c r="Z128" s="0" t="s">
        <v>66</v>
      </c>
      <c r="AA128" s="0" t="s">
        <v>9</v>
      </c>
      <c r="AB128" s="0" t="s">
        <v>66</v>
      </c>
      <c r="AC128" s="0" t="n">
        <v>2019</v>
      </c>
      <c r="AD128" s="0" t="n">
        <v>9</v>
      </c>
      <c r="AE128" s="32"/>
      <c r="AF128" s="21" t="n">
        <f aca="false">IFERROR(SUMPRODUCT(--(tbl_bd_descente[wo_number]=W128),tbl_bd_descente[Y],tbl_bd_descente[tons])/SUMIF(tbl_bd_descente[wo_number],W128,tbl_bd_descente[tons]),0)</f>
        <v>74.496905766526</v>
      </c>
      <c r="AG128" s="21" t="n">
        <f aca="false">IFERROR(SUMPRODUCT(--(tbl_bd_descente[wo_number]=W128),tbl_bd_descente[Al2O3],tbl_bd_descente[tons])/SUMIF(tbl_bd_descente[wo_number],W128,tbl_bd_descente[tons]),0)</f>
        <v>8.47399437412096</v>
      </c>
      <c r="AH128" s="21" t="n">
        <f aca="false">IFERROR(SUMPRODUCT(--(tbl_bd_descente[wo_number]=W128),tbl_bd_descente[Fe2O3],tbl_bd_descente[tons])/SUMIF(tbl_bd_descente[wo_number],W128,tbl_bd_descente[tons]),0)</f>
        <v>1.4098452883263</v>
      </c>
      <c r="AI128" s="21" t="n">
        <f aca="false">IFERROR(SUMPRODUCT(--(tbl_bd_descente[wo_number]=W128),tbl_bd_descente[MgO],tbl_bd_descente[tons])/SUMIF(tbl_bd_descente[wo_number],W128,tbl_bd_descente[tons]),0)</f>
        <v>31.7795358649789</v>
      </c>
      <c r="AJ128" s="21" t="n">
        <f aca="false">IFERROR(SUMPRODUCT(--(tbl_bd_descente[wo_number]=W128),tbl_bd_descente[CaOX],tbl_bd_descente[tons])/SUMIF(tbl_bd_descente[wo_number],W128,tbl_bd_descente[tons]),0)</f>
        <v>1.56092827004219</v>
      </c>
      <c r="AK128" s="21" t="n">
        <f aca="false">IFERROR(SUMPRODUCT(--(tbl_bd_descente[wo_number]=W128),tbl_bd_descente[S],tbl_bd_descente[tons])/SUMIF(tbl_bd_descente[wo_number],W128,tbl_bd_descente[tons]),0)</f>
        <v>0.13995358649789</v>
      </c>
      <c r="AL128" s="33"/>
      <c r="AM128" s="34"/>
      <c r="AO128" s="47" t="str">
        <f aca="false">IF(AND(C128=S$2,D128=S$3,COUNTIF(AO$1:AO127,"&gt;"&amp;1)&lt;10),ROW(),"")</f>
        <v/>
      </c>
    </row>
    <row r="129" customFormat="false" ht="12.8" hidden="false" customHeight="false" outlineLevel="0" collapsed="false">
      <c r="A129" s="0" t="s">
        <v>737</v>
      </c>
      <c r="B129" s="0" t="s">
        <v>88</v>
      </c>
      <c r="C129" s="0" t="s">
        <v>26</v>
      </c>
      <c r="D129" s="0" t="s">
        <v>88</v>
      </c>
      <c r="E129" s="20" t="n">
        <v>126.446997070313</v>
      </c>
      <c r="F129" s="0" t="n">
        <v>71.3</v>
      </c>
      <c r="G129" s="0" t="n">
        <v>75.2</v>
      </c>
      <c r="H129" s="0" t="n">
        <v>81.7</v>
      </c>
      <c r="I129" s="0" t="n">
        <v>2.47</v>
      </c>
      <c r="J129" s="0" t="n">
        <v>0.8</v>
      </c>
      <c r="K129" s="0" t="n">
        <v>31.14</v>
      </c>
      <c r="L129" s="0" t="n">
        <v>0.86</v>
      </c>
      <c r="M129" s="19" t="n">
        <v>43761.3707971875</v>
      </c>
      <c r="N129" s="19" t="n">
        <v>43761.3846482986</v>
      </c>
      <c r="O129" s="19" t="s">
        <v>593</v>
      </c>
      <c r="P129" s="19"/>
      <c r="W129" s="0" t="s">
        <v>488</v>
      </c>
      <c r="X129" s="19" t="n">
        <v>43721.0006944444</v>
      </c>
      <c r="Y129" s="31" t="n">
        <v>900</v>
      </c>
      <c r="Z129" s="0" t="s">
        <v>66</v>
      </c>
      <c r="AA129" s="0" t="s">
        <v>9</v>
      </c>
      <c r="AB129" s="0" t="s">
        <v>66</v>
      </c>
      <c r="AC129" s="0" t="n">
        <v>2019</v>
      </c>
      <c r="AD129" s="0" t="n">
        <v>9</v>
      </c>
      <c r="AE129" s="32"/>
      <c r="AF129" s="21" t="n">
        <f aca="false">IFERROR(SUMPRODUCT(--(tbl_bd_descente[wo_number]=W129),tbl_bd_descente[Y],tbl_bd_descente[tons])/SUMIF(tbl_bd_descente[wo_number],W129,tbl_bd_descente[tons]),0)</f>
        <v>75.2666666666667</v>
      </c>
      <c r="AG129" s="21" t="n">
        <f aca="false">IFERROR(SUMPRODUCT(--(tbl_bd_descente[wo_number]=W129),tbl_bd_descente[Al2O3],tbl_bd_descente[tons])/SUMIF(tbl_bd_descente[wo_number],W129,tbl_bd_descente[tons]),0)</f>
        <v>8.99</v>
      </c>
      <c r="AH129" s="21" t="n">
        <f aca="false">IFERROR(SUMPRODUCT(--(tbl_bd_descente[wo_number]=W129),tbl_bd_descente[Fe2O3],tbl_bd_descente[tons])/SUMIF(tbl_bd_descente[wo_number],W129,tbl_bd_descente[tons]),0)</f>
        <v>1.37</v>
      </c>
      <c r="AI129" s="21" t="n">
        <f aca="false">IFERROR(SUMPRODUCT(--(tbl_bd_descente[wo_number]=W129),tbl_bd_descente[MgO],tbl_bd_descente[tons])/SUMIF(tbl_bd_descente[wo_number],W129,tbl_bd_descente[tons]),0)</f>
        <v>31.9866666666667</v>
      </c>
      <c r="AJ129" s="21" t="n">
        <f aca="false">IFERROR(SUMPRODUCT(--(tbl_bd_descente[wo_number]=W129),tbl_bd_descente[CaOX],tbl_bd_descente[tons])/SUMIF(tbl_bd_descente[wo_number],W129,tbl_bd_descente[tons]),0)</f>
        <v>2.31</v>
      </c>
      <c r="AK129" s="21" t="n">
        <f aca="false">IFERROR(SUMPRODUCT(--(tbl_bd_descente[wo_number]=W129),tbl_bd_descente[S],tbl_bd_descente[tons])/SUMIF(tbl_bd_descente[wo_number],W129,tbl_bd_descente[tons]),0)</f>
        <v>0.141333333333333</v>
      </c>
      <c r="AL129" s="33"/>
      <c r="AM129" s="34"/>
      <c r="AO129" s="47" t="str">
        <f aca="false">IF(AND(C129=S$2,D129=S$3,COUNTIF(AO$1:AO128,"&gt;"&amp;1)&lt;10),ROW(),"")</f>
        <v/>
      </c>
    </row>
    <row r="130" customFormat="false" ht="12.8" hidden="false" customHeight="false" outlineLevel="0" collapsed="false">
      <c r="A130" s="0" t="s">
        <v>738</v>
      </c>
      <c r="B130" s="0" t="s">
        <v>30</v>
      </c>
      <c r="C130" s="0" t="s">
        <v>16</v>
      </c>
      <c r="D130" s="0" t="s">
        <v>30</v>
      </c>
      <c r="E130" s="20" t="n">
        <v>221.063999176025</v>
      </c>
      <c r="F130" s="0" t="n">
        <v>75.1</v>
      </c>
      <c r="G130" s="0" t="n">
        <v>79.2</v>
      </c>
      <c r="H130" s="0" t="n">
        <v>85.8</v>
      </c>
      <c r="I130" s="0" t="n">
        <v>2.9</v>
      </c>
      <c r="J130" s="0" t="n">
        <v>1.12</v>
      </c>
      <c r="K130" s="0" t="n">
        <v>31.39</v>
      </c>
      <c r="L130" s="0" t="n">
        <v>0.45</v>
      </c>
      <c r="M130" s="19" t="n">
        <v>43761.2847408218</v>
      </c>
      <c r="N130" s="19" t="n">
        <v>43762.2290174769</v>
      </c>
      <c r="O130" s="19" t="s">
        <v>593</v>
      </c>
      <c r="P130" s="19"/>
      <c r="W130" s="0" t="s">
        <v>487</v>
      </c>
      <c r="X130" s="19" t="n">
        <v>43720.7861111111</v>
      </c>
      <c r="Y130" s="31" t="n">
        <v>1151</v>
      </c>
      <c r="Z130" s="0" t="s">
        <v>54</v>
      </c>
      <c r="AA130" s="0" t="s">
        <v>7</v>
      </c>
      <c r="AB130" s="0" t="s">
        <v>54</v>
      </c>
      <c r="AC130" s="0" t="n">
        <v>2019</v>
      </c>
      <c r="AD130" s="0" t="n">
        <v>9</v>
      </c>
      <c r="AE130" s="32"/>
      <c r="AF130" s="21" t="n">
        <f aca="false">IFERROR(SUMPRODUCT(--(tbl_bd_descente[wo_number]=W130),tbl_bd_descente[Y],tbl_bd_descente[tons])/SUMIF(tbl_bd_descente[wo_number],W130,tbl_bd_descente[tons]),0)</f>
        <v>85.4184187662902</v>
      </c>
      <c r="AG130" s="21" t="n">
        <f aca="false">IFERROR(SUMPRODUCT(--(tbl_bd_descente[wo_number]=W130),tbl_bd_descente[Al2O3],tbl_bd_descente[tons])/SUMIF(tbl_bd_descente[wo_number],W130,tbl_bd_descente[tons]),0)</f>
        <v>2.62638575152042</v>
      </c>
      <c r="AH130" s="21" t="n">
        <f aca="false">IFERROR(SUMPRODUCT(--(tbl_bd_descente[wo_number]=W130),tbl_bd_descente[Fe2O3],tbl_bd_descente[tons])/SUMIF(tbl_bd_descente[wo_number],W130,tbl_bd_descente[tons]),0)</f>
        <v>0.668227628149435</v>
      </c>
      <c r="AI130" s="21" t="n">
        <f aca="false">IFERROR(SUMPRODUCT(--(tbl_bd_descente[wo_number]=W130),tbl_bd_descente[MgO],tbl_bd_descente[tons])/SUMIF(tbl_bd_descente[wo_number],W130,tbl_bd_descente[tons]),0)</f>
        <v>31.4582971329279</v>
      </c>
      <c r="AJ130" s="21" t="n">
        <f aca="false">IFERROR(SUMPRODUCT(--(tbl_bd_descente[wo_number]=W130),tbl_bd_descente[CaOX],tbl_bd_descente[tons])/SUMIF(tbl_bd_descente[wo_number],W130,tbl_bd_descente[tons]),0)</f>
        <v>0.892345786272806</v>
      </c>
      <c r="AK130" s="21" t="n">
        <f aca="false">IFERROR(SUMPRODUCT(--(tbl_bd_descente[wo_number]=W130),tbl_bd_descente[S],tbl_bd_descente[tons])/SUMIF(tbl_bd_descente[wo_number],W130,tbl_bd_descente[tons]),0)</f>
        <v>0.0508158123370982</v>
      </c>
      <c r="AL130" s="33"/>
      <c r="AM130" s="34"/>
      <c r="AO130" s="47" t="str">
        <f aca="false">IF(AND(C130=S$2,D130=S$3,COUNTIF(AO$1:AO129,"&gt;"&amp;1)&lt;10),ROW(),"")</f>
        <v/>
      </c>
    </row>
    <row r="131" customFormat="false" ht="12.8" hidden="false" customHeight="false" outlineLevel="0" collapsed="false">
      <c r="A131" s="0" t="s">
        <v>739</v>
      </c>
      <c r="B131" s="0" t="s">
        <v>613</v>
      </c>
      <c r="C131" s="0" t="s">
        <v>23</v>
      </c>
      <c r="D131" s="0" t="s">
        <v>594</v>
      </c>
      <c r="E131" s="20" t="n">
        <v>120.381998062134</v>
      </c>
      <c r="F131" s="0" t="n">
        <v>75.2</v>
      </c>
      <c r="G131" s="0" t="n">
        <v>79.4</v>
      </c>
      <c r="H131" s="0" t="n">
        <v>85.5</v>
      </c>
      <c r="I131" s="0" t="n">
        <v>6.87</v>
      </c>
      <c r="J131" s="0" t="n">
        <v>1.42</v>
      </c>
      <c r="K131" s="0" t="n">
        <v>31.88</v>
      </c>
      <c r="L131" s="0" t="n">
        <v>0.55</v>
      </c>
      <c r="M131" s="19" t="n">
        <v>43761.2622098032</v>
      </c>
      <c r="N131" s="19" t="n">
        <v>43761.2795898148</v>
      </c>
      <c r="O131" s="19" t="s">
        <v>593</v>
      </c>
      <c r="P131" s="19"/>
      <c r="W131" s="0" t="s">
        <v>486</v>
      </c>
      <c r="X131" s="19" t="n">
        <v>43720.4902777778</v>
      </c>
      <c r="Y131" s="31" t="n">
        <v>1200</v>
      </c>
      <c r="Z131" s="0" t="s">
        <v>54</v>
      </c>
      <c r="AA131" s="0" t="s">
        <v>7</v>
      </c>
      <c r="AB131" s="0" t="s">
        <v>54</v>
      </c>
      <c r="AC131" s="0" t="n">
        <v>2019</v>
      </c>
      <c r="AD131" s="0" t="n">
        <v>9</v>
      </c>
      <c r="AE131" s="32"/>
      <c r="AF131" s="21" t="n">
        <f aca="false">IFERROR(SUMPRODUCT(--(tbl_bd_descente[wo_number]=W131),tbl_bd_descente[Y],tbl_bd_descente[tons])/SUMIF(tbl_bd_descente[wo_number],W131,tbl_bd_descente[tons]),0)</f>
        <v>85.4</v>
      </c>
      <c r="AG131" s="21" t="n">
        <f aca="false">IFERROR(SUMPRODUCT(--(tbl_bd_descente[wo_number]=W131),tbl_bd_descente[Al2O3],tbl_bd_descente[tons])/SUMIF(tbl_bd_descente[wo_number],W131,tbl_bd_descente[tons]),0)</f>
        <v>2.93333333333333</v>
      </c>
      <c r="AH131" s="21" t="n">
        <f aca="false">IFERROR(SUMPRODUCT(--(tbl_bd_descente[wo_number]=W131),tbl_bd_descente[Fe2O3],tbl_bd_descente[tons])/SUMIF(tbl_bd_descente[wo_number],W131,tbl_bd_descente[tons]),0)</f>
        <v>0.683333333333333</v>
      </c>
      <c r="AI131" s="21" t="n">
        <f aca="false">IFERROR(SUMPRODUCT(--(tbl_bd_descente[wo_number]=W131),tbl_bd_descente[MgO],tbl_bd_descente[tons])/SUMIF(tbl_bd_descente[wo_number],W131,tbl_bd_descente[tons]),0)</f>
        <v>31.39</v>
      </c>
      <c r="AJ131" s="21" t="n">
        <f aca="false">IFERROR(SUMPRODUCT(--(tbl_bd_descente[wo_number]=W131),tbl_bd_descente[CaOX],tbl_bd_descente[tons])/SUMIF(tbl_bd_descente[wo_number],W131,tbl_bd_descente[tons]),0)</f>
        <v>0.943333333333333</v>
      </c>
      <c r="AK131" s="21" t="n">
        <f aca="false">IFERROR(SUMPRODUCT(--(tbl_bd_descente[wo_number]=W131),tbl_bd_descente[S],tbl_bd_descente[tons])/SUMIF(tbl_bd_descente[wo_number],W131,tbl_bd_descente[tons]),0)</f>
        <v>0.0303333333333333</v>
      </c>
      <c r="AL131" s="33"/>
      <c r="AM131" s="34"/>
      <c r="AO131" s="47" t="str">
        <f aca="false">IF(AND(C131=S$2,D131=S$3,COUNTIF(AO$1:AO130,"&gt;"&amp;1)&lt;10),ROW(),"")</f>
        <v/>
      </c>
    </row>
    <row r="132" customFormat="false" ht="12.8" hidden="false" customHeight="false" outlineLevel="0" collapsed="false">
      <c r="A132" s="0" t="s">
        <v>740</v>
      </c>
      <c r="B132" s="0" t="s">
        <v>54</v>
      </c>
      <c r="C132" s="0" t="s">
        <v>17</v>
      </c>
      <c r="D132" s="0" t="s">
        <v>54</v>
      </c>
      <c r="E132" s="20" t="n">
        <v>145.329998016357</v>
      </c>
      <c r="F132" s="0" t="n">
        <v>81.9</v>
      </c>
      <c r="G132" s="0" t="n">
        <v>86.4</v>
      </c>
      <c r="H132" s="0" t="n">
        <v>93</v>
      </c>
      <c r="I132" s="0" t="n">
        <v>6.9</v>
      </c>
      <c r="J132" s="0" t="n">
        <v>0.81</v>
      </c>
      <c r="K132" s="0" t="n">
        <v>32</v>
      </c>
      <c r="L132" s="0" t="n">
        <v>0.48</v>
      </c>
      <c r="M132" s="19" t="n">
        <v>43761.2348670486</v>
      </c>
      <c r="N132" s="19" t="n">
        <v>43761.2562323727</v>
      </c>
      <c r="O132" s="19" t="s">
        <v>593</v>
      </c>
      <c r="P132" s="19"/>
      <c r="W132" s="0" t="s">
        <v>485</v>
      </c>
      <c r="X132" s="19" t="n">
        <v>43720.2013888889</v>
      </c>
      <c r="Y132" s="31" t="n">
        <v>145</v>
      </c>
      <c r="Z132" s="0" t="s">
        <v>66</v>
      </c>
      <c r="AA132" s="0" t="s">
        <v>9</v>
      </c>
      <c r="AB132" s="0" t="s">
        <v>66</v>
      </c>
      <c r="AC132" s="0" t="n">
        <v>2019</v>
      </c>
      <c r="AD132" s="0" t="n">
        <v>9</v>
      </c>
      <c r="AE132" s="32"/>
      <c r="AF132" s="21" t="n">
        <f aca="false">IFERROR(SUMPRODUCT(--(tbl_bd_descente[wo_number]=W132),tbl_bd_descente[Y],tbl_bd_descente[tons])/SUMIF(tbl_bd_descente[wo_number],W132,tbl_bd_descente[tons]),0)</f>
        <v>73.1</v>
      </c>
      <c r="AG132" s="21" t="n">
        <f aca="false">IFERROR(SUMPRODUCT(--(tbl_bd_descente[wo_number]=W132),tbl_bd_descente[Al2O3],tbl_bd_descente[tons])/SUMIF(tbl_bd_descente[wo_number],W132,tbl_bd_descente[tons]),0)</f>
        <v>10.32</v>
      </c>
      <c r="AH132" s="21" t="n">
        <f aca="false">IFERROR(SUMPRODUCT(--(tbl_bd_descente[wo_number]=W132),tbl_bd_descente[Fe2O3],tbl_bd_descente[tons])/SUMIF(tbl_bd_descente[wo_number],W132,tbl_bd_descente[tons]),0)</f>
        <v>1.6</v>
      </c>
      <c r="AI132" s="21" t="n">
        <f aca="false">IFERROR(SUMPRODUCT(--(tbl_bd_descente[wo_number]=W132),tbl_bd_descente[MgO],tbl_bd_descente[tons])/SUMIF(tbl_bd_descente[wo_number],W132,tbl_bd_descente[tons]),0)</f>
        <v>32.27</v>
      </c>
      <c r="AJ132" s="21" t="n">
        <f aca="false">IFERROR(SUMPRODUCT(--(tbl_bd_descente[wo_number]=W132),tbl_bd_descente[CaOX],tbl_bd_descente[tons])/SUMIF(tbl_bd_descente[wo_number],W132,tbl_bd_descente[tons]),0)</f>
        <v>1.06</v>
      </c>
      <c r="AK132" s="21" t="n">
        <f aca="false">IFERROR(SUMPRODUCT(--(tbl_bd_descente[wo_number]=W132),tbl_bd_descente[S],tbl_bd_descente[tons])/SUMIF(tbl_bd_descente[wo_number],W132,tbl_bd_descente[tons]),0)</f>
        <v>0.106</v>
      </c>
      <c r="AL132" s="33"/>
      <c r="AM132" s="34"/>
      <c r="AO132" s="47" t="str">
        <f aca="false">IF(AND(C132=S$2,D132=S$3,COUNTIF(AO$1:AO131,"&gt;"&amp;1)&lt;10),ROW(),"")</f>
        <v/>
      </c>
    </row>
    <row r="133" customFormat="false" ht="12.8" hidden="false" customHeight="false" outlineLevel="0" collapsed="false">
      <c r="A133" s="0" t="s">
        <v>741</v>
      </c>
      <c r="B133" s="0" t="s">
        <v>54</v>
      </c>
      <c r="C133" s="0" t="s">
        <v>17</v>
      </c>
      <c r="D133" s="0" t="s">
        <v>54</v>
      </c>
      <c r="E133" s="20" t="n">
        <v>214.818996429443</v>
      </c>
      <c r="F133" s="0" t="n">
        <v>81.3</v>
      </c>
      <c r="G133" s="0" t="n">
        <v>85.7</v>
      </c>
      <c r="H133" s="0" t="n">
        <v>92.9</v>
      </c>
      <c r="I133" s="0" t="n">
        <v>2.19</v>
      </c>
      <c r="J133" s="0" t="n">
        <v>0.61</v>
      </c>
      <c r="K133" s="0" t="n">
        <v>31.3</v>
      </c>
      <c r="L133" s="0" t="n">
        <v>0.75</v>
      </c>
      <c r="M133" s="19" t="n">
        <v>43761.232766088</v>
      </c>
      <c r="N133" s="19" t="n">
        <v>43761.2664881134</v>
      </c>
      <c r="O133" s="19" t="s">
        <v>593</v>
      </c>
      <c r="P133" s="19"/>
      <c r="W133" s="0" t="s">
        <v>484</v>
      </c>
      <c r="X133" s="19" t="n">
        <v>43720.1652777778</v>
      </c>
      <c r="Y133" s="31" t="n">
        <v>600</v>
      </c>
      <c r="Z133" s="0" t="s">
        <v>66</v>
      </c>
      <c r="AA133" s="0" t="s">
        <v>9</v>
      </c>
      <c r="AB133" s="0" t="s">
        <v>66</v>
      </c>
      <c r="AC133" s="0" t="n">
        <v>2019</v>
      </c>
      <c r="AD133" s="0" t="n">
        <v>9</v>
      </c>
      <c r="AE133" s="32"/>
      <c r="AF133" s="21" t="n">
        <f aca="false">IFERROR(SUMPRODUCT(--(tbl_bd_descente[wo_number]=W133),tbl_bd_descente[Y],tbl_bd_descente[tons])/SUMIF(tbl_bd_descente[wo_number],W133,tbl_bd_descente[tons]),0)</f>
        <v>74</v>
      </c>
      <c r="AG133" s="21" t="n">
        <f aca="false">IFERROR(SUMPRODUCT(--(tbl_bd_descente[wo_number]=W133),tbl_bd_descente[Al2O3],tbl_bd_descente[tons])/SUMIF(tbl_bd_descente[wo_number],W133,tbl_bd_descente[tons]),0)</f>
        <v>8.93333333333333</v>
      </c>
      <c r="AH133" s="21" t="n">
        <f aca="false">IFERROR(SUMPRODUCT(--(tbl_bd_descente[wo_number]=W133),tbl_bd_descente[Fe2O3],tbl_bd_descente[tons])/SUMIF(tbl_bd_descente[wo_number],W133,tbl_bd_descente[tons]),0)</f>
        <v>1.48</v>
      </c>
      <c r="AI133" s="21" t="n">
        <f aca="false">IFERROR(SUMPRODUCT(--(tbl_bd_descente[wo_number]=W133),tbl_bd_descente[MgO],tbl_bd_descente[tons])/SUMIF(tbl_bd_descente[wo_number],W133,tbl_bd_descente[tons]),0)</f>
        <v>32.12</v>
      </c>
      <c r="AJ133" s="21" t="n">
        <f aca="false">IFERROR(SUMPRODUCT(--(tbl_bd_descente[wo_number]=W133),tbl_bd_descente[CaOX],tbl_bd_descente[tons])/SUMIF(tbl_bd_descente[wo_number],W133,tbl_bd_descente[tons]),0)</f>
        <v>0.976666666666667</v>
      </c>
      <c r="AK133" s="21" t="n">
        <f aca="false">IFERROR(SUMPRODUCT(--(tbl_bd_descente[wo_number]=W133),tbl_bd_descente[S],tbl_bd_descente[tons])/SUMIF(tbl_bd_descente[wo_number],W133,tbl_bd_descente[tons]),0)</f>
        <v>0.148</v>
      </c>
      <c r="AL133" s="33"/>
      <c r="AM133" s="34"/>
      <c r="AO133" s="47" t="str">
        <f aca="false">IF(AND(C133=S$2,D133=S$3,COUNTIF(AO$1:AO132,"&gt;"&amp;1)&lt;10),ROW(),"")</f>
        <v/>
      </c>
    </row>
    <row r="134" customFormat="false" ht="12.8" hidden="false" customHeight="false" outlineLevel="0" collapsed="false">
      <c r="A134" s="0" t="s">
        <v>742</v>
      </c>
      <c r="B134" s="0" t="s">
        <v>66</v>
      </c>
      <c r="C134" s="0" t="s">
        <v>9</v>
      </c>
      <c r="D134" s="0" t="s">
        <v>66</v>
      </c>
      <c r="E134" s="20" t="n">
        <v>72.0299987792969</v>
      </c>
      <c r="F134" s="0" t="n">
        <v>65.4</v>
      </c>
      <c r="G134" s="0" t="n">
        <v>68.9</v>
      </c>
      <c r="H134" s="0" t="n">
        <v>74.2</v>
      </c>
      <c r="I134" s="0" t="n">
        <v>10.74</v>
      </c>
      <c r="J134" s="0" t="n">
        <v>1.41</v>
      </c>
      <c r="K134" s="0" t="n">
        <v>31.92</v>
      </c>
      <c r="L134" s="0" t="n">
        <v>0.49</v>
      </c>
      <c r="M134" s="19" t="n">
        <v>43760.9061410532</v>
      </c>
      <c r="N134" s="19" t="n">
        <v>43760.9096888889</v>
      </c>
      <c r="O134" s="19" t="s">
        <v>603</v>
      </c>
      <c r="P134" s="19"/>
      <c r="W134" s="0" t="s">
        <v>484</v>
      </c>
      <c r="X134" s="19" t="n">
        <v>43720.1652777778</v>
      </c>
      <c r="Y134" s="31" t="n">
        <v>300</v>
      </c>
      <c r="Z134" s="0" t="s">
        <v>66</v>
      </c>
      <c r="AA134" s="0" t="s">
        <v>20</v>
      </c>
      <c r="AB134" s="0" t="s">
        <v>66</v>
      </c>
      <c r="AC134" s="0" t="n">
        <v>2019</v>
      </c>
      <c r="AD134" s="0" t="n">
        <v>9</v>
      </c>
      <c r="AE134" s="32"/>
      <c r="AF134" s="21" t="n">
        <f aca="false">IFERROR(SUMPRODUCT(--(tbl_bd_descente[wo_number]=W134),tbl_bd_descente[Y],tbl_bd_descente[tons])/SUMIF(tbl_bd_descente[wo_number],W134,tbl_bd_descente[tons]),0)</f>
        <v>74</v>
      </c>
      <c r="AG134" s="21" t="n">
        <f aca="false">IFERROR(SUMPRODUCT(--(tbl_bd_descente[wo_number]=W134),tbl_bd_descente[Al2O3],tbl_bd_descente[tons])/SUMIF(tbl_bd_descente[wo_number],W134,tbl_bd_descente[tons]),0)</f>
        <v>8.93333333333333</v>
      </c>
      <c r="AH134" s="21" t="n">
        <f aca="false">IFERROR(SUMPRODUCT(--(tbl_bd_descente[wo_number]=W134),tbl_bd_descente[Fe2O3],tbl_bd_descente[tons])/SUMIF(tbl_bd_descente[wo_number],W134,tbl_bd_descente[tons]),0)</f>
        <v>1.48</v>
      </c>
      <c r="AI134" s="21" t="n">
        <f aca="false">IFERROR(SUMPRODUCT(--(tbl_bd_descente[wo_number]=W134),tbl_bd_descente[MgO],tbl_bd_descente[tons])/SUMIF(tbl_bd_descente[wo_number],W134,tbl_bd_descente[tons]),0)</f>
        <v>32.12</v>
      </c>
      <c r="AJ134" s="21" t="n">
        <f aca="false">IFERROR(SUMPRODUCT(--(tbl_bd_descente[wo_number]=W134),tbl_bd_descente[CaOX],tbl_bd_descente[tons])/SUMIF(tbl_bd_descente[wo_number],W134,tbl_bd_descente[tons]),0)</f>
        <v>0.976666666666667</v>
      </c>
      <c r="AK134" s="21" t="n">
        <f aca="false">IFERROR(SUMPRODUCT(--(tbl_bd_descente[wo_number]=W134),tbl_bd_descente[S],tbl_bd_descente[tons])/SUMIF(tbl_bd_descente[wo_number],W134,tbl_bd_descente[tons]),0)</f>
        <v>0.148</v>
      </c>
      <c r="AL134" s="33"/>
      <c r="AM134" s="34"/>
      <c r="AO134" s="47" t="str">
        <f aca="false">IF(AND(C134=S$2,D134=S$3,COUNTIF(AO$1:AO133,"&gt;"&amp;1)&lt;10),ROW(),"")</f>
        <v/>
      </c>
    </row>
    <row r="135" customFormat="false" ht="12.8" hidden="false" customHeight="false" outlineLevel="0" collapsed="false">
      <c r="A135" s="0" t="s">
        <v>743</v>
      </c>
      <c r="B135" s="0" t="s">
        <v>66</v>
      </c>
      <c r="C135" s="0" t="s">
        <v>20</v>
      </c>
      <c r="D135" s="0" t="s">
        <v>66</v>
      </c>
      <c r="E135" s="20" t="n">
        <v>209.771999359131</v>
      </c>
      <c r="F135" s="0" t="n">
        <v>65.6</v>
      </c>
      <c r="G135" s="0" t="n">
        <v>69.2</v>
      </c>
      <c r="H135" s="0" t="n">
        <v>75</v>
      </c>
      <c r="I135" s="0" t="n">
        <v>6.98</v>
      </c>
      <c r="J135" s="0" t="n">
        <v>1.12</v>
      </c>
      <c r="K135" s="0" t="n">
        <v>31.59</v>
      </c>
      <c r="L135" s="0" t="n">
        <v>1.04</v>
      </c>
      <c r="M135" s="19" t="n">
        <v>43760.8916788195</v>
      </c>
      <c r="N135" s="19" t="n">
        <v>43760.9030170139</v>
      </c>
      <c r="O135" s="19" t="s">
        <v>603</v>
      </c>
      <c r="P135" s="19"/>
      <c r="W135" s="0" t="s">
        <v>483</v>
      </c>
      <c r="X135" s="19" t="n">
        <v>43719.9513888889</v>
      </c>
      <c r="Y135" s="31" t="n">
        <v>661</v>
      </c>
      <c r="Z135" s="0" t="s">
        <v>56</v>
      </c>
      <c r="AA135" s="0" t="s">
        <v>25</v>
      </c>
      <c r="AB135" s="0" t="s">
        <v>56</v>
      </c>
      <c r="AC135" s="0" t="n">
        <v>2019</v>
      </c>
      <c r="AD135" s="0" t="n">
        <v>9</v>
      </c>
      <c r="AE135" s="32"/>
      <c r="AF135" s="21" t="n">
        <f aca="false">IFERROR(SUMPRODUCT(--(tbl_bd_descente[wo_number]=W135),tbl_bd_descente[Y],tbl_bd_descente[tons])/SUMIF(tbl_bd_descente[wo_number],W135,tbl_bd_descente[tons]),0)</f>
        <v>83.4763993948563</v>
      </c>
      <c r="AG135" s="21" t="n">
        <f aca="false">IFERROR(SUMPRODUCT(--(tbl_bd_descente[wo_number]=W135),tbl_bd_descente[Al2O3],tbl_bd_descente[tons])/SUMIF(tbl_bd_descente[wo_number],W135,tbl_bd_descente[tons]),0)</f>
        <v>9.60602118003026</v>
      </c>
      <c r="AH135" s="21" t="n">
        <f aca="false">IFERROR(SUMPRODUCT(--(tbl_bd_descente[wo_number]=W135),tbl_bd_descente[Fe2O3],tbl_bd_descente[tons])/SUMIF(tbl_bd_descente[wo_number],W135,tbl_bd_descente[tons]),0)</f>
        <v>1.08706505295008</v>
      </c>
      <c r="AI135" s="21" t="n">
        <f aca="false">IFERROR(SUMPRODUCT(--(tbl_bd_descente[wo_number]=W135),tbl_bd_descente[MgO],tbl_bd_descente[tons])/SUMIF(tbl_bd_descente[wo_number],W135,tbl_bd_descente[tons]),0)</f>
        <v>32.2070650529501</v>
      </c>
      <c r="AJ135" s="21" t="n">
        <f aca="false">IFERROR(SUMPRODUCT(--(tbl_bd_descente[wo_number]=W135),tbl_bd_descente[CaOX],tbl_bd_descente[tons])/SUMIF(tbl_bd_descente[wo_number],W135,tbl_bd_descente[tons]),0)</f>
        <v>0.783540090771558</v>
      </c>
      <c r="AK135" s="21" t="n">
        <f aca="false">IFERROR(SUMPRODUCT(--(tbl_bd_descente[wo_number]=W135),tbl_bd_descente[S],tbl_bd_descente[tons])/SUMIF(tbl_bd_descente[wo_number],W135,tbl_bd_descente[tons]),0)</f>
        <v>0.0161180030257186</v>
      </c>
      <c r="AL135" s="33"/>
      <c r="AM135" s="34"/>
      <c r="AO135" s="47" t="str">
        <f aca="false">IF(AND(C135=S$2,D135=S$3,COUNTIF(AO$1:AO134,"&gt;"&amp;1)&lt;10),ROW(),"")</f>
        <v/>
      </c>
    </row>
    <row r="136" customFormat="false" ht="12.8" hidden="false" customHeight="false" outlineLevel="0" collapsed="false">
      <c r="A136" s="0" t="s">
        <v>744</v>
      </c>
      <c r="B136" s="0" t="s">
        <v>30</v>
      </c>
      <c r="C136" s="0" t="s">
        <v>16</v>
      </c>
      <c r="D136" s="0" t="s">
        <v>30</v>
      </c>
      <c r="E136" s="20" t="n">
        <v>252.529998779297</v>
      </c>
      <c r="F136" s="0" t="n">
        <v>77.1</v>
      </c>
      <c r="G136" s="0" t="n">
        <v>81.2</v>
      </c>
      <c r="H136" s="0" t="n">
        <v>88</v>
      </c>
      <c r="I136" s="0" t="n">
        <v>2.52</v>
      </c>
      <c r="J136" s="0" t="n">
        <v>0.75</v>
      </c>
      <c r="K136" s="0" t="n">
        <v>31.21</v>
      </c>
      <c r="L136" s="0" t="n">
        <v>0.48</v>
      </c>
      <c r="M136" s="19" t="n">
        <v>43760.8635020486</v>
      </c>
      <c r="N136" s="19" t="n">
        <v>43761.2284028935</v>
      </c>
      <c r="O136" s="19" t="s">
        <v>605</v>
      </c>
      <c r="P136" s="19"/>
      <c r="W136" s="0" t="s">
        <v>482</v>
      </c>
      <c r="X136" s="19" t="n">
        <v>43719.7993055556</v>
      </c>
      <c r="Y136" s="31" t="n">
        <v>1128</v>
      </c>
      <c r="Z136" s="0" t="s">
        <v>104</v>
      </c>
      <c r="AA136" s="0" t="s">
        <v>12</v>
      </c>
      <c r="AB136" s="0" t="s">
        <v>104</v>
      </c>
      <c r="AC136" s="0" t="n">
        <v>2019</v>
      </c>
      <c r="AD136" s="0" t="n">
        <v>9</v>
      </c>
      <c r="AE136" s="32"/>
      <c r="AF136" s="21" t="n">
        <f aca="false">IFERROR(SUMPRODUCT(--(tbl_bd_descente[wo_number]=W136),tbl_bd_descente[Y],tbl_bd_descente[tons])/SUMIF(tbl_bd_descente[wo_number],W136,tbl_bd_descente[tons]),0)</f>
        <v>83.5255319148936</v>
      </c>
      <c r="AG136" s="21" t="n">
        <f aca="false">IFERROR(SUMPRODUCT(--(tbl_bd_descente[wo_number]=W136),tbl_bd_descente[Al2O3],tbl_bd_descente[tons])/SUMIF(tbl_bd_descente[wo_number],W136,tbl_bd_descente[tons]),0)</f>
        <v>6.85992907801418</v>
      </c>
      <c r="AH136" s="21" t="n">
        <f aca="false">IFERROR(SUMPRODUCT(--(tbl_bd_descente[wo_number]=W136),tbl_bd_descente[Fe2O3],tbl_bd_descente[tons])/SUMIF(tbl_bd_descente[wo_number],W136,tbl_bd_descente[tons]),0)</f>
        <v>0.938014184397163</v>
      </c>
      <c r="AI136" s="21" t="n">
        <f aca="false">IFERROR(SUMPRODUCT(--(tbl_bd_descente[wo_number]=W136),tbl_bd_descente[MgO],tbl_bd_descente[tons])/SUMIF(tbl_bd_descente[wo_number],W136,tbl_bd_descente[tons]),0)</f>
        <v>31.8567375886525</v>
      </c>
      <c r="AJ136" s="21" t="n">
        <f aca="false">IFERROR(SUMPRODUCT(--(tbl_bd_descente[wo_number]=W136),tbl_bd_descente[CaOX],tbl_bd_descente[tons])/SUMIF(tbl_bd_descente[wo_number],W136,tbl_bd_descente[tons]),0)</f>
        <v>0.679574468085106</v>
      </c>
      <c r="AK136" s="21" t="n">
        <f aca="false">IFERROR(SUMPRODUCT(--(tbl_bd_descente[wo_number]=W136),tbl_bd_descente[S],tbl_bd_descente[tons])/SUMIF(tbl_bd_descente[wo_number],W136,tbl_bd_descente[tons]),0)</f>
        <v>0.0332624113475177</v>
      </c>
      <c r="AL136" s="33"/>
      <c r="AM136" s="34"/>
      <c r="AO136" s="47" t="str">
        <f aca="false">IF(AND(C136=S$2,D136=S$3,COUNTIF(AO$1:AO135,"&gt;"&amp;1)&lt;10),ROW(),"")</f>
        <v/>
      </c>
    </row>
    <row r="137" customFormat="false" ht="12.8" hidden="false" customHeight="false" outlineLevel="0" collapsed="false">
      <c r="A137" s="0" t="s">
        <v>745</v>
      </c>
      <c r="B137" s="0" t="s">
        <v>30</v>
      </c>
      <c r="C137" s="0" t="s">
        <v>4</v>
      </c>
      <c r="D137" s="0" t="s">
        <v>30</v>
      </c>
      <c r="E137" s="20" t="n">
        <v>327.800997924805</v>
      </c>
      <c r="F137" s="0" t="n">
        <v>74</v>
      </c>
      <c r="G137" s="0" t="n">
        <v>78</v>
      </c>
      <c r="H137" s="0" t="n">
        <v>84.2</v>
      </c>
      <c r="I137" s="0" t="n">
        <v>4.67</v>
      </c>
      <c r="J137" s="0" t="n">
        <v>0.99</v>
      </c>
      <c r="K137" s="0" t="n">
        <v>31.65</v>
      </c>
      <c r="L137" s="0" t="n">
        <v>0.33</v>
      </c>
      <c r="M137" s="19" t="n">
        <v>43760.832008831</v>
      </c>
      <c r="N137" s="19" t="n">
        <v>43760.8569327199</v>
      </c>
      <c r="O137" s="19" t="s">
        <v>605</v>
      </c>
      <c r="P137" s="19"/>
      <c r="W137" s="0" t="s">
        <v>481</v>
      </c>
      <c r="X137" s="19" t="n">
        <v>43719.31875</v>
      </c>
      <c r="Y137" s="31" t="n">
        <v>430</v>
      </c>
      <c r="Z137" s="0" t="s">
        <v>66</v>
      </c>
      <c r="AA137" s="0" t="s">
        <v>9</v>
      </c>
      <c r="AB137" s="0" t="s">
        <v>66</v>
      </c>
      <c r="AC137" s="0" t="n">
        <v>2019</v>
      </c>
      <c r="AD137" s="0" t="n">
        <v>9</v>
      </c>
      <c r="AE137" s="32"/>
      <c r="AF137" s="21" t="n">
        <f aca="false">IFERROR(SUMPRODUCT(--(tbl_bd_descente[wo_number]=W137),tbl_bd_descente[Y],tbl_bd_descente[tons])/SUMIF(tbl_bd_descente[wo_number],W137,tbl_bd_descente[tons]),0)</f>
        <v>73.2093023255814</v>
      </c>
      <c r="AG137" s="21" t="n">
        <f aca="false">IFERROR(SUMPRODUCT(--(tbl_bd_descente[wo_number]=W137),tbl_bd_descente[Al2O3],tbl_bd_descente[tons])/SUMIF(tbl_bd_descente[wo_number],W137,tbl_bd_descente[tons]),0)</f>
        <v>10.1302325581395</v>
      </c>
      <c r="AH137" s="21" t="n">
        <f aca="false">IFERROR(SUMPRODUCT(--(tbl_bd_descente[wo_number]=W137),tbl_bd_descente[Fe2O3],tbl_bd_descente[tons])/SUMIF(tbl_bd_descente[wo_number],W137,tbl_bd_descente[tons]),0)</f>
        <v>1.61209302325581</v>
      </c>
      <c r="AI137" s="21" t="n">
        <f aca="false">IFERROR(SUMPRODUCT(--(tbl_bd_descente[wo_number]=W137),tbl_bd_descente[MgO],tbl_bd_descente[tons])/SUMIF(tbl_bd_descente[wo_number],W137,tbl_bd_descente[tons]),0)</f>
        <v>32.276976744186</v>
      </c>
      <c r="AJ137" s="21" t="n">
        <f aca="false">IFERROR(SUMPRODUCT(--(tbl_bd_descente[wo_number]=W137),tbl_bd_descente[CaOX],tbl_bd_descente[tons])/SUMIF(tbl_bd_descente[wo_number],W137,tbl_bd_descente[tons]),0)</f>
        <v>1.04976744186047</v>
      </c>
      <c r="AK137" s="21" t="n">
        <f aca="false">IFERROR(SUMPRODUCT(--(tbl_bd_descente[wo_number]=W137),tbl_bd_descente[S],tbl_bd_descente[tons])/SUMIF(tbl_bd_descente[wo_number],W137,tbl_bd_descente[tons]),0)</f>
        <v>0.134906976744186</v>
      </c>
      <c r="AL137" s="33"/>
      <c r="AM137" s="34"/>
      <c r="AO137" s="47" t="str">
        <f aca="false">IF(AND(C137=S$2,D137=S$3,COUNTIF(AO$1:AO136,"&gt;"&amp;1)&lt;10),ROW(),"")</f>
        <v/>
      </c>
    </row>
    <row r="138" customFormat="false" ht="12.8" hidden="false" customHeight="false" outlineLevel="0" collapsed="false">
      <c r="A138" s="0" t="s">
        <v>746</v>
      </c>
      <c r="B138" s="0" t="s">
        <v>58</v>
      </c>
      <c r="C138" s="0" t="s">
        <v>2</v>
      </c>
      <c r="D138" s="0" t="s">
        <v>58</v>
      </c>
      <c r="E138" s="20" t="n">
        <v>254.274996948242</v>
      </c>
      <c r="F138" s="0" t="n">
        <v>76.9</v>
      </c>
      <c r="G138" s="0" t="n">
        <v>81</v>
      </c>
      <c r="H138" s="0" t="n">
        <v>87.4</v>
      </c>
      <c r="I138" s="0" t="n">
        <v>3.46</v>
      </c>
      <c r="J138" s="0" t="n">
        <v>0.88</v>
      </c>
      <c r="K138" s="0" t="n">
        <v>31.42</v>
      </c>
      <c r="L138" s="0" t="n">
        <v>0.31</v>
      </c>
      <c r="M138" s="19" t="n">
        <v>43760.8105445602</v>
      </c>
      <c r="N138" s="19" t="n">
        <v>43760.8290853819</v>
      </c>
      <c r="O138" s="19" t="s">
        <v>605</v>
      </c>
      <c r="P138" s="19"/>
      <c r="W138" s="0" t="s">
        <v>480</v>
      </c>
      <c r="X138" s="19" t="n">
        <v>43719.21875</v>
      </c>
      <c r="Y138" s="31" t="n">
        <v>300</v>
      </c>
      <c r="Z138" s="0" t="s">
        <v>66</v>
      </c>
      <c r="AA138" s="0" t="s">
        <v>20</v>
      </c>
      <c r="AB138" s="0" t="s">
        <v>66</v>
      </c>
      <c r="AC138" s="0" t="n">
        <v>2019</v>
      </c>
      <c r="AD138" s="0" t="n">
        <v>9</v>
      </c>
      <c r="AE138" s="32"/>
      <c r="AF138" s="21" t="n">
        <f aca="false">IFERROR(SUMPRODUCT(--(tbl_bd_descente[wo_number]=W138),tbl_bd_descente[Y],tbl_bd_descente[tons])/SUMIF(tbl_bd_descente[wo_number],W138,tbl_bd_descente[tons]),0)</f>
        <v>74.6666666666667</v>
      </c>
      <c r="AG138" s="21" t="n">
        <f aca="false">IFERROR(SUMPRODUCT(--(tbl_bd_descente[wo_number]=W138),tbl_bd_descente[Al2O3],tbl_bd_descente[tons])/SUMIF(tbl_bd_descente[wo_number],W138,tbl_bd_descente[tons]),0)</f>
        <v>9.81</v>
      </c>
      <c r="AH138" s="21" t="n">
        <f aca="false">IFERROR(SUMPRODUCT(--(tbl_bd_descente[wo_number]=W138),tbl_bd_descente[Fe2O3],tbl_bd_descente[tons])/SUMIF(tbl_bd_descente[wo_number],W138,tbl_bd_descente[tons]),0)</f>
        <v>1.55</v>
      </c>
      <c r="AI138" s="21" t="n">
        <f aca="false">IFERROR(SUMPRODUCT(--(tbl_bd_descente[wo_number]=W138),tbl_bd_descente[MgO],tbl_bd_descente[tons])/SUMIF(tbl_bd_descente[wo_number],W138,tbl_bd_descente[tons]),0)</f>
        <v>32.0833333333333</v>
      </c>
      <c r="AJ138" s="21" t="n">
        <f aca="false">IFERROR(SUMPRODUCT(--(tbl_bd_descente[wo_number]=W138),tbl_bd_descente[CaOX],tbl_bd_descente[tons])/SUMIF(tbl_bd_descente[wo_number],W138,tbl_bd_descente[tons]),0)</f>
        <v>1.10666666666667</v>
      </c>
      <c r="AK138" s="21" t="n">
        <f aca="false">IFERROR(SUMPRODUCT(--(tbl_bd_descente[wo_number]=W138),tbl_bd_descente[S],tbl_bd_descente[tons])/SUMIF(tbl_bd_descente[wo_number],W138,tbl_bd_descente[tons]),0)</f>
        <v>0.128</v>
      </c>
      <c r="AL138" s="33"/>
      <c r="AM138" s="34"/>
      <c r="AO138" s="47" t="str">
        <f aca="false">IF(AND(C138=S$2,D138=S$3,COUNTIF(AO$1:AO137,"&gt;"&amp;1)&lt;10),ROW(),"")</f>
        <v/>
      </c>
    </row>
    <row r="139" customFormat="false" ht="12.8" hidden="false" customHeight="false" outlineLevel="0" collapsed="false">
      <c r="A139" s="0" t="s">
        <v>747</v>
      </c>
      <c r="B139" s="0" t="s">
        <v>54</v>
      </c>
      <c r="C139" s="0" t="s">
        <v>5</v>
      </c>
      <c r="D139" s="0" t="s">
        <v>54</v>
      </c>
      <c r="E139" s="20" t="n">
        <v>182.544998168945</v>
      </c>
      <c r="F139" s="0" t="n">
        <v>81</v>
      </c>
      <c r="G139" s="0" t="n">
        <v>85.3</v>
      </c>
      <c r="H139" s="0" t="n">
        <v>92.3</v>
      </c>
      <c r="I139" s="0" t="n">
        <v>1.79</v>
      </c>
      <c r="J139" s="0" t="n">
        <v>0.74</v>
      </c>
      <c r="K139" s="0" t="n">
        <v>31.42</v>
      </c>
      <c r="L139" s="0" t="n">
        <v>0.55</v>
      </c>
      <c r="M139" s="19" t="n">
        <v>43760.790990625</v>
      </c>
      <c r="N139" s="19" t="n">
        <v>43760.8045665857</v>
      </c>
      <c r="O139" s="19" t="s">
        <v>605</v>
      </c>
      <c r="P139" s="19"/>
      <c r="W139" s="0" t="s">
        <v>480</v>
      </c>
      <c r="X139" s="19" t="n">
        <v>43719.21875</v>
      </c>
      <c r="Y139" s="31" t="n">
        <v>600</v>
      </c>
      <c r="Z139" s="0" t="s">
        <v>66</v>
      </c>
      <c r="AA139" s="0" t="s">
        <v>9</v>
      </c>
      <c r="AB139" s="0" t="s">
        <v>66</v>
      </c>
      <c r="AC139" s="0" t="n">
        <v>2019</v>
      </c>
      <c r="AD139" s="0" t="n">
        <v>9</v>
      </c>
      <c r="AE139" s="32"/>
      <c r="AF139" s="21" t="n">
        <f aca="false">IFERROR(SUMPRODUCT(--(tbl_bd_descente[wo_number]=W139),tbl_bd_descente[Y],tbl_bd_descente[tons])/SUMIF(tbl_bd_descente[wo_number],W139,tbl_bd_descente[tons]),0)</f>
        <v>74.6666666666667</v>
      </c>
      <c r="AG139" s="21" t="n">
        <f aca="false">IFERROR(SUMPRODUCT(--(tbl_bd_descente[wo_number]=W139),tbl_bd_descente[Al2O3],tbl_bd_descente[tons])/SUMIF(tbl_bd_descente[wo_number],W139,tbl_bd_descente[tons]),0)</f>
        <v>9.81</v>
      </c>
      <c r="AH139" s="21" t="n">
        <f aca="false">IFERROR(SUMPRODUCT(--(tbl_bd_descente[wo_number]=W139),tbl_bd_descente[Fe2O3],tbl_bd_descente[tons])/SUMIF(tbl_bd_descente[wo_number],W139,tbl_bd_descente[tons]),0)</f>
        <v>1.55</v>
      </c>
      <c r="AI139" s="21" t="n">
        <f aca="false">IFERROR(SUMPRODUCT(--(tbl_bd_descente[wo_number]=W139),tbl_bd_descente[MgO],tbl_bd_descente[tons])/SUMIF(tbl_bd_descente[wo_number],W139,tbl_bd_descente[tons]),0)</f>
        <v>32.0833333333333</v>
      </c>
      <c r="AJ139" s="21" t="n">
        <f aca="false">IFERROR(SUMPRODUCT(--(tbl_bd_descente[wo_number]=W139),tbl_bd_descente[CaOX],tbl_bd_descente[tons])/SUMIF(tbl_bd_descente[wo_number],W139,tbl_bd_descente[tons]),0)</f>
        <v>1.10666666666667</v>
      </c>
      <c r="AK139" s="21" t="n">
        <f aca="false">IFERROR(SUMPRODUCT(--(tbl_bd_descente[wo_number]=W139),tbl_bd_descente[S],tbl_bd_descente[tons])/SUMIF(tbl_bd_descente[wo_number],W139,tbl_bd_descente[tons]),0)</f>
        <v>0.128</v>
      </c>
      <c r="AL139" s="33"/>
      <c r="AM139" s="34"/>
      <c r="AO139" s="47" t="str">
        <f aca="false">IF(AND(C139=S$2,D139=S$3,COUNTIF(AO$1:AO138,"&gt;"&amp;1)&lt;10),ROW(),"")</f>
        <v/>
      </c>
    </row>
    <row r="140" customFormat="false" ht="12.8" hidden="false" customHeight="false" outlineLevel="0" collapsed="false">
      <c r="A140" s="0" t="s">
        <v>748</v>
      </c>
      <c r="B140" s="0" t="s">
        <v>30</v>
      </c>
      <c r="C140" s="0" t="s">
        <v>4</v>
      </c>
      <c r="D140" s="0" t="s">
        <v>30</v>
      </c>
      <c r="E140" s="20" t="n">
        <v>327.837995147705</v>
      </c>
      <c r="F140" s="0" t="n">
        <v>74.2</v>
      </c>
      <c r="G140" s="0" t="n">
        <v>78.3</v>
      </c>
      <c r="H140" s="0" t="n">
        <v>84.3</v>
      </c>
      <c r="I140" s="0" t="n">
        <v>5.81</v>
      </c>
      <c r="J140" s="0" t="n">
        <v>1.17</v>
      </c>
      <c r="K140" s="0" t="n">
        <v>31.68</v>
      </c>
      <c r="L140" s="0" t="n">
        <v>0.95</v>
      </c>
      <c r="M140" s="19" t="n">
        <v>43760.7641273495</v>
      </c>
      <c r="N140" s="19" t="n">
        <v>43760.7879982292</v>
      </c>
      <c r="O140" s="19" t="s">
        <v>605</v>
      </c>
      <c r="P140" s="19"/>
      <c r="W140" s="0" t="s">
        <v>479</v>
      </c>
      <c r="X140" s="19" t="n">
        <v>43719.0104166667</v>
      </c>
      <c r="Y140" s="31" t="n">
        <v>600</v>
      </c>
      <c r="Z140" s="0" t="s">
        <v>66</v>
      </c>
      <c r="AA140" s="0" t="s">
        <v>9</v>
      </c>
      <c r="AB140" s="0" t="s">
        <v>66</v>
      </c>
      <c r="AC140" s="0" t="n">
        <v>2019</v>
      </c>
      <c r="AD140" s="0" t="n">
        <v>9</v>
      </c>
      <c r="AE140" s="32"/>
      <c r="AF140" s="21" t="n">
        <f aca="false">IFERROR(SUMPRODUCT(--(tbl_bd_descente[wo_number]=W140),tbl_bd_descente[Y],tbl_bd_descente[tons])/SUMIF(tbl_bd_descente[wo_number],W140,tbl_bd_descente[tons]),0)</f>
        <v>72.9666666666667</v>
      </c>
      <c r="AG140" s="21" t="n">
        <f aca="false">IFERROR(SUMPRODUCT(--(tbl_bd_descente[wo_number]=W140),tbl_bd_descente[Al2O3],tbl_bd_descente[tons])/SUMIF(tbl_bd_descente[wo_number],W140,tbl_bd_descente[tons]),0)</f>
        <v>9.61666666666667</v>
      </c>
      <c r="AH140" s="21" t="n">
        <f aca="false">IFERROR(SUMPRODUCT(--(tbl_bd_descente[wo_number]=W140),tbl_bd_descente[Fe2O3],tbl_bd_descente[tons])/SUMIF(tbl_bd_descente[wo_number],W140,tbl_bd_descente[tons]),0)</f>
        <v>1.56</v>
      </c>
      <c r="AI140" s="21" t="n">
        <f aca="false">IFERROR(SUMPRODUCT(--(tbl_bd_descente[wo_number]=W140),tbl_bd_descente[MgO],tbl_bd_descente[tons])/SUMIF(tbl_bd_descente[wo_number],W140,tbl_bd_descente[tons]),0)</f>
        <v>32.02</v>
      </c>
      <c r="AJ140" s="21" t="n">
        <f aca="false">IFERROR(SUMPRODUCT(--(tbl_bd_descente[wo_number]=W140),tbl_bd_descente[CaOX],tbl_bd_descente[tons])/SUMIF(tbl_bd_descente[wo_number],W140,tbl_bd_descente[tons]),0)</f>
        <v>1.16333333333333</v>
      </c>
      <c r="AK140" s="21" t="n">
        <f aca="false">IFERROR(SUMPRODUCT(--(tbl_bd_descente[wo_number]=W140),tbl_bd_descente[S],tbl_bd_descente[tons])/SUMIF(tbl_bd_descente[wo_number],W140,tbl_bd_descente[tons]),0)</f>
        <v>0.152</v>
      </c>
      <c r="AL140" s="33"/>
      <c r="AM140" s="34"/>
      <c r="AO140" s="47" t="str">
        <f aca="false">IF(AND(C140=S$2,D140=S$3,COUNTIF(AO$1:AO139,"&gt;"&amp;1)&lt;10),ROW(),"")</f>
        <v/>
      </c>
    </row>
    <row r="141" customFormat="false" ht="12.8" hidden="false" customHeight="false" outlineLevel="0" collapsed="false">
      <c r="A141" s="0" t="s">
        <v>749</v>
      </c>
      <c r="B141" s="0" t="s">
        <v>594</v>
      </c>
      <c r="C141" s="0" t="s">
        <v>23</v>
      </c>
      <c r="D141" s="0" t="s">
        <v>594</v>
      </c>
      <c r="E141" s="20" t="n">
        <v>255.466998291016</v>
      </c>
      <c r="F141" s="0" t="n">
        <v>75.2</v>
      </c>
      <c r="G141" s="0" t="n">
        <v>79.4</v>
      </c>
      <c r="H141" s="0" t="n">
        <v>85.1</v>
      </c>
      <c r="I141" s="0" t="n">
        <v>7.97</v>
      </c>
      <c r="J141" s="0" t="n">
        <v>1.3</v>
      </c>
      <c r="K141" s="0" t="n">
        <v>31.88</v>
      </c>
      <c r="L141" s="0" t="n">
        <v>1.37</v>
      </c>
      <c r="M141" s="19" t="n">
        <v>43760.7130160069</v>
      </c>
      <c r="N141" s="19" t="n">
        <v>43760.7620485764</v>
      </c>
      <c r="O141" s="19" t="s">
        <v>605</v>
      </c>
      <c r="P141" s="19"/>
      <c r="W141" s="0" t="s">
        <v>479</v>
      </c>
      <c r="X141" s="19" t="n">
        <v>43719.0104166667</v>
      </c>
      <c r="Y141" s="31" t="n">
        <v>300</v>
      </c>
      <c r="Z141" s="0" t="s">
        <v>66</v>
      </c>
      <c r="AA141" s="0" t="s">
        <v>20</v>
      </c>
      <c r="AB141" s="0" t="s">
        <v>66</v>
      </c>
      <c r="AC141" s="0" t="n">
        <v>2019</v>
      </c>
      <c r="AD141" s="0" t="n">
        <v>9</v>
      </c>
      <c r="AE141" s="32"/>
      <c r="AF141" s="21" t="n">
        <f aca="false">IFERROR(SUMPRODUCT(--(tbl_bd_descente[wo_number]=W141),tbl_bd_descente[Y],tbl_bd_descente[tons])/SUMIF(tbl_bd_descente[wo_number],W141,tbl_bd_descente[tons]),0)</f>
        <v>72.9666666666667</v>
      </c>
      <c r="AG141" s="21" t="n">
        <f aca="false">IFERROR(SUMPRODUCT(--(tbl_bd_descente[wo_number]=W141),tbl_bd_descente[Al2O3],tbl_bd_descente[tons])/SUMIF(tbl_bd_descente[wo_number],W141,tbl_bd_descente[tons]),0)</f>
        <v>9.61666666666667</v>
      </c>
      <c r="AH141" s="21" t="n">
        <f aca="false">IFERROR(SUMPRODUCT(--(tbl_bd_descente[wo_number]=W141),tbl_bd_descente[Fe2O3],tbl_bd_descente[tons])/SUMIF(tbl_bd_descente[wo_number],W141,tbl_bd_descente[tons]),0)</f>
        <v>1.56</v>
      </c>
      <c r="AI141" s="21" t="n">
        <f aca="false">IFERROR(SUMPRODUCT(--(tbl_bd_descente[wo_number]=W141),tbl_bd_descente[MgO],tbl_bd_descente[tons])/SUMIF(tbl_bd_descente[wo_number],W141,tbl_bd_descente[tons]),0)</f>
        <v>32.02</v>
      </c>
      <c r="AJ141" s="21" t="n">
        <f aca="false">IFERROR(SUMPRODUCT(--(tbl_bd_descente[wo_number]=W141),tbl_bd_descente[CaOX],tbl_bd_descente[tons])/SUMIF(tbl_bd_descente[wo_number],W141,tbl_bd_descente[tons]),0)</f>
        <v>1.16333333333333</v>
      </c>
      <c r="AK141" s="21" t="n">
        <f aca="false">IFERROR(SUMPRODUCT(--(tbl_bd_descente[wo_number]=W141),tbl_bd_descente[S],tbl_bd_descente[tons])/SUMIF(tbl_bd_descente[wo_number],W141,tbl_bd_descente[tons]),0)</f>
        <v>0.152</v>
      </c>
      <c r="AL141" s="33"/>
      <c r="AM141" s="34"/>
      <c r="AO141" s="47" t="str">
        <f aca="false">IF(AND(C141=S$2,D141=S$3,COUNTIF(AO$1:AO140,"&gt;"&amp;1)&lt;10),ROW(),"")</f>
        <v/>
      </c>
    </row>
    <row r="142" customFormat="false" ht="12.8" hidden="false" customHeight="false" outlineLevel="0" collapsed="false">
      <c r="A142" s="0" t="s">
        <v>750</v>
      </c>
      <c r="B142" s="0" t="s">
        <v>594</v>
      </c>
      <c r="C142" s="0" t="s">
        <v>23</v>
      </c>
      <c r="D142" s="0" t="s">
        <v>594</v>
      </c>
      <c r="E142" s="20" t="n">
        <v>368.679997253418</v>
      </c>
      <c r="F142" s="0" t="n">
        <v>75.9</v>
      </c>
      <c r="G142" s="0" t="n">
        <v>80.2</v>
      </c>
      <c r="H142" s="0" t="n">
        <v>84.3</v>
      </c>
      <c r="I142" s="0" t="n">
        <v>13.87</v>
      </c>
      <c r="J142" s="0" t="n">
        <v>1.93</v>
      </c>
      <c r="K142" s="0" t="n">
        <v>32.4</v>
      </c>
      <c r="L142" s="0" t="n">
        <v>0.69</v>
      </c>
      <c r="M142" s="19" t="n">
        <v>43760.6700989236</v>
      </c>
      <c r="N142" s="19" t="n">
        <v>43760.7091153588</v>
      </c>
      <c r="O142" s="19" t="s">
        <v>605</v>
      </c>
      <c r="P142" s="19"/>
      <c r="W142" s="0" t="s">
        <v>478</v>
      </c>
      <c r="X142" s="19" t="n">
        <v>43718.8118055556</v>
      </c>
      <c r="Y142" s="31" t="n">
        <v>1073</v>
      </c>
      <c r="Z142" s="0" t="s">
        <v>104</v>
      </c>
      <c r="AA142" s="0" t="s">
        <v>6</v>
      </c>
      <c r="AB142" s="0" t="s">
        <v>104</v>
      </c>
      <c r="AC142" s="0" t="n">
        <v>2019</v>
      </c>
      <c r="AD142" s="0" t="n">
        <v>9</v>
      </c>
      <c r="AE142" s="32"/>
      <c r="AF142" s="21" t="n">
        <f aca="false">IFERROR(SUMPRODUCT(--(tbl_bd_descente[wo_number]=W142),tbl_bd_descente[Y],tbl_bd_descente[tons])/SUMIF(tbl_bd_descente[wo_number],W142,tbl_bd_descente[tons]),0)</f>
        <v>82.0763280521901</v>
      </c>
      <c r="AG142" s="21" t="n">
        <f aca="false">IFERROR(SUMPRODUCT(--(tbl_bd_descente[wo_number]=W142),tbl_bd_descente[Al2O3],tbl_bd_descente[tons])/SUMIF(tbl_bd_descente[wo_number],W142,tbl_bd_descente[tons]),0)</f>
        <v>6.33739049394222</v>
      </c>
      <c r="AH142" s="21" t="n">
        <f aca="false">IFERROR(SUMPRODUCT(--(tbl_bd_descente[wo_number]=W142),tbl_bd_descente[Fe2O3],tbl_bd_descente[tons])/SUMIF(tbl_bd_descente[wo_number],W142,tbl_bd_descente[tons]),0)</f>
        <v>0.897632805219012</v>
      </c>
      <c r="AI142" s="21" t="n">
        <f aca="false">IFERROR(SUMPRODUCT(--(tbl_bd_descente[wo_number]=W142),tbl_bd_descente[MgO],tbl_bd_descente[tons])/SUMIF(tbl_bd_descente[wo_number],W142,tbl_bd_descente[tons]),0)</f>
        <v>31.8183410997204</v>
      </c>
      <c r="AJ142" s="21" t="n">
        <f aca="false">IFERROR(SUMPRODUCT(--(tbl_bd_descente[wo_number]=W142),tbl_bd_descente[CaOX],tbl_bd_descente[tons])/SUMIF(tbl_bd_descente[wo_number],W142,tbl_bd_descente[tons]),0)</f>
        <v>1.34178005591799</v>
      </c>
      <c r="AK142" s="21" t="n">
        <f aca="false">IFERROR(SUMPRODUCT(--(tbl_bd_descente[wo_number]=W142),tbl_bd_descente[S],tbl_bd_descente[tons])/SUMIF(tbl_bd_descente[wo_number],W142,tbl_bd_descente[tons]),0)</f>
        <v>0.0482311276794036</v>
      </c>
      <c r="AL142" s="33"/>
      <c r="AM142" s="34"/>
      <c r="AO142" s="47" t="str">
        <f aca="false">IF(AND(C142=S$2,D142=S$3,COUNTIF(AO$1:AO141,"&gt;"&amp;1)&lt;10),ROW(),"")</f>
        <v/>
      </c>
    </row>
    <row r="143" customFormat="false" ht="12.8" hidden="false" customHeight="false" outlineLevel="0" collapsed="false">
      <c r="A143" s="0" t="s">
        <v>751</v>
      </c>
      <c r="B143" s="0" t="s">
        <v>66</v>
      </c>
      <c r="C143" s="0" t="s">
        <v>9</v>
      </c>
      <c r="D143" s="0" t="s">
        <v>66</v>
      </c>
      <c r="E143" s="20" t="n">
        <v>175.984997940063</v>
      </c>
      <c r="F143" s="0" t="n">
        <v>69.6</v>
      </c>
      <c r="G143" s="0" t="n">
        <v>73.5</v>
      </c>
      <c r="H143" s="0" t="n">
        <v>78.2</v>
      </c>
      <c r="I143" s="0" t="n">
        <v>10.55</v>
      </c>
      <c r="J143" s="0" t="n">
        <v>1.88</v>
      </c>
      <c r="K143" s="0" t="n">
        <v>32</v>
      </c>
      <c r="L143" s="0" t="n">
        <v>0.52</v>
      </c>
      <c r="M143" s="19" t="n">
        <v>43760.6524368056</v>
      </c>
      <c r="N143" s="19" t="n">
        <v>43760.6664890046</v>
      </c>
      <c r="O143" s="19" t="s">
        <v>605</v>
      </c>
      <c r="P143" s="19"/>
      <c r="W143" s="0" t="s">
        <v>477</v>
      </c>
      <c r="X143" s="19" t="n">
        <v>43718.5479166667</v>
      </c>
      <c r="Y143" s="31" t="n">
        <v>1200</v>
      </c>
      <c r="Z143" s="0" t="s">
        <v>104</v>
      </c>
      <c r="AA143" s="0" t="s">
        <v>6</v>
      </c>
      <c r="AB143" s="0" t="s">
        <v>104</v>
      </c>
      <c r="AC143" s="0" t="n">
        <v>2019</v>
      </c>
      <c r="AD143" s="0" t="n">
        <v>9</v>
      </c>
      <c r="AE143" s="32"/>
      <c r="AF143" s="21" t="n">
        <f aca="false">IFERROR(SUMPRODUCT(--(tbl_bd_descente[wo_number]=W143),tbl_bd_descente[Y],tbl_bd_descente[tons])/SUMIF(tbl_bd_descente[wo_number],W143,tbl_bd_descente[tons]),0)</f>
        <v>82.3333333333333</v>
      </c>
      <c r="AG143" s="21" t="n">
        <f aca="false">IFERROR(SUMPRODUCT(--(tbl_bd_descente[wo_number]=W143),tbl_bd_descente[Al2O3],tbl_bd_descente[tons])/SUMIF(tbl_bd_descente[wo_number],W143,tbl_bd_descente[tons]),0)</f>
        <v>6.57333333333333</v>
      </c>
      <c r="AH143" s="21" t="n">
        <f aca="false">IFERROR(SUMPRODUCT(--(tbl_bd_descente[wo_number]=W143),tbl_bd_descente[Fe2O3],tbl_bd_descente[tons])/SUMIF(tbl_bd_descente[wo_number],W143,tbl_bd_descente[tons]),0)</f>
        <v>0.94</v>
      </c>
      <c r="AI143" s="21" t="n">
        <f aca="false">IFERROR(SUMPRODUCT(--(tbl_bd_descente[wo_number]=W143),tbl_bd_descente[MgO],tbl_bd_descente[tons])/SUMIF(tbl_bd_descente[wo_number],W143,tbl_bd_descente[tons]),0)</f>
        <v>31.8033333333333</v>
      </c>
      <c r="AJ143" s="21" t="n">
        <f aca="false">IFERROR(SUMPRODUCT(--(tbl_bd_descente[wo_number]=W143),tbl_bd_descente[CaOX],tbl_bd_descente[tons])/SUMIF(tbl_bd_descente[wo_number],W143,tbl_bd_descente[tons]),0)</f>
        <v>0.663333333333333</v>
      </c>
      <c r="AK143" s="21" t="n">
        <f aca="false">IFERROR(SUMPRODUCT(--(tbl_bd_descente[wo_number]=W143),tbl_bd_descente[S],tbl_bd_descente[tons])/SUMIF(tbl_bd_descente[wo_number],W143,tbl_bd_descente[tons]),0)</f>
        <v>0.061</v>
      </c>
      <c r="AL143" s="33"/>
      <c r="AM143" s="34"/>
      <c r="AO143" s="47" t="str">
        <f aca="false">IF(AND(C143=S$2,D143=S$3,COUNTIF(AO$1:AO142,"&gt;"&amp;1)&lt;10),ROW(),"")</f>
        <v/>
      </c>
    </row>
    <row r="144" customFormat="false" ht="12.8" hidden="false" customHeight="false" outlineLevel="0" collapsed="false">
      <c r="A144" s="0" t="s">
        <v>752</v>
      </c>
      <c r="B144" s="0" t="s">
        <v>613</v>
      </c>
      <c r="C144" s="0" t="s">
        <v>8</v>
      </c>
      <c r="D144" s="0" t="s">
        <v>66</v>
      </c>
      <c r="E144" s="20" t="n">
        <v>257.638999938965</v>
      </c>
      <c r="F144" s="0" t="n">
        <v>74.1</v>
      </c>
      <c r="G144" s="0" t="n">
        <v>78.2</v>
      </c>
      <c r="H144" s="0" t="n">
        <v>82.6</v>
      </c>
      <c r="I144" s="0" t="n">
        <v>10.66</v>
      </c>
      <c r="J144" s="0" t="n">
        <v>1.65</v>
      </c>
      <c r="K144" s="0" t="n">
        <v>31.88</v>
      </c>
      <c r="L144" s="0" t="n">
        <v>0.49</v>
      </c>
      <c r="M144" s="19" t="n">
        <v>43760.6287568287</v>
      </c>
      <c r="N144" s="19" t="n">
        <v>43760.6477383912</v>
      </c>
      <c r="O144" s="19" t="s">
        <v>605</v>
      </c>
      <c r="P144" s="19"/>
      <c r="W144" s="0" t="s">
        <v>476</v>
      </c>
      <c r="X144" s="19" t="n">
        <v>43718.1333333333</v>
      </c>
      <c r="Y144" s="31" t="n">
        <v>204</v>
      </c>
      <c r="Z144" s="0" t="s">
        <v>66</v>
      </c>
      <c r="AA144" s="0" t="s">
        <v>9</v>
      </c>
      <c r="AB144" s="0" t="s">
        <v>66</v>
      </c>
      <c r="AC144" s="0" t="n">
        <v>2019</v>
      </c>
      <c r="AD144" s="0" t="n">
        <v>9</v>
      </c>
      <c r="AE144" s="32"/>
      <c r="AF144" s="21" t="n">
        <f aca="false">IFERROR(SUMPRODUCT(--(tbl_bd_descente[wo_number]=W144),tbl_bd_descente[Y],tbl_bd_descente[tons])/SUMIF(tbl_bd_descente[wo_number],W144,tbl_bd_descente[tons]),0)</f>
        <v>73.3</v>
      </c>
      <c r="AG144" s="21" t="n">
        <f aca="false">IFERROR(SUMPRODUCT(--(tbl_bd_descente[wo_number]=W144),tbl_bd_descente[Al2O3],tbl_bd_descente[tons])/SUMIF(tbl_bd_descente[wo_number],W144,tbl_bd_descente[tons]),0)</f>
        <v>8.75</v>
      </c>
      <c r="AH144" s="21" t="n">
        <f aca="false">IFERROR(SUMPRODUCT(--(tbl_bd_descente[wo_number]=W144),tbl_bd_descente[Fe2O3],tbl_bd_descente[tons])/SUMIF(tbl_bd_descente[wo_number],W144,tbl_bd_descente[tons]),0)</f>
        <v>1.48</v>
      </c>
      <c r="AI144" s="21" t="n">
        <f aca="false">IFERROR(SUMPRODUCT(--(tbl_bd_descente[wo_number]=W144),tbl_bd_descente[MgO],tbl_bd_descente[tons])/SUMIF(tbl_bd_descente[wo_number],W144,tbl_bd_descente[tons]),0)</f>
        <v>32.08</v>
      </c>
      <c r="AJ144" s="21" t="n">
        <f aca="false">IFERROR(SUMPRODUCT(--(tbl_bd_descente[wo_number]=W144),tbl_bd_descente[CaOX],tbl_bd_descente[tons])/SUMIF(tbl_bd_descente[wo_number],W144,tbl_bd_descente[tons]),0)</f>
        <v>0.99</v>
      </c>
      <c r="AK144" s="21" t="n">
        <f aca="false">IFERROR(SUMPRODUCT(--(tbl_bd_descente[wo_number]=W144),tbl_bd_descente[S],tbl_bd_descente[tons])/SUMIF(tbl_bd_descente[wo_number],W144,tbl_bd_descente[tons]),0)</f>
        <v>0.146</v>
      </c>
      <c r="AL144" s="33"/>
      <c r="AM144" s="34"/>
      <c r="AO144" s="47" t="str">
        <f aca="false">IF(AND(C144=S$2,D144=S$3,COUNTIF(AO$1:AO143,"&gt;"&amp;1)&lt;10),ROW(),"")</f>
        <v/>
      </c>
    </row>
    <row r="145" customFormat="false" ht="12.8" hidden="false" customHeight="false" outlineLevel="0" collapsed="false">
      <c r="A145" s="0" t="s">
        <v>753</v>
      </c>
      <c r="B145" s="0" t="s">
        <v>88</v>
      </c>
      <c r="C145" s="0" t="s">
        <v>26</v>
      </c>
      <c r="D145" s="0" t="s">
        <v>88</v>
      </c>
      <c r="E145" s="20" t="n">
        <v>298.551998138428</v>
      </c>
      <c r="F145" s="0" t="n">
        <v>70.8</v>
      </c>
      <c r="G145" s="0" t="n">
        <v>74.6</v>
      </c>
      <c r="H145" s="0" t="n">
        <v>81.2</v>
      </c>
      <c r="I145" s="0" t="n">
        <v>2.67</v>
      </c>
      <c r="J145" s="0" t="n">
        <v>1.06</v>
      </c>
      <c r="K145" s="0" t="n">
        <v>31.13</v>
      </c>
      <c r="L145" s="0" t="n">
        <v>0.91</v>
      </c>
      <c r="M145" s="19" t="n">
        <v>43760.5998320602</v>
      </c>
      <c r="N145" s="19" t="n">
        <v>43760.6227158218</v>
      </c>
      <c r="O145" s="19" t="s">
        <v>593</v>
      </c>
      <c r="P145" s="19"/>
      <c r="W145" s="0" t="s">
        <v>476</v>
      </c>
      <c r="X145" s="19" t="n">
        <v>43718.1333333333</v>
      </c>
      <c r="Y145" s="31" t="n">
        <v>102</v>
      </c>
      <c r="Z145" s="0" t="s">
        <v>66</v>
      </c>
      <c r="AA145" s="0" t="s">
        <v>20</v>
      </c>
      <c r="AB145" s="0" t="s">
        <v>66</v>
      </c>
      <c r="AC145" s="0" t="n">
        <v>2019</v>
      </c>
      <c r="AD145" s="0" t="n">
        <v>9</v>
      </c>
      <c r="AE145" s="32"/>
      <c r="AF145" s="21" t="n">
        <f aca="false">IFERROR(SUMPRODUCT(--(tbl_bd_descente[wo_number]=W145),tbl_bd_descente[Y],tbl_bd_descente[tons])/SUMIF(tbl_bd_descente[wo_number],W145,tbl_bd_descente[tons]),0)</f>
        <v>73.3</v>
      </c>
      <c r="AG145" s="21" t="n">
        <f aca="false">IFERROR(SUMPRODUCT(--(tbl_bd_descente[wo_number]=W145),tbl_bd_descente[Al2O3],tbl_bd_descente[tons])/SUMIF(tbl_bd_descente[wo_number],W145,tbl_bd_descente[tons]),0)</f>
        <v>8.75</v>
      </c>
      <c r="AH145" s="21" t="n">
        <f aca="false">IFERROR(SUMPRODUCT(--(tbl_bd_descente[wo_number]=W145),tbl_bd_descente[Fe2O3],tbl_bd_descente[tons])/SUMIF(tbl_bd_descente[wo_number],W145,tbl_bd_descente[tons]),0)</f>
        <v>1.48</v>
      </c>
      <c r="AI145" s="21" t="n">
        <f aca="false">IFERROR(SUMPRODUCT(--(tbl_bd_descente[wo_number]=W145),tbl_bd_descente[MgO],tbl_bd_descente[tons])/SUMIF(tbl_bd_descente[wo_number],W145,tbl_bd_descente[tons]),0)</f>
        <v>32.08</v>
      </c>
      <c r="AJ145" s="21" t="n">
        <f aca="false">IFERROR(SUMPRODUCT(--(tbl_bd_descente[wo_number]=W145),tbl_bd_descente[CaOX],tbl_bd_descente[tons])/SUMIF(tbl_bd_descente[wo_number],W145,tbl_bd_descente[tons]),0)</f>
        <v>0.99</v>
      </c>
      <c r="AK145" s="21" t="n">
        <f aca="false">IFERROR(SUMPRODUCT(--(tbl_bd_descente[wo_number]=W145),tbl_bd_descente[S],tbl_bd_descente[tons])/SUMIF(tbl_bd_descente[wo_number],W145,tbl_bd_descente[tons]),0)</f>
        <v>0.146</v>
      </c>
      <c r="AL145" s="33"/>
      <c r="AM145" s="34"/>
      <c r="AO145" s="47" t="str">
        <f aca="false">IF(AND(C145=S$2,D145=S$3,COUNTIF(AO$1:AO144,"&gt;"&amp;1)&lt;10),ROW(),"")</f>
        <v/>
      </c>
    </row>
    <row r="146" customFormat="false" ht="12.8" hidden="false" customHeight="false" outlineLevel="0" collapsed="false">
      <c r="A146" s="0" t="s">
        <v>754</v>
      </c>
      <c r="B146" s="0" t="s">
        <v>88</v>
      </c>
      <c r="C146" s="0" t="s">
        <v>26</v>
      </c>
      <c r="D146" s="0" t="s">
        <v>88</v>
      </c>
      <c r="E146" s="20" t="n">
        <v>364.866996765137</v>
      </c>
      <c r="F146" s="0" t="n">
        <v>66.9</v>
      </c>
      <c r="G146" s="0" t="n">
        <v>70.5</v>
      </c>
      <c r="H146" s="0" t="n">
        <v>76.7</v>
      </c>
      <c r="I146" s="0" t="n">
        <v>3.44</v>
      </c>
      <c r="J146" s="0" t="n">
        <v>1.19</v>
      </c>
      <c r="K146" s="0" t="n">
        <v>31.17</v>
      </c>
      <c r="L146" s="0" t="n">
        <v>2.13</v>
      </c>
      <c r="M146" s="19" t="n">
        <v>43760.5439418634</v>
      </c>
      <c r="N146" s="19" t="n">
        <v>43760.5961457986</v>
      </c>
      <c r="O146" s="19" t="s">
        <v>593</v>
      </c>
      <c r="P146" s="19"/>
      <c r="W146" s="0" t="s">
        <v>475</v>
      </c>
      <c r="X146" s="19" t="n">
        <v>43718.0618055556</v>
      </c>
      <c r="Y146" s="31" t="n">
        <v>800</v>
      </c>
      <c r="Z146" s="0" t="s">
        <v>66</v>
      </c>
      <c r="AA146" s="0" t="s">
        <v>9</v>
      </c>
      <c r="AB146" s="0" t="s">
        <v>66</v>
      </c>
      <c r="AC146" s="0" t="n">
        <v>2019</v>
      </c>
      <c r="AD146" s="0" t="n">
        <v>9</v>
      </c>
      <c r="AE146" s="32"/>
      <c r="AF146" s="21" t="n">
        <f aca="false">IFERROR(SUMPRODUCT(--(tbl_bd_descente[wo_number]=W146),tbl_bd_descente[Y],tbl_bd_descente[tons])/SUMIF(tbl_bd_descente[wo_number],W146,tbl_bd_descente[tons]),0)</f>
        <v>73.5</v>
      </c>
      <c r="AG146" s="21" t="n">
        <f aca="false">IFERROR(SUMPRODUCT(--(tbl_bd_descente[wo_number]=W146),tbl_bd_descente[Al2O3],tbl_bd_descente[tons])/SUMIF(tbl_bd_descente[wo_number],W146,tbl_bd_descente[tons]),0)</f>
        <v>9.04666666666667</v>
      </c>
      <c r="AH146" s="21" t="n">
        <f aca="false">IFERROR(SUMPRODUCT(--(tbl_bd_descente[wo_number]=W146),tbl_bd_descente[Fe2O3],tbl_bd_descente[tons])/SUMIF(tbl_bd_descente[wo_number],W146,tbl_bd_descente[tons]),0)</f>
        <v>1.56333333333333</v>
      </c>
      <c r="AI146" s="21" t="n">
        <f aca="false">IFERROR(SUMPRODUCT(--(tbl_bd_descente[wo_number]=W146),tbl_bd_descente[MgO],tbl_bd_descente[tons])/SUMIF(tbl_bd_descente[wo_number],W146,tbl_bd_descente[tons]),0)</f>
        <v>32.1833333333333</v>
      </c>
      <c r="AJ146" s="21" t="n">
        <f aca="false">IFERROR(SUMPRODUCT(--(tbl_bd_descente[wo_number]=W146),tbl_bd_descente[CaOX],tbl_bd_descente[tons])/SUMIF(tbl_bd_descente[wo_number],W146,tbl_bd_descente[tons]),0)</f>
        <v>1.12</v>
      </c>
      <c r="AK146" s="21" t="n">
        <f aca="false">IFERROR(SUMPRODUCT(--(tbl_bd_descente[wo_number]=W146),tbl_bd_descente[S],tbl_bd_descente[tons])/SUMIF(tbl_bd_descente[wo_number],W146,tbl_bd_descente[tons]),0)</f>
        <v>0.160666666666667</v>
      </c>
      <c r="AL146" s="33"/>
      <c r="AM146" s="34"/>
      <c r="AO146" s="47" t="str">
        <f aca="false">IF(AND(C146=S$2,D146=S$3,COUNTIF(AO$1:AO145,"&gt;"&amp;1)&lt;10),ROW(),"")</f>
        <v/>
      </c>
    </row>
    <row r="147" customFormat="false" ht="12.8" hidden="false" customHeight="false" outlineLevel="0" collapsed="false">
      <c r="A147" s="0" t="s">
        <v>755</v>
      </c>
      <c r="B147" s="0" t="s">
        <v>594</v>
      </c>
      <c r="C147" s="0" t="s">
        <v>24</v>
      </c>
      <c r="D147" s="0" t="s">
        <v>594</v>
      </c>
      <c r="E147" s="20" t="n">
        <v>145.244998168945</v>
      </c>
      <c r="F147" s="0" t="n">
        <v>79.7</v>
      </c>
      <c r="G147" s="0" t="n">
        <v>84.2</v>
      </c>
      <c r="H147" s="0" t="n">
        <v>90.2</v>
      </c>
      <c r="I147" s="0" t="n">
        <v>6.74</v>
      </c>
      <c r="J147" s="0" t="n">
        <v>1.21</v>
      </c>
      <c r="K147" s="0" t="n">
        <v>31.63</v>
      </c>
      <c r="L147" s="0" t="n">
        <v>0.81</v>
      </c>
      <c r="M147" s="19" t="n">
        <v>43760.5299884607</v>
      </c>
      <c r="N147" s="19" t="n">
        <v>43760.5396416319</v>
      </c>
      <c r="O147" s="19" t="s">
        <v>593</v>
      </c>
      <c r="P147" s="19"/>
      <c r="W147" s="0" t="s">
        <v>475</v>
      </c>
      <c r="X147" s="19" t="n">
        <v>43718.0618055556</v>
      </c>
      <c r="Y147" s="31" t="n">
        <v>400</v>
      </c>
      <c r="Z147" s="0" t="s">
        <v>66</v>
      </c>
      <c r="AA147" s="0" t="s">
        <v>20</v>
      </c>
      <c r="AB147" s="0" t="s">
        <v>66</v>
      </c>
      <c r="AC147" s="0" t="n">
        <v>2019</v>
      </c>
      <c r="AD147" s="0" t="n">
        <v>9</v>
      </c>
      <c r="AE147" s="32"/>
      <c r="AF147" s="21" t="n">
        <f aca="false">IFERROR(SUMPRODUCT(--(tbl_bd_descente[wo_number]=W147),tbl_bd_descente[Y],tbl_bd_descente[tons])/SUMIF(tbl_bd_descente[wo_number],W147,tbl_bd_descente[tons]),0)</f>
        <v>73.5</v>
      </c>
      <c r="AG147" s="21" t="n">
        <f aca="false">IFERROR(SUMPRODUCT(--(tbl_bd_descente[wo_number]=W147),tbl_bd_descente[Al2O3],tbl_bd_descente[tons])/SUMIF(tbl_bd_descente[wo_number],W147,tbl_bd_descente[tons]),0)</f>
        <v>9.04666666666667</v>
      </c>
      <c r="AH147" s="21" t="n">
        <f aca="false">IFERROR(SUMPRODUCT(--(tbl_bd_descente[wo_number]=W147),tbl_bd_descente[Fe2O3],tbl_bd_descente[tons])/SUMIF(tbl_bd_descente[wo_number],W147,tbl_bd_descente[tons]),0)</f>
        <v>1.56333333333333</v>
      </c>
      <c r="AI147" s="21" t="n">
        <f aca="false">IFERROR(SUMPRODUCT(--(tbl_bd_descente[wo_number]=W147),tbl_bd_descente[MgO],tbl_bd_descente[tons])/SUMIF(tbl_bd_descente[wo_number],W147,tbl_bd_descente[tons]),0)</f>
        <v>32.1833333333333</v>
      </c>
      <c r="AJ147" s="21" t="n">
        <f aca="false">IFERROR(SUMPRODUCT(--(tbl_bd_descente[wo_number]=W147),tbl_bd_descente[CaOX],tbl_bd_descente[tons])/SUMIF(tbl_bd_descente[wo_number],W147,tbl_bd_descente[tons]),0)</f>
        <v>1.12</v>
      </c>
      <c r="AK147" s="21" t="n">
        <f aca="false">IFERROR(SUMPRODUCT(--(tbl_bd_descente[wo_number]=W147),tbl_bd_descente[S],tbl_bd_descente[tons])/SUMIF(tbl_bd_descente[wo_number],W147,tbl_bd_descente[tons]),0)</f>
        <v>0.160666666666667</v>
      </c>
      <c r="AL147" s="33"/>
      <c r="AM147" s="34"/>
      <c r="AO147" s="47" t="str">
        <f aca="false">IF(AND(C147=S$2,D147=S$3,COUNTIF(AO$1:AO146,"&gt;"&amp;1)&lt;10),ROW(),"")</f>
        <v/>
      </c>
    </row>
    <row r="148" customFormat="false" ht="12.8" hidden="false" customHeight="false" outlineLevel="0" collapsed="false">
      <c r="A148" s="0" t="s">
        <v>756</v>
      </c>
      <c r="B148" s="0" t="s">
        <v>54</v>
      </c>
      <c r="C148" s="0" t="s">
        <v>5</v>
      </c>
      <c r="D148" s="0" t="s">
        <v>54</v>
      </c>
      <c r="E148" s="20" t="n">
        <v>213.367998123169</v>
      </c>
      <c r="F148" s="0" t="n">
        <v>79.9</v>
      </c>
      <c r="G148" s="0" t="n">
        <v>84.2</v>
      </c>
      <c r="H148" s="0" t="n">
        <v>91.3</v>
      </c>
      <c r="I148" s="0" t="n">
        <v>2.15</v>
      </c>
      <c r="J148" s="0" t="n">
        <v>0.77</v>
      </c>
      <c r="K148" s="0" t="n">
        <v>31.17</v>
      </c>
      <c r="L148" s="0" t="n">
        <v>1.7</v>
      </c>
      <c r="M148" s="19" t="n">
        <v>43760.5073729167</v>
      </c>
      <c r="N148" s="19" t="n">
        <v>43760.5250997685</v>
      </c>
      <c r="O148" s="19" t="s">
        <v>593</v>
      </c>
      <c r="P148" s="19"/>
      <c r="W148" s="0" t="s">
        <v>474</v>
      </c>
      <c r="X148" s="19" t="n">
        <v>43717.7736111111</v>
      </c>
      <c r="Y148" s="31" t="n">
        <v>455</v>
      </c>
      <c r="Z148" s="0" t="s">
        <v>54</v>
      </c>
      <c r="AA148" s="0" t="s">
        <v>7</v>
      </c>
      <c r="AB148" s="0" t="s">
        <v>54</v>
      </c>
      <c r="AC148" s="0" t="n">
        <v>2019</v>
      </c>
      <c r="AD148" s="0" t="n">
        <v>9</v>
      </c>
      <c r="AE148" s="32"/>
      <c r="AF148" s="21" t="n">
        <f aca="false">IFERROR(SUMPRODUCT(--(tbl_bd_descente[wo_number]=W148),tbl_bd_descente[Y],tbl_bd_descente[tons])/SUMIF(tbl_bd_descente[wo_number],W148,tbl_bd_descente[tons]),0)</f>
        <v>84.4</v>
      </c>
      <c r="AG148" s="21" t="n">
        <f aca="false">IFERROR(SUMPRODUCT(--(tbl_bd_descente[wo_number]=W148),tbl_bd_descente[Al2O3],tbl_bd_descente[tons])/SUMIF(tbl_bd_descente[wo_number],W148,tbl_bd_descente[tons]),0)</f>
        <v>2.65</v>
      </c>
      <c r="AH148" s="21" t="n">
        <f aca="false">IFERROR(SUMPRODUCT(--(tbl_bd_descente[wo_number]=W148),tbl_bd_descente[Fe2O3],tbl_bd_descente[tons])/SUMIF(tbl_bd_descente[wo_number],W148,tbl_bd_descente[tons]),0)</f>
        <v>0.7</v>
      </c>
      <c r="AI148" s="21" t="n">
        <f aca="false">IFERROR(SUMPRODUCT(--(tbl_bd_descente[wo_number]=W148),tbl_bd_descente[MgO],tbl_bd_descente[tons])/SUMIF(tbl_bd_descente[wo_number],W148,tbl_bd_descente[tons]),0)</f>
        <v>31.58</v>
      </c>
      <c r="AJ148" s="21" t="n">
        <f aca="false">IFERROR(SUMPRODUCT(--(tbl_bd_descente[wo_number]=W148),tbl_bd_descente[CaOX],tbl_bd_descente[tons])/SUMIF(tbl_bd_descente[wo_number],W148,tbl_bd_descente[tons]),0)</f>
        <v>0.48</v>
      </c>
      <c r="AK148" s="21" t="n">
        <f aca="false">IFERROR(SUMPRODUCT(--(tbl_bd_descente[wo_number]=W148),tbl_bd_descente[S],tbl_bd_descente[tons])/SUMIF(tbl_bd_descente[wo_number],W148,tbl_bd_descente[tons]),0)</f>
        <v>0.048</v>
      </c>
      <c r="AL148" s="33"/>
      <c r="AM148" s="34"/>
      <c r="AO148" s="47" t="str">
        <f aca="false">IF(AND(C148=S$2,D148=S$3,COUNTIF(AO$1:AO147,"&gt;"&amp;1)&lt;10),ROW(),"")</f>
        <v/>
      </c>
    </row>
    <row r="149" customFormat="false" ht="12.8" hidden="false" customHeight="false" outlineLevel="0" collapsed="false">
      <c r="A149" s="0" t="s">
        <v>757</v>
      </c>
      <c r="B149" s="0" t="s">
        <v>104</v>
      </c>
      <c r="C149" s="0" t="s">
        <v>6</v>
      </c>
      <c r="D149" s="0" t="s">
        <v>104</v>
      </c>
      <c r="E149" s="20" t="n">
        <v>147.054000854492</v>
      </c>
      <c r="F149" s="0" t="n">
        <v>78.4</v>
      </c>
      <c r="G149" s="0" t="n">
        <v>82.7</v>
      </c>
      <c r="H149" s="0" t="n">
        <v>89.7</v>
      </c>
      <c r="I149" s="0" t="n">
        <v>6.62</v>
      </c>
      <c r="J149" s="0" t="n">
        <v>1.27</v>
      </c>
      <c r="K149" s="0" t="n">
        <v>31.72</v>
      </c>
      <c r="L149" s="0" t="n">
        <v>0.62</v>
      </c>
      <c r="M149" s="19" t="n">
        <v>43760.4802145486</v>
      </c>
      <c r="N149" s="19" t="n">
        <v>43760.4966548264</v>
      </c>
      <c r="O149" s="19" t="s">
        <v>593</v>
      </c>
      <c r="P149" s="19"/>
      <c r="W149" s="0" t="s">
        <v>473</v>
      </c>
      <c r="X149" s="19" t="n">
        <v>43717.6673611111</v>
      </c>
      <c r="Y149" s="31" t="n">
        <v>1200</v>
      </c>
      <c r="Z149" s="0" t="s">
        <v>54</v>
      </c>
      <c r="AA149" s="0" t="s">
        <v>7</v>
      </c>
      <c r="AB149" s="0" t="s">
        <v>54</v>
      </c>
      <c r="AC149" s="0" t="n">
        <v>2019</v>
      </c>
      <c r="AD149" s="0" t="n">
        <v>9</v>
      </c>
      <c r="AE149" s="32"/>
      <c r="AF149" s="21" t="n">
        <f aca="false">IFERROR(SUMPRODUCT(--(tbl_bd_descente[wo_number]=W149),tbl_bd_descente[Y],tbl_bd_descente[tons])/SUMIF(tbl_bd_descente[wo_number],W149,tbl_bd_descente[tons]),0)</f>
        <v>85.4333333333333</v>
      </c>
      <c r="AG149" s="21" t="n">
        <f aca="false">IFERROR(SUMPRODUCT(--(tbl_bd_descente[wo_number]=W149),tbl_bd_descente[Al2O3],tbl_bd_descente[tons])/SUMIF(tbl_bd_descente[wo_number],W149,tbl_bd_descente[tons]),0)</f>
        <v>2.79666666666667</v>
      </c>
      <c r="AH149" s="21" t="n">
        <f aca="false">IFERROR(SUMPRODUCT(--(tbl_bd_descente[wo_number]=W149),tbl_bd_descente[Fe2O3],tbl_bd_descente[tons])/SUMIF(tbl_bd_descente[wo_number],W149,tbl_bd_descente[tons]),0)</f>
        <v>0.7</v>
      </c>
      <c r="AI149" s="21" t="n">
        <f aca="false">IFERROR(SUMPRODUCT(--(tbl_bd_descente[wo_number]=W149),tbl_bd_descente[MgO],tbl_bd_descente[tons])/SUMIF(tbl_bd_descente[wo_number],W149,tbl_bd_descente[tons]),0)</f>
        <v>31.43</v>
      </c>
      <c r="AJ149" s="21" t="n">
        <f aca="false">IFERROR(SUMPRODUCT(--(tbl_bd_descente[wo_number]=W149),tbl_bd_descente[CaOX],tbl_bd_descente[tons])/SUMIF(tbl_bd_descente[wo_number],W149,tbl_bd_descente[tons]),0)</f>
        <v>0.81</v>
      </c>
      <c r="AK149" s="21" t="n">
        <f aca="false">IFERROR(SUMPRODUCT(--(tbl_bd_descente[wo_number]=W149),tbl_bd_descente[S],tbl_bd_descente[tons])/SUMIF(tbl_bd_descente[wo_number],W149,tbl_bd_descente[tons]),0)</f>
        <v>0.056</v>
      </c>
      <c r="AL149" s="33"/>
      <c r="AM149" s="34"/>
      <c r="AO149" s="47" t="str">
        <f aca="false">IF(AND(C149=S$2,D149=S$3,COUNTIF(AO$1:AO148,"&gt;"&amp;1)&lt;10),ROW(),"")</f>
        <v/>
      </c>
    </row>
    <row r="150" customFormat="false" ht="12.8" hidden="false" customHeight="false" outlineLevel="0" collapsed="false">
      <c r="A150" s="0" t="s">
        <v>758</v>
      </c>
      <c r="B150" s="0" t="s">
        <v>66</v>
      </c>
      <c r="C150" s="0" t="s">
        <v>9</v>
      </c>
      <c r="D150" s="0" t="s">
        <v>66</v>
      </c>
      <c r="E150" s="20" t="n">
        <v>379.47200012207</v>
      </c>
      <c r="F150" s="0" t="n">
        <v>70.4</v>
      </c>
      <c r="G150" s="0" t="n">
        <v>74.3</v>
      </c>
      <c r="H150" s="0" t="n">
        <v>80.2</v>
      </c>
      <c r="I150" s="0" t="n">
        <v>9.94</v>
      </c>
      <c r="J150" s="0" t="n">
        <v>2.2</v>
      </c>
      <c r="K150" s="0" t="n">
        <v>32.04</v>
      </c>
      <c r="L150" s="0" t="n">
        <v>0.69</v>
      </c>
      <c r="M150" s="19" t="n">
        <v>43760.3928126505</v>
      </c>
      <c r="N150" s="19" t="n">
        <v>43760.4738302083</v>
      </c>
      <c r="O150" s="19" t="s">
        <v>593</v>
      </c>
      <c r="P150" s="19"/>
      <c r="W150" s="0" t="s">
        <v>472</v>
      </c>
      <c r="X150" s="19" t="n">
        <v>43717.3319444444</v>
      </c>
      <c r="Y150" s="31" t="n">
        <v>370.666666666667</v>
      </c>
      <c r="Z150" s="0" t="s">
        <v>30</v>
      </c>
      <c r="AA150" s="0" t="s">
        <v>1</v>
      </c>
      <c r="AB150" s="0" t="s">
        <v>30</v>
      </c>
      <c r="AC150" s="0" t="n">
        <v>2019</v>
      </c>
      <c r="AD150" s="0" t="n">
        <v>9</v>
      </c>
      <c r="AE150" s="32"/>
      <c r="AF150" s="21" t="n">
        <f aca="false">IFERROR(SUMPRODUCT(--(tbl_bd_descente[wo_number]=W150),tbl_bd_descente[Y],tbl_bd_descente[tons])/SUMIF(tbl_bd_descente[wo_number],W150,tbl_bd_descente[tons]),0)</f>
        <v>79.7158273381295</v>
      </c>
      <c r="AG150" s="21" t="n">
        <f aca="false">IFERROR(SUMPRODUCT(--(tbl_bd_descente[wo_number]=W150),tbl_bd_descente[Al2O3],tbl_bd_descente[tons])/SUMIF(tbl_bd_descente[wo_number],W150,tbl_bd_descente[tons]),0)</f>
        <v>3.70151079136691</v>
      </c>
      <c r="AH150" s="21" t="n">
        <f aca="false">IFERROR(SUMPRODUCT(--(tbl_bd_descente[wo_number]=W150),tbl_bd_descente[Fe2O3],tbl_bd_descente[tons])/SUMIF(tbl_bd_descente[wo_number],W150,tbl_bd_descente[tons]),0)</f>
        <v>0.885395683453237</v>
      </c>
      <c r="AI150" s="21" t="n">
        <f aca="false">IFERROR(SUMPRODUCT(--(tbl_bd_descente[wo_number]=W150),tbl_bd_descente[MgO],tbl_bd_descente[tons])/SUMIF(tbl_bd_descente[wo_number],W150,tbl_bd_descente[tons]),0)</f>
        <v>31.3585611510791</v>
      </c>
      <c r="AJ150" s="21" t="n">
        <f aca="false">IFERROR(SUMPRODUCT(--(tbl_bd_descente[wo_number]=W150),tbl_bd_descente[CaOX],tbl_bd_descente[tons])/SUMIF(tbl_bd_descente[wo_number],W150,tbl_bd_descente[tons]),0)</f>
        <v>1.25287769784173</v>
      </c>
      <c r="AK150" s="21" t="n">
        <f aca="false">IFERROR(SUMPRODUCT(--(tbl_bd_descente[wo_number]=W150),tbl_bd_descente[S],tbl_bd_descente[tons])/SUMIF(tbl_bd_descente[wo_number],W150,tbl_bd_descente[tons]),0)</f>
        <v>0.08</v>
      </c>
      <c r="AL150" s="33"/>
      <c r="AM150" s="34"/>
      <c r="AO150" s="47" t="str">
        <f aca="false">IF(AND(C150=S$2,D150=S$3,COUNTIF(AO$1:AO149,"&gt;"&amp;1)&lt;10),ROW(),"")</f>
        <v/>
      </c>
    </row>
    <row r="151" customFormat="false" ht="12.8" hidden="false" customHeight="false" outlineLevel="0" collapsed="false">
      <c r="A151" s="0" t="s">
        <v>759</v>
      </c>
      <c r="B151" s="0" t="s">
        <v>30</v>
      </c>
      <c r="C151" s="0" t="s">
        <v>16</v>
      </c>
      <c r="D151" s="0" t="s">
        <v>30</v>
      </c>
      <c r="E151" s="20" t="n">
        <v>285.669996261597</v>
      </c>
      <c r="F151" s="0" t="n">
        <v>76.2</v>
      </c>
      <c r="G151" s="0" t="n">
        <v>80.3</v>
      </c>
      <c r="H151" s="0" t="n">
        <v>87.4</v>
      </c>
      <c r="I151" s="0" t="n">
        <v>1.94</v>
      </c>
      <c r="J151" s="0" t="n">
        <v>0.71</v>
      </c>
      <c r="K151" s="0" t="n">
        <v>31.23</v>
      </c>
      <c r="L151" s="0" t="n">
        <v>0.63</v>
      </c>
      <c r="M151" s="19" t="n">
        <v>43760.3438837153</v>
      </c>
      <c r="N151" s="19" t="n">
        <v>43760.3716274306</v>
      </c>
      <c r="O151" s="19" t="s">
        <v>593</v>
      </c>
      <c r="P151" s="19"/>
      <c r="W151" s="0" t="s">
        <v>472</v>
      </c>
      <c r="X151" s="19" t="n">
        <v>43717.3319444444</v>
      </c>
      <c r="Y151" s="31" t="n">
        <v>185.333333333333</v>
      </c>
      <c r="Z151" s="0" t="s">
        <v>58</v>
      </c>
      <c r="AA151" s="0" t="s">
        <v>2</v>
      </c>
      <c r="AB151" s="0" t="s">
        <v>30</v>
      </c>
      <c r="AC151" s="0" t="n">
        <v>2019</v>
      </c>
      <c r="AD151" s="0" t="n">
        <v>9</v>
      </c>
      <c r="AE151" s="32"/>
      <c r="AF151" s="21" t="n">
        <f aca="false">IFERROR(SUMPRODUCT(--(tbl_bd_descente[wo_number]=W151),tbl_bd_descente[Y],tbl_bd_descente[tons])/SUMIF(tbl_bd_descente[wo_number],W151,tbl_bd_descente[tons]),0)</f>
        <v>79.7158273381295</v>
      </c>
      <c r="AG151" s="21" t="n">
        <f aca="false">IFERROR(SUMPRODUCT(--(tbl_bd_descente[wo_number]=W151),tbl_bd_descente[Al2O3],tbl_bd_descente[tons])/SUMIF(tbl_bd_descente[wo_number],W151,tbl_bd_descente[tons]),0)</f>
        <v>3.70151079136691</v>
      </c>
      <c r="AH151" s="21" t="n">
        <f aca="false">IFERROR(SUMPRODUCT(--(tbl_bd_descente[wo_number]=W151),tbl_bd_descente[Fe2O3],tbl_bd_descente[tons])/SUMIF(tbl_bd_descente[wo_number],W151,tbl_bd_descente[tons]),0)</f>
        <v>0.885395683453237</v>
      </c>
      <c r="AI151" s="21" t="n">
        <f aca="false">IFERROR(SUMPRODUCT(--(tbl_bd_descente[wo_number]=W151),tbl_bd_descente[MgO],tbl_bd_descente[tons])/SUMIF(tbl_bd_descente[wo_number],W151,tbl_bd_descente[tons]),0)</f>
        <v>31.3585611510791</v>
      </c>
      <c r="AJ151" s="21" t="n">
        <f aca="false">IFERROR(SUMPRODUCT(--(tbl_bd_descente[wo_number]=W151),tbl_bd_descente[CaOX],tbl_bd_descente[tons])/SUMIF(tbl_bd_descente[wo_number],W151,tbl_bd_descente[tons]),0)</f>
        <v>1.25287769784173</v>
      </c>
      <c r="AK151" s="21" t="n">
        <f aca="false">IFERROR(SUMPRODUCT(--(tbl_bd_descente[wo_number]=W151),tbl_bd_descente[S],tbl_bd_descente[tons])/SUMIF(tbl_bd_descente[wo_number],W151,tbl_bd_descente[tons]),0)</f>
        <v>0.08</v>
      </c>
      <c r="AL151" s="33"/>
      <c r="AM151" s="34"/>
      <c r="AO151" s="47" t="str">
        <f aca="false">IF(AND(C151=S$2,D151=S$3,COUNTIF(AO$1:AO150,"&gt;"&amp;1)&lt;10),ROW(),"")</f>
        <v/>
      </c>
    </row>
    <row r="152" customFormat="false" ht="12.8" hidden="false" customHeight="false" outlineLevel="0" collapsed="false">
      <c r="A152" s="0" t="s">
        <v>760</v>
      </c>
      <c r="B152" s="0" t="s">
        <v>30</v>
      </c>
      <c r="C152" s="0" t="s">
        <v>16</v>
      </c>
      <c r="D152" s="0" t="s">
        <v>30</v>
      </c>
      <c r="E152" s="20" t="n">
        <v>259.180995941162</v>
      </c>
      <c r="F152" s="0" t="n">
        <v>74.2</v>
      </c>
      <c r="G152" s="0" t="n">
        <v>78.3</v>
      </c>
      <c r="H152" s="0" t="n">
        <v>85.2</v>
      </c>
      <c r="I152" s="0" t="n">
        <v>2.42</v>
      </c>
      <c r="J152" s="0" t="n">
        <v>0.76</v>
      </c>
      <c r="K152" s="0" t="n">
        <v>31.23</v>
      </c>
      <c r="L152" s="0" t="n">
        <v>0.98</v>
      </c>
      <c r="M152" s="19" t="n">
        <v>43760.3177048958</v>
      </c>
      <c r="N152" s="19" t="n">
        <v>43760.3407753472</v>
      </c>
      <c r="O152" s="19" t="s">
        <v>593</v>
      </c>
      <c r="P152" s="19"/>
      <c r="W152" s="0" t="s">
        <v>471</v>
      </c>
      <c r="X152" s="19" t="n">
        <v>43717.2020833333</v>
      </c>
      <c r="Y152" s="31" t="n">
        <v>204</v>
      </c>
      <c r="Z152" s="0" t="s">
        <v>66</v>
      </c>
      <c r="AA152" s="0" t="s">
        <v>20</v>
      </c>
      <c r="AB152" s="0" t="s">
        <v>66</v>
      </c>
      <c r="AC152" s="0" t="n">
        <v>2019</v>
      </c>
      <c r="AD152" s="0" t="n">
        <v>9</v>
      </c>
      <c r="AE152" s="32"/>
      <c r="AF152" s="21" t="n">
        <f aca="false">IFERROR(SUMPRODUCT(--(tbl_bd_descente[wo_number]=W152),tbl_bd_descente[Y],tbl_bd_descente[tons])/SUMIF(tbl_bd_descente[wo_number],W152,tbl_bd_descente[tons]),0)</f>
        <v>75.6</v>
      </c>
      <c r="AG152" s="21" t="n">
        <f aca="false">IFERROR(SUMPRODUCT(--(tbl_bd_descente[wo_number]=W152),tbl_bd_descente[Al2O3],tbl_bd_descente[tons])/SUMIF(tbl_bd_descente[wo_number],W152,tbl_bd_descente[tons]),0)</f>
        <v>7.92</v>
      </c>
      <c r="AH152" s="21" t="n">
        <f aca="false">IFERROR(SUMPRODUCT(--(tbl_bd_descente[wo_number]=W152),tbl_bd_descente[Fe2O3],tbl_bd_descente[tons])/SUMIF(tbl_bd_descente[wo_number],W152,tbl_bd_descente[tons]),0)</f>
        <v>1.38</v>
      </c>
      <c r="AI152" s="21" t="n">
        <f aca="false">IFERROR(SUMPRODUCT(--(tbl_bd_descente[wo_number]=W152),tbl_bd_descente[MgO],tbl_bd_descente[tons])/SUMIF(tbl_bd_descente[wo_number],W152,tbl_bd_descente[tons]),0)</f>
        <v>31.76</v>
      </c>
      <c r="AJ152" s="21" t="n">
        <f aca="false">IFERROR(SUMPRODUCT(--(tbl_bd_descente[wo_number]=W152),tbl_bd_descente[CaOX],tbl_bd_descente[tons])/SUMIF(tbl_bd_descente[wo_number],W152,tbl_bd_descente[tons]),0)</f>
        <v>1.1</v>
      </c>
      <c r="AK152" s="21" t="n">
        <f aca="false">IFERROR(SUMPRODUCT(--(tbl_bd_descente[wo_number]=W152),tbl_bd_descente[S],tbl_bd_descente[tons])/SUMIF(tbl_bd_descente[wo_number],W152,tbl_bd_descente[tons]),0)</f>
        <v>0.105</v>
      </c>
      <c r="AL152" s="33"/>
      <c r="AM152" s="34"/>
      <c r="AO152" s="47" t="str">
        <f aca="false">IF(AND(C152=S$2,D152=S$3,COUNTIF(AO$1:AO151,"&gt;"&amp;1)&lt;10),ROW(),"")</f>
        <v/>
      </c>
    </row>
    <row r="153" customFormat="false" ht="12.8" hidden="false" customHeight="false" outlineLevel="0" collapsed="false">
      <c r="A153" s="0" t="s">
        <v>761</v>
      </c>
      <c r="B153" s="0" t="s">
        <v>56</v>
      </c>
      <c r="C153" s="0" t="s">
        <v>25</v>
      </c>
      <c r="D153" s="0" t="s">
        <v>56</v>
      </c>
      <c r="E153" s="20" t="n">
        <v>186.424995422363</v>
      </c>
      <c r="F153" s="0" t="n">
        <v>80.4</v>
      </c>
      <c r="G153" s="0" t="n">
        <v>84.8</v>
      </c>
      <c r="H153" s="0" t="n">
        <v>92.4</v>
      </c>
      <c r="I153" s="0" t="n">
        <v>5.18</v>
      </c>
      <c r="J153" s="0" t="n">
        <v>0.89</v>
      </c>
      <c r="K153" s="0" t="n">
        <v>31.57</v>
      </c>
      <c r="L153" s="0" t="n">
        <v>1.12</v>
      </c>
      <c r="M153" s="19" t="n">
        <v>43759.9357992245</v>
      </c>
      <c r="N153" s="19" t="n">
        <v>43760.308668287</v>
      </c>
      <c r="O153" s="19" t="s">
        <v>593</v>
      </c>
      <c r="P153" s="19"/>
      <c r="W153" s="0" t="s">
        <v>471</v>
      </c>
      <c r="X153" s="19" t="n">
        <v>43717.2020833333</v>
      </c>
      <c r="Y153" s="31" t="n">
        <v>102</v>
      </c>
      <c r="Z153" s="0" t="s">
        <v>66</v>
      </c>
      <c r="AA153" s="0" t="s">
        <v>9</v>
      </c>
      <c r="AB153" s="0" t="s">
        <v>66</v>
      </c>
      <c r="AC153" s="0" t="n">
        <v>2019</v>
      </c>
      <c r="AD153" s="0" t="n">
        <v>9</v>
      </c>
      <c r="AE153" s="32"/>
      <c r="AF153" s="21" t="n">
        <f aca="false">IFERROR(SUMPRODUCT(--(tbl_bd_descente[wo_number]=W153),tbl_bd_descente[Y],tbl_bd_descente[tons])/SUMIF(tbl_bd_descente[wo_number],W153,tbl_bd_descente[tons]),0)</f>
        <v>75.6</v>
      </c>
      <c r="AG153" s="21" t="n">
        <f aca="false">IFERROR(SUMPRODUCT(--(tbl_bd_descente[wo_number]=W153),tbl_bd_descente[Al2O3],tbl_bd_descente[tons])/SUMIF(tbl_bd_descente[wo_number],W153,tbl_bd_descente[tons]),0)</f>
        <v>7.92</v>
      </c>
      <c r="AH153" s="21" t="n">
        <f aca="false">IFERROR(SUMPRODUCT(--(tbl_bd_descente[wo_number]=W153),tbl_bd_descente[Fe2O3],tbl_bd_descente[tons])/SUMIF(tbl_bd_descente[wo_number],W153,tbl_bd_descente[tons]),0)</f>
        <v>1.38</v>
      </c>
      <c r="AI153" s="21" t="n">
        <f aca="false">IFERROR(SUMPRODUCT(--(tbl_bd_descente[wo_number]=W153),tbl_bd_descente[MgO],tbl_bd_descente[tons])/SUMIF(tbl_bd_descente[wo_number],W153,tbl_bd_descente[tons]),0)</f>
        <v>31.76</v>
      </c>
      <c r="AJ153" s="21" t="n">
        <f aca="false">IFERROR(SUMPRODUCT(--(tbl_bd_descente[wo_number]=W153),tbl_bd_descente[CaOX],tbl_bd_descente[tons])/SUMIF(tbl_bd_descente[wo_number],W153,tbl_bd_descente[tons]),0)</f>
        <v>1.1</v>
      </c>
      <c r="AK153" s="21" t="n">
        <f aca="false">IFERROR(SUMPRODUCT(--(tbl_bd_descente[wo_number]=W153),tbl_bd_descente[S],tbl_bd_descente[tons])/SUMIF(tbl_bd_descente[wo_number],W153,tbl_bd_descente[tons]),0)</f>
        <v>0.105</v>
      </c>
      <c r="AL153" s="33"/>
      <c r="AM153" s="34"/>
      <c r="AO153" s="47" t="str">
        <f aca="false">IF(AND(C153=S$2,D153=S$3,COUNTIF(AO$1:AO152,"&gt;"&amp;1)&lt;10),ROW(),"")</f>
        <v/>
      </c>
    </row>
    <row r="154" customFormat="false" ht="12.8" hidden="false" customHeight="false" outlineLevel="0" collapsed="false">
      <c r="A154" s="0" t="s">
        <v>762</v>
      </c>
      <c r="B154" s="0" t="s">
        <v>88</v>
      </c>
      <c r="C154" s="0" t="s">
        <v>26</v>
      </c>
      <c r="D154" s="0" t="s">
        <v>88</v>
      </c>
      <c r="E154" s="20" t="n">
        <v>111.400997161865</v>
      </c>
      <c r="F154" s="0" t="n">
        <v>71.3</v>
      </c>
      <c r="G154" s="0" t="n">
        <v>75.2</v>
      </c>
      <c r="H154" s="0" t="n">
        <v>81.8</v>
      </c>
      <c r="I154" s="0" t="n">
        <v>3.04</v>
      </c>
      <c r="J154" s="0" t="n">
        <v>0.83</v>
      </c>
      <c r="K154" s="0" t="n">
        <v>31.16</v>
      </c>
      <c r="L154" s="0" t="n">
        <v>0.52</v>
      </c>
      <c r="M154" s="19" t="n">
        <v>43759.9240165162</v>
      </c>
      <c r="N154" s="19" t="n">
        <v>43759.9293356134</v>
      </c>
      <c r="O154" s="19" t="s">
        <v>593</v>
      </c>
      <c r="P154" s="19"/>
      <c r="W154" s="0" t="s">
        <v>470</v>
      </c>
      <c r="X154" s="19" t="n">
        <v>43715.1083333333</v>
      </c>
      <c r="Y154" s="31" t="n">
        <v>800</v>
      </c>
      <c r="Z154" s="0" t="s">
        <v>66</v>
      </c>
      <c r="AA154" s="0" t="s">
        <v>9</v>
      </c>
      <c r="AB154" s="0" t="s">
        <v>66</v>
      </c>
      <c r="AC154" s="0" t="n">
        <v>2019</v>
      </c>
      <c r="AD154" s="0" t="n">
        <v>9</v>
      </c>
      <c r="AE154" s="32"/>
      <c r="AF154" s="21" t="n">
        <f aca="false">IFERROR(SUMPRODUCT(--(tbl_bd_descente[wo_number]=W154),tbl_bd_descente[Y],tbl_bd_descente[tons])/SUMIF(tbl_bd_descente[wo_number],W154,tbl_bd_descente[tons]),0)</f>
        <v>74.5666666666667</v>
      </c>
      <c r="AG154" s="21" t="n">
        <f aca="false">IFERROR(SUMPRODUCT(--(tbl_bd_descente[wo_number]=W154),tbl_bd_descente[Al2O3],tbl_bd_descente[tons])/SUMIF(tbl_bd_descente[wo_number],W154,tbl_bd_descente[tons]),0)</f>
        <v>8.36666666666667</v>
      </c>
      <c r="AH154" s="21" t="n">
        <f aca="false">IFERROR(SUMPRODUCT(--(tbl_bd_descente[wo_number]=W154),tbl_bd_descente[Fe2O3],tbl_bd_descente[tons])/SUMIF(tbl_bd_descente[wo_number],W154,tbl_bd_descente[tons]),0)</f>
        <v>1.43</v>
      </c>
      <c r="AI154" s="21" t="n">
        <f aca="false">IFERROR(SUMPRODUCT(--(tbl_bd_descente[wo_number]=W154),tbl_bd_descente[MgO],tbl_bd_descente[tons])/SUMIF(tbl_bd_descente[wo_number],W154,tbl_bd_descente[tons]),0)</f>
        <v>31.88</v>
      </c>
      <c r="AJ154" s="21" t="n">
        <f aca="false">IFERROR(SUMPRODUCT(--(tbl_bd_descente[wo_number]=W154),tbl_bd_descente[CaOX],tbl_bd_descente[tons])/SUMIF(tbl_bd_descente[wo_number],W154,tbl_bd_descente[tons]),0)</f>
        <v>1.28</v>
      </c>
      <c r="AK154" s="21" t="n">
        <f aca="false">IFERROR(SUMPRODUCT(--(tbl_bd_descente[wo_number]=W154),tbl_bd_descente[S],tbl_bd_descente[tons])/SUMIF(tbl_bd_descente[wo_number],W154,tbl_bd_descente[tons]),0)</f>
        <v>0.134666666666667</v>
      </c>
      <c r="AL154" s="33"/>
      <c r="AM154" s="34"/>
      <c r="AO154" s="47" t="str">
        <f aca="false">IF(AND(C154=S$2,D154=S$3,COUNTIF(AO$1:AO153,"&gt;"&amp;1)&lt;10),ROW(),"")</f>
        <v/>
      </c>
    </row>
    <row r="155" customFormat="false" ht="12.8" hidden="false" customHeight="false" outlineLevel="0" collapsed="false">
      <c r="A155" s="0" t="s">
        <v>763</v>
      </c>
      <c r="B155" s="0" t="s">
        <v>54</v>
      </c>
      <c r="C155" s="0" t="s">
        <v>5</v>
      </c>
      <c r="D155" s="0" t="s">
        <v>54</v>
      </c>
      <c r="E155" s="20" t="n">
        <v>228.244998931885</v>
      </c>
      <c r="F155" s="0" t="n">
        <v>79.2</v>
      </c>
      <c r="G155" s="0" t="n">
        <v>83.6</v>
      </c>
      <c r="H155" s="0" t="n">
        <v>91.3</v>
      </c>
      <c r="I155" s="0" t="n">
        <v>2.74</v>
      </c>
      <c r="J155" s="0" t="n">
        <v>0.79</v>
      </c>
      <c r="K155" s="0" t="n">
        <v>31.3</v>
      </c>
      <c r="L155" s="0" t="n">
        <v>0.46</v>
      </c>
      <c r="M155" s="19" t="n">
        <v>43759.9019105324</v>
      </c>
      <c r="N155" s="19" t="n">
        <v>43759.918872419</v>
      </c>
      <c r="O155" s="19" t="s">
        <v>593</v>
      </c>
      <c r="P155" s="19"/>
      <c r="W155" s="0" t="s">
        <v>470</v>
      </c>
      <c r="X155" s="19" t="n">
        <v>43715.1083333333</v>
      </c>
      <c r="Y155" s="31" t="n">
        <v>400</v>
      </c>
      <c r="Z155" s="0" t="s">
        <v>66</v>
      </c>
      <c r="AA155" s="0" t="s">
        <v>20</v>
      </c>
      <c r="AB155" s="0" t="s">
        <v>66</v>
      </c>
      <c r="AC155" s="0" t="n">
        <v>2019</v>
      </c>
      <c r="AD155" s="0" t="n">
        <v>9</v>
      </c>
      <c r="AE155" s="32"/>
      <c r="AF155" s="21" t="n">
        <f aca="false">IFERROR(SUMPRODUCT(--(tbl_bd_descente[wo_number]=W155),tbl_bd_descente[Y],tbl_bd_descente[tons])/SUMIF(tbl_bd_descente[wo_number],W155,tbl_bd_descente[tons]),0)</f>
        <v>74.5666666666667</v>
      </c>
      <c r="AG155" s="21" t="n">
        <f aca="false">IFERROR(SUMPRODUCT(--(tbl_bd_descente[wo_number]=W155),tbl_bd_descente[Al2O3],tbl_bd_descente[tons])/SUMIF(tbl_bd_descente[wo_number],W155,tbl_bd_descente[tons]),0)</f>
        <v>8.36666666666667</v>
      </c>
      <c r="AH155" s="21" t="n">
        <f aca="false">IFERROR(SUMPRODUCT(--(tbl_bd_descente[wo_number]=W155),tbl_bd_descente[Fe2O3],tbl_bd_descente[tons])/SUMIF(tbl_bd_descente[wo_number],W155,tbl_bd_descente[tons]),0)</f>
        <v>1.43</v>
      </c>
      <c r="AI155" s="21" t="n">
        <f aca="false">IFERROR(SUMPRODUCT(--(tbl_bd_descente[wo_number]=W155),tbl_bd_descente[MgO],tbl_bd_descente[tons])/SUMIF(tbl_bd_descente[wo_number],W155,tbl_bd_descente[tons]),0)</f>
        <v>31.88</v>
      </c>
      <c r="AJ155" s="21" t="n">
        <f aca="false">IFERROR(SUMPRODUCT(--(tbl_bd_descente[wo_number]=W155),tbl_bd_descente[CaOX],tbl_bd_descente[tons])/SUMIF(tbl_bd_descente[wo_number],W155,tbl_bd_descente[tons]),0)</f>
        <v>1.28</v>
      </c>
      <c r="AK155" s="21" t="n">
        <f aca="false">IFERROR(SUMPRODUCT(--(tbl_bd_descente[wo_number]=W155),tbl_bd_descente[S],tbl_bd_descente[tons])/SUMIF(tbl_bd_descente[wo_number],W155,tbl_bd_descente[tons]),0)</f>
        <v>0.134666666666667</v>
      </c>
      <c r="AL155" s="33"/>
      <c r="AM155" s="34"/>
      <c r="AO155" s="47" t="str">
        <f aca="false">IF(AND(C155=S$2,D155=S$3,COUNTIF(AO$1:AO154,"&gt;"&amp;1)&lt;10),ROW(),"")</f>
        <v/>
      </c>
    </row>
    <row r="156" customFormat="false" ht="12.8" hidden="false" customHeight="false" outlineLevel="0" collapsed="false">
      <c r="A156" s="0" t="s">
        <v>764</v>
      </c>
      <c r="B156" s="0" t="s">
        <v>58</v>
      </c>
      <c r="C156" s="0" t="s">
        <v>2</v>
      </c>
      <c r="D156" s="0" t="s">
        <v>58</v>
      </c>
      <c r="E156" s="20" t="n">
        <v>149.68399810791</v>
      </c>
      <c r="F156" s="0" t="n">
        <v>75.3</v>
      </c>
      <c r="G156" s="0" t="n">
        <v>79.4</v>
      </c>
      <c r="H156" s="0" t="n">
        <v>87</v>
      </c>
      <c r="I156" s="0" t="n">
        <v>3</v>
      </c>
      <c r="J156" s="0" t="n">
        <v>0.82</v>
      </c>
      <c r="K156" s="0" t="n">
        <v>31.31</v>
      </c>
      <c r="L156" s="0" t="n">
        <v>0.47</v>
      </c>
      <c r="M156" s="19" t="n">
        <v>43759.8870437153</v>
      </c>
      <c r="N156" s="19" t="n">
        <v>43759.8963037847</v>
      </c>
      <c r="O156" s="19" t="s">
        <v>593</v>
      </c>
      <c r="P156" s="19"/>
      <c r="W156" s="0" t="s">
        <v>469</v>
      </c>
      <c r="X156" s="19" t="n">
        <v>43714.8173611111</v>
      </c>
      <c r="Y156" s="31" t="n">
        <v>877.333333333333</v>
      </c>
      <c r="Z156" s="0" t="s">
        <v>30</v>
      </c>
      <c r="AA156" s="0" t="s">
        <v>1</v>
      </c>
      <c r="AB156" s="0" t="s">
        <v>30</v>
      </c>
      <c r="AC156" s="0" t="n">
        <v>2019</v>
      </c>
      <c r="AD156" s="0" t="n">
        <v>9</v>
      </c>
      <c r="AE156" s="32"/>
      <c r="AF156" s="21" t="n">
        <f aca="false">IFERROR(SUMPRODUCT(--(tbl_bd_descente[wo_number]=W156),tbl_bd_descente[Y],tbl_bd_descente[tons])/SUMIF(tbl_bd_descente[wo_number],W156,tbl_bd_descente[tons]),0)</f>
        <v>80.1352583586626</v>
      </c>
      <c r="AG156" s="21" t="n">
        <f aca="false">IFERROR(SUMPRODUCT(--(tbl_bd_descente[wo_number]=W156),tbl_bd_descente[Al2O3],tbl_bd_descente[tons])/SUMIF(tbl_bd_descente[wo_number],W156,tbl_bd_descente[tons]),0)</f>
        <v>2.94592705167173</v>
      </c>
      <c r="AH156" s="21" t="n">
        <f aca="false">IFERROR(SUMPRODUCT(--(tbl_bd_descente[wo_number]=W156),tbl_bd_descente[Fe2O3],tbl_bd_descente[tons])/SUMIF(tbl_bd_descente[wo_number],W156,tbl_bd_descente[tons]),0)</f>
        <v>0.831762917933131</v>
      </c>
      <c r="AI156" s="21" t="n">
        <f aca="false">IFERROR(SUMPRODUCT(--(tbl_bd_descente[wo_number]=W156),tbl_bd_descente[MgO],tbl_bd_descente[tons])/SUMIF(tbl_bd_descente[wo_number],W156,tbl_bd_descente[tons]),0)</f>
        <v>31.4522492401216</v>
      </c>
      <c r="AJ156" s="21" t="n">
        <f aca="false">IFERROR(SUMPRODUCT(--(tbl_bd_descente[wo_number]=W156),tbl_bd_descente[CaOX],tbl_bd_descente[tons])/SUMIF(tbl_bd_descente[wo_number],W156,tbl_bd_descente[tons]),0)</f>
        <v>1.42723404255319</v>
      </c>
      <c r="AK156" s="21" t="n">
        <f aca="false">IFERROR(SUMPRODUCT(--(tbl_bd_descente[wo_number]=W156),tbl_bd_descente[S],tbl_bd_descente[tons])/SUMIF(tbl_bd_descente[wo_number],W156,tbl_bd_descente[tons]),0)</f>
        <v>0.0968936170212766</v>
      </c>
      <c r="AL156" s="33"/>
      <c r="AM156" s="34"/>
      <c r="AO156" s="47" t="str">
        <f aca="false">IF(AND(C156=S$2,D156=S$3,COUNTIF(AO$1:AO155,"&gt;"&amp;1)&lt;10),ROW(),"")</f>
        <v/>
      </c>
    </row>
    <row r="157" customFormat="false" ht="12.8" hidden="false" customHeight="false" outlineLevel="0" collapsed="false">
      <c r="A157" s="0" t="s">
        <v>765</v>
      </c>
      <c r="B157" s="0" t="s">
        <v>30</v>
      </c>
      <c r="C157" s="0" t="s">
        <v>16</v>
      </c>
      <c r="D157" s="0" t="s">
        <v>104</v>
      </c>
      <c r="E157" s="20" t="n">
        <v>40.6</v>
      </c>
      <c r="F157" s="0" t="n">
        <v>77.1</v>
      </c>
      <c r="G157" s="0" t="n">
        <v>81.3</v>
      </c>
      <c r="H157" s="0" t="n">
        <v>89.2</v>
      </c>
      <c r="I157" s="0" t="n">
        <v>2.82</v>
      </c>
      <c r="J157" s="0" t="n">
        <v>0.84</v>
      </c>
      <c r="K157" s="0" t="n">
        <v>31.35</v>
      </c>
      <c r="L157" s="0" t="n">
        <v>0.47</v>
      </c>
      <c r="M157" s="19" t="n">
        <v>43759.8644284375</v>
      </c>
      <c r="N157" s="19" t="n">
        <v>43759.8644284375</v>
      </c>
      <c r="O157" s="19" t="s">
        <v>593</v>
      </c>
      <c r="P157" s="19"/>
      <c r="W157" s="0" t="s">
        <v>469</v>
      </c>
      <c r="X157" s="19" t="n">
        <v>43714.8173611111</v>
      </c>
      <c r="Y157" s="31" t="n">
        <v>438.666666666667</v>
      </c>
      <c r="Z157" s="0" t="s">
        <v>58</v>
      </c>
      <c r="AA157" s="0" t="s">
        <v>2</v>
      </c>
      <c r="AB157" s="0" t="s">
        <v>30</v>
      </c>
      <c r="AC157" s="0" t="n">
        <v>2019</v>
      </c>
      <c r="AD157" s="0" t="n">
        <v>9</v>
      </c>
      <c r="AE157" s="32"/>
      <c r="AF157" s="21" t="n">
        <f aca="false">IFERROR(SUMPRODUCT(--(tbl_bd_descente[wo_number]=W157),tbl_bd_descente[Y],tbl_bd_descente[tons])/SUMIF(tbl_bd_descente[wo_number],W157,tbl_bd_descente[tons]),0)</f>
        <v>80.1352583586626</v>
      </c>
      <c r="AG157" s="21" t="n">
        <f aca="false">IFERROR(SUMPRODUCT(--(tbl_bd_descente[wo_number]=W157),tbl_bd_descente[Al2O3],tbl_bd_descente[tons])/SUMIF(tbl_bd_descente[wo_number],W157,tbl_bd_descente[tons]),0)</f>
        <v>2.94592705167173</v>
      </c>
      <c r="AH157" s="21" t="n">
        <f aca="false">IFERROR(SUMPRODUCT(--(tbl_bd_descente[wo_number]=W157),tbl_bd_descente[Fe2O3],tbl_bd_descente[tons])/SUMIF(tbl_bd_descente[wo_number],W157,tbl_bd_descente[tons]),0)</f>
        <v>0.831762917933131</v>
      </c>
      <c r="AI157" s="21" t="n">
        <f aca="false">IFERROR(SUMPRODUCT(--(tbl_bd_descente[wo_number]=W157),tbl_bd_descente[MgO],tbl_bd_descente[tons])/SUMIF(tbl_bd_descente[wo_number],W157,tbl_bd_descente[tons]),0)</f>
        <v>31.4522492401216</v>
      </c>
      <c r="AJ157" s="21" t="n">
        <f aca="false">IFERROR(SUMPRODUCT(--(tbl_bd_descente[wo_number]=W157),tbl_bd_descente[CaOX],tbl_bd_descente[tons])/SUMIF(tbl_bd_descente[wo_number],W157,tbl_bd_descente[tons]),0)</f>
        <v>1.42723404255319</v>
      </c>
      <c r="AK157" s="21" t="n">
        <f aca="false">IFERROR(SUMPRODUCT(--(tbl_bd_descente[wo_number]=W157),tbl_bd_descente[S],tbl_bd_descente[tons])/SUMIF(tbl_bd_descente[wo_number],W157,tbl_bd_descente[tons]),0)</f>
        <v>0.0968936170212766</v>
      </c>
      <c r="AL157" s="33"/>
      <c r="AM157" s="34"/>
      <c r="AO157" s="47" t="str">
        <f aca="false">IF(AND(C157=S$2,D157=S$3,COUNTIF(AO$1:AO156,"&gt;"&amp;1)&lt;10),ROW(),"")</f>
        <v/>
      </c>
    </row>
    <row r="158" customFormat="false" ht="12.8" hidden="false" customHeight="false" outlineLevel="0" collapsed="false">
      <c r="A158" s="0" t="s">
        <v>765</v>
      </c>
      <c r="B158" s="0" t="s">
        <v>30</v>
      </c>
      <c r="C158" s="0" t="s">
        <v>16</v>
      </c>
      <c r="D158" s="0" t="s">
        <v>30</v>
      </c>
      <c r="E158" s="20" t="n">
        <v>294.4</v>
      </c>
      <c r="F158" s="0" t="n">
        <v>77.1</v>
      </c>
      <c r="G158" s="0" t="n">
        <v>81.3</v>
      </c>
      <c r="H158" s="0" t="n">
        <v>89.2</v>
      </c>
      <c r="I158" s="0" t="n">
        <v>2.82</v>
      </c>
      <c r="J158" s="0" t="n">
        <v>0.84</v>
      </c>
      <c r="K158" s="0" t="n">
        <v>31.35</v>
      </c>
      <c r="L158" s="0" t="n">
        <v>0.47</v>
      </c>
      <c r="M158" s="19" t="n">
        <v>43759.8585255787</v>
      </c>
      <c r="N158" s="19" t="n">
        <v>43760.2293389236</v>
      </c>
      <c r="O158" s="19" t="s">
        <v>593</v>
      </c>
      <c r="P158" s="19"/>
      <c r="W158" s="0" t="s">
        <v>468</v>
      </c>
      <c r="X158" s="19" t="n">
        <v>43714.4076388889</v>
      </c>
      <c r="Y158" s="31" t="n">
        <v>1115</v>
      </c>
      <c r="Z158" s="0" t="s">
        <v>54</v>
      </c>
      <c r="AA158" s="0" t="s">
        <v>5</v>
      </c>
      <c r="AB158" s="0" t="s">
        <v>54</v>
      </c>
      <c r="AC158" s="0" t="n">
        <v>2019</v>
      </c>
      <c r="AD158" s="0" t="n">
        <v>9</v>
      </c>
      <c r="AE158" s="32"/>
      <c r="AF158" s="21" t="n">
        <f aca="false">IFERROR(SUMPRODUCT(--(tbl_bd_descente[wo_number]=W158),tbl_bd_descente[Y],tbl_bd_descente[tons])/SUMIF(tbl_bd_descente[wo_number],W158,tbl_bd_descente[tons]),0)</f>
        <v>82.8053811659193</v>
      </c>
      <c r="AG158" s="21" t="n">
        <f aca="false">IFERROR(SUMPRODUCT(--(tbl_bd_descente[wo_number]=W158),tbl_bd_descente[Al2O3],tbl_bd_descente[tons])/SUMIF(tbl_bd_descente[wo_number],W158,tbl_bd_descente[tons]),0)</f>
        <v>2.44439461883408</v>
      </c>
      <c r="AH158" s="21" t="n">
        <f aca="false">IFERROR(SUMPRODUCT(--(tbl_bd_descente[wo_number]=W158),tbl_bd_descente[Fe2O3],tbl_bd_descente[tons])/SUMIF(tbl_bd_descente[wo_number],W158,tbl_bd_descente[tons]),0)</f>
        <v>0.733811659192825</v>
      </c>
      <c r="AI158" s="21" t="n">
        <f aca="false">IFERROR(SUMPRODUCT(--(tbl_bd_descente[wo_number]=W158),tbl_bd_descente[MgO],tbl_bd_descente[tons])/SUMIF(tbl_bd_descente[wo_number],W158,tbl_bd_descente[tons]),0)</f>
        <v>31.5445739910314</v>
      </c>
      <c r="AJ158" s="21" t="n">
        <f aca="false">IFERROR(SUMPRODUCT(--(tbl_bd_descente[wo_number]=W158),tbl_bd_descente[CaOX],tbl_bd_descente[tons])/SUMIF(tbl_bd_descente[wo_number],W158,tbl_bd_descente[tons]),0)</f>
        <v>0.891614349775785</v>
      </c>
      <c r="AK158" s="21" t="n">
        <f aca="false">IFERROR(SUMPRODUCT(--(tbl_bd_descente[wo_number]=W158),tbl_bd_descente[S],tbl_bd_descente[tons])/SUMIF(tbl_bd_descente[wo_number],W158,tbl_bd_descente[tons]),0)</f>
        <v>0.0526008968609866</v>
      </c>
      <c r="AL158" s="33"/>
      <c r="AM158" s="34"/>
      <c r="AO158" s="47" t="str">
        <f aca="false">IF(AND(C158=S$2,D158=S$3,COUNTIF(AO$1:AO157,"&gt;"&amp;1)&lt;10),ROW(),"")</f>
        <v/>
      </c>
    </row>
    <row r="159" customFormat="false" ht="12.8" hidden="false" customHeight="false" outlineLevel="0" collapsed="false">
      <c r="A159" s="0" t="s">
        <v>766</v>
      </c>
      <c r="B159" s="0" t="s">
        <v>58</v>
      </c>
      <c r="C159" s="0" t="s">
        <v>2</v>
      </c>
      <c r="D159" s="0" t="s">
        <v>58</v>
      </c>
      <c r="E159" s="20" t="n">
        <v>363.234998703003</v>
      </c>
      <c r="F159" s="0" t="n">
        <v>75.4</v>
      </c>
      <c r="G159" s="0" t="n">
        <v>79.5</v>
      </c>
      <c r="H159" s="0" t="n">
        <v>86.8</v>
      </c>
      <c r="I159" s="0" t="n">
        <v>4</v>
      </c>
      <c r="J159" s="0" t="n">
        <v>1.02</v>
      </c>
      <c r="K159" s="0" t="n">
        <v>31.35</v>
      </c>
      <c r="L159" s="0" t="n">
        <v>1.56</v>
      </c>
      <c r="M159" s="19" t="n">
        <v>43759.6300350694</v>
      </c>
      <c r="N159" s="19" t="n">
        <v>43759.6595431366</v>
      </c>
      <c r="O159" s="19" t="s">
        <v>676</v>
      </c>
      <c r="P159" s="19"/>
      <c r="W159" s="0" t="s">
        <v>467</v>
      </c>
      <c r="X159" s="19" t="n">
        <v>43714.1354166667</v>
      </c>
      <c r="Y159" s="31" t="n">
        <v>490.666666666667</v>
      </c>
      <c r="Z159" s="0" t="s">
        <v>66</v>
      </c>
      <c r="AA159" s="0" t="s">
        <v>9</v>
      </c>
      <c r="AB159" s="0" t="s">
        <v>66</v>
      </c>
      <c r="AC159" s="0" t="n">
        <v>2019</v>
      </c>
      <c r="AD159" s="0" t="n">
        <v>9</v>
      </c>
      <c r="AE159" s="32"/>
      <c r="AF159" s="21" t="n">
        <f aca="false">IFERROR(SUMPRODUCT(--(tbl_bd_descente[wo_number]=W159),tbl_bd_descente[Y],tbl_bd_descente[tons])/SUMIF(tbl_bd_descente[wo_number],W159,tbl_bd_descente[tons]),0)</f>
        <v>74.354347826087</v>
      </c>
      <c r="AG159" s="21" t="n">
        <f aca="false">IFERROR(SUMPRODUCT(--(tbl_bd_descente[wo_number]=W159),tbl_bd_descente[Al2O3],tbl_bd_descente[tons])/SUMIF(tbl_bd_descente[wo_number],W159,tbl_bd_descente[tons]),0)</f>
        <v>9.48804347826087</v>
      </c>
      <c r="AH159" s="21" t="n">
        <f aca="false">IFERROR(SUMPRODUCT(--(tbl_bd_descente[wo_number]=W159),tbl_bd_descente[Fe2O3],tbl_bd_descente[tons])/SUMIF(tbl_bd_descente[wo_number],W159,tbl_bd_descente[tons]),0)</f>
        <v>1.44913043478261</v>
      </c>
      <c r="AI159" s="21" t="n">
        <f aca="false">IFERROR(SUMPRODUCT(--(tbl_bd_descente[wo_number]=W159),tbl_bd_descente[MgO],tbl_bd_descente[tons])/SUMIF(tbl_bd_descente[wo_number],W159,tbl_bd_descente[tons]),0)</f>
        <v>32.2717391304348</v>
      </c>
      <c r="AJ159" s="21" t="n">
        <f aca="false">IFERROR(SUMPRODUCT(--(tbl_bd_descente[wo_number]=W159),tbl_bd_descente[CaOX],tbl_bd_descente[tons])/SUMIF(tbl_bd_descente[wo_number],W159,tbl_bd_descente[tons]),0)</f>
        <v>1.16521739130435</v>
      </c>
      <c r="AK159" s="21" t="n">
        <f aca="false">IFERROR(SUMPRODUCT(--(tbl_bd_descente[wo_number]=W159),tbl_bd_descente[S],tbl_bd_descente[tons])/SUMIF(tbl_bd_descente[wo_number],W159,tbl_bd_descente[tons]),0)</f>
        <v>0.101282608695652</v>
      </c>
      <c r="AL159" s="33"/>
      <c r="AM159" s="34"/>
      <c r="AO159" s="47" t="str">
        <f aca="false">IF(AND(C159=S$2,D159=S$3,COUNTIF(AO$1:AO158,"&gt;"&amp;1)&lt;10),ROW(),"")</f>
        <v/>
      </c>
    </row>
    <row r="160" customFormat="false" ht="12.8" hidden="false" customHeight="false" outlineLevel="0" collapsed="false">
      <c r="A160" s="0" t="s">
        <v>767</v>
      </c>
      <c r="B160" s="0" t="s">
        <v>58</v>
      </c>
      <c r="C160" s="0" t="s">
        <v>2</v>
      </c>
      <c r="D160" s="0" t="s">
        <v>58</v>
      </c>
      <c r="E160" s="20" t="n">
        <v>225.334997558594</v>
      </c>
      <c r="F160" s="0" t="n">
        <v>76</v>
      </c>
      <c r="G160" s="0" t="n">
        <v>80</v>
      </c>
      <c r="H160" s="0" t="n">
        <v>86.5</v>
      </c>
      <c r="I160" s="0" t="n">
        <v>2.45</v>
      </c>
      <c r="J160" s="0" t="n">
        <v>0.84</v>
      </c>
      <c r="K160" s="0" t="n">
        <v>31.32</v>
      </c>
      <c r="L160" s="0" t="n">
        <v>2.47</v>
      </c>
      <c r="M160" s="19" t="n">
        <v>43759.608530787</v>
      </c>
      <c r="N160" s="19" t="n">
        <v>43759.6265919792</v>
      </c>
      <c r="O160" s="19" t="s">
        <v>676</v>
      </c>
      <c r="P160" s="19"/>
      <c r="W160" s="0" t="s">
        <v>467</v>
      </c>
      <c r="X160" s="19" t="n">
        <v>43714.1354166667</v>
      </c>
      <c r="Y160" s="31" t="n">
        <v>245.333333333333</v>
      </c>
      <c r="Z160" s="0" t="s">
        <v>66</v>
      </c>
      <c r="AA160" s="0" t="s">
        <v>20</v>
      </c>
      <c r="AB160" s="0" t="s">
        <v>66</v>
      </c>
      <c r="AC160" s="0" t="n">
        <v>2019</v>
      </c>
      <c r="AD160" s="0" t="n">
        <v>9</v>
      </c>
      <c r="AE160" s="32"/>
      <c r="AF160" s="21" t="n">
        <f aca="false">IFERROR(SUMPRODUCT(--(tbl_bd_descente[wo_number]=W160),tbl_bd_descente[Y],tbl_bd_descente[tons])/SUMIF(tbl_bd_descente[wo_number],W160,tbl_bd_descente[tons]),0)</f>
        <v>74.354347826087</v>
      </c>
      <c r="AG160" s="21" t="n">
        <f aca="false">IFERROR(SUMPRODUCT(--(tbl_bd_descente[wo_number]=W160),tbl_bd_descente[Al2O3],tbl_bd_descente[tons])/SUMIF(tbl_bd_descente[wo_number],W160,tbl_bd_descente[tons]),0)</f>
        <v>9.48804347826087</v>
      </c>
      <c r="AH160" s="21" t="n">
        <f aca="false">IFERROR(SUMPRODUCT(--(tbl_bd_descente[wo_number]=W160),tbl_bd_descente[Fe2O3],tbl_bd_descente[tons])/SUMIF(tbl_bd_descente[wo_number],W160,tbl_bd_descente[tons]),0)</f>
        <v>1.44913043478261</v>
      </c>
      <c r="AI160" s="21" t="n">
        <f aca="false">IFERROR(SUMPRODUCT(--(tbl_bd_descente[wo_number]=W160),tbl_bd_descente[MgO],tbl_bd_descente[tons])/SUMIF(tbl_bd_descente[wo_number],W160,tbl_bd_descente[tons]),0)</f>
        <v>32.2717391304348</v>
      </c>
      <c r="AJ160" s="21" t="n">
        <f aca="false">IFERROR(SUMPRODUCT(--(tbl_bd_descente[wo_number]=W160),tbl_bd_descente[CaOX],tbl_bd_descente[tons])/SUMIF(tbl_bd_descente[wo_number],W160,tbl_bd_descente[tons]),0)</f>
        <v>1.16521739130435</v>
      </c>
      <c r="AK160" s="21" t="n">
        <f aca="false">IFERROR(SUMPRODUCT(--(tbl_bd_descente[wo_number]=W160),tbl_bd_descente[S],tbl_bd_descente[tons])/SUMIF(tbl_bd_descente[wo_number],W160,tbl_bd_descente[tons]),0)</f>
        <v>0.101282608695652</v>
      </c>
      <c r="AL160" s="33"/>
      <c r="AM160" s="34"/>
      <c r="AO160" s="47" t="str">
        <f aca="false">IF(AND(C160=S$2,D160=S$3,COUNTIF(AO$1:AO159,"&gt;"&amp;1)&lt;10),ROW(),"")</f>
        <v/>
      </c>
    </row>
    <row r="161" customFormat="false" ht="12.8" hidden="false" customHeight="false" outlineLevel="0" collapsed="false">
      <c r="A161" s="0" t="s">
        <v>768</v>
      </c>
      <c r="B161" s="0" t="s">
        <v>88</v>
      </c>
      <c r="C161" s="0" t="s">
        <v>26</v>
      </c>
      <c r="D161" s="0" t="s">
        <v>88</v>
      </c>
      <c r="E161" s="20" t="n">
        <v>76.0209999084473</v>
      </c>
      <c r="F161" s="0" t="n">
        <v>72.8</v>
      </c>
      <c r="G161" s="0" t="n">
        <v>76.7</v>
      </c>
      <c r="H161" s="0" t="n">
        <v>83</v>
      </c>
      <c r="I161" s="0" t="n">
        <v>2.81</v>
      </c>
      <c r="J161" s="0" t="n">
        <v>0.8</v>
      </c>
      <c r="K161" s="0" t="n">
        <v>32.28</v>
      </c>
      <c r="L161" s="0" t="n">
        <v>1.68</v>
      </c>
      <c r="M161" s="19" t="n">
        <v>43759.6017709491</v>
      </c>
      <c r="N161" s="19" t="n">
        <v>43759.6036639699</v>
      </c>
      <c r="O161" s="19" t="s">
        <v>676</v>
      </c>
      <c r="P161" s="19"/>
      <c r="W161" s="0" t="s">
        <v>466</v>
      </c>
      <c r="X161" s="19" t="n">
        <v>43713.7854166667</v>
      </c>
      <c r="Y161" s="31" t="n">
        <v>125.333333333333</v>
      </c>
      <c r="Z161" s="0" t="s">
        <v>30</v>
      </c>
      <c r="AA161" s="0" t="s">
        <v>1</v>
      </c>
      <c r="AB161" s="0" t="s">
        <v>30</v>
      </c>
      <c r="AC161" s="0" t="n">
        <v>2019</v>
      </c>
      <c r="AD161" s="0" t="n">
        <v>9</v>
      </c>
      <c r="AE161" s="32"/>
      <c r="AF161" s="21" t="n">
        <f aca="false">IFERROR(SUMPRODUCT(--(tbl_bd_descente[wo_number]=W161),tbl_bd_descente[Y],tbl_bd_descente[tons])/SUMIF(tbl_bd_descente[wo_number],W161,tbl_bd_descente[tons]),0)</f>
        <v>79.6</v>
      </c>
      <c r="AG161" s="21" t="n">
        <f aca="false">IFERROR(SUMPRODUCT(--(tbl_bd_descente[wo_number]=W161),tbl_bd_descente[Al2O3],tbl_bd_descente[tons])/SUMIF(tbl_bd_descente[wo_number],W161,tbl_bd_descente[tons]),0)</f>
        <v>2.72</v>
      </c>
      <c r="AH161" s="21" t="n">
        <f aca="false">IFERROR(SUMPRODUCT(--(tbl_bd_descente[wo_number]=W161),tbl_bd_descente[Fe2O3],tbl_bd_descente[tons])/SUMIF(tbl_bd_descente[wo_number],W161,tbl_bd_descente[tons]),0)</f>
        <v>0.83</v>
      </c>
      <c r="AI161" s="21" t="n">
        <f aca="false">IFERROR(SUMPRODUCT(--(tbl_bd_descente[wo_number]=W161),tbl_bd_descente[MgO],tbl_bd_descente[tons])/SUMIF(tbl_bd_descente[wo_number],W161,tbl_bd_descente[tons]),0)</f>
        <v>31.5</v>
      </c>
      <c r="AJ161" s="21" t="n">
        <f aca="false">IFERROR(SUMPRODUCT(--(tbl_bd_descente[wo_number]=W161),tbl_bd_descente[CaOX],tbl_bd_descente[tons])/SUMIF(tbl_bd_descente[wo_number],W161,tbl_bd_descente[tons]),0)</f>
        <v>1.48</v>
      </c>
      <c r="AK161" s="21" t="n">
        <f aca="false">IFERROR(SUMPRODUCT(--(tbl_bd_descente[wo_number]=W161),tbl_bd_descente[S],tbl_bd_descente[tons])/SUMIF(tbl_bd_descente[wo_number],W161,tbl_bd_descente[tons]),0)</f>
        <v>0.096</v>
      </c>
      <c r="AL161" s="33"/>
      <c r="AM161" s="34"/>
      <c r="AO161" s="47" t="str">
        <f aca="false">IF(AND(C161=S$2,D161=S$3,COUNTIF(AO$1:AO160,"&gt;"&amp;1)&lt;10),ROW(),"")</f>
        <v/>
      </c>
    </row>
    <row r="162" customFormat="false" ht="12.8" hidden="false" customHeight="false" outlineLevel="0" collapsed="false">
      <c r="A162" s="0" t="s">
        <v>769</v>
      </c>
      <c r="B162" s="0" t="s">
        <v>66</v>
      </c>
      <c r="C162" s="0" t="s">
        <v>20</v>
      </c>
      <c r="D162" s="0" t="s">
        <v>66</v>
      </c>
      <c r="E162" s="20" t="n">
        <v>185.335998535156</v>
      </c>
      <c r="F162" s="0" t="n">
        <v>65.5</v>
      </c>
      <c r="G162" s="0" t="n">
        <v>68.8</v>
      </c>
      <c r="H162" s="0" t="n">
        <v>74.4</v>
      </c>
      <c r="I162" s="0" t="n">
        <v>6.91</v>
      </c>
      <c r="J162" s="0" t="n">
        <v>1.25</v>
      </c>
      <c r="K162" s="0" t="n">
        <v>31.87</v>
      </c>
      <c r="L162" s="0" t="n">
        <v>0.73</v>
      </c>
      <c r="M162" s="19" t="n">
        <v>43759.5755203704</v>
      </c>
      <c r="N162" s="19" t="n">
        <v>43759.5971264236</v>
      </c>
      <c r="O162" s="19" t="s">
        <v>676</v>
      </c>
      <c r="P162" s="19"/>
      <c r="W162" s="0" t="s">
        <v>466</v>
      </c>
      <c r="X162" s="19" t="n">
        <v>43713.7854166667</v>
      </c>
      <c r="Y162" s="31" t="n">
        <v>62.6666666666667</v>
      </c>
      <c r="Z162" s="0" t="s">
        <v>58</v>
      </c>
      <c r="AA162" s="0" t="s">
        <v>2</v>
      </c>
      <c r="AB162" s="0" t="s">
        <v>30</v>
      </c>
      <c r="AC162" s="0" t="n">
        <v>2019</v>
      </c>
      <c r="AD162" s="0" t="n">
        <v>9</v>
      </c>
      <c r="AE162" s="32"/>
      <c r="AF162" s="21" t="n">
        <f aca="false">IFERROR(SUMPRODUCT(--(tbl_bd_descente[wo_number]=W162),tbl_bd_descente[Y],tbl_bd_descente[tons])/SUMIF(tbl_bd_descente[wo_number],W162,tbl_bd_descente[tons]),0)</f>
        <v>79.6</v>
      </c>
      <c r="AG162" s="21" t="n">
        <f aca="false">IFERROR(SUMPRODUCT(--(tbl_bd_descente[wo_number]=W162),tbl_bd_descente[Al2O3],tbl_bd_descente[tons])/SUMIF(tbl_bd_descente[wo_number],W162,tbl_bd_descente[tons]),0)</f>
        <v>2.72</v>
      </c>
      <c r="AH162" s="21" t="n">
        <f aca="false">IFERROR(SUMPRODUCT(--(tbl_bd_descente[wo_number]=W162),tbl_bd_descente[Fe2O3],tbl_bd_descente[tons])/SUMIF(tbl_bd_descente[wo_number],W162,tbl_bd_descente[tons]),0)</f>
        <v>0.83</v>
      </c>
      <c r="AI162" s="21" t="n">
        <f aca="false">IFERROR(SUMPRODUCT(--(tbl_bd_descente[wo_number]=W162),tbl_bd_descente[MgO],tbl_bd_descente[tons])/SUMIF(tbl_bd_descente[wo_number],W162,tbl_bd_descente[tons]),0)</f>
        <v>31.5</v>
      </c>
      <c r="AJ162" s="21" t="n">
        <f aca="false">IFERROR(SUMPRODUCT(--(tbl_bd_descente[wo_number]=W162),tbl_bd_descente[CaOX],tbl_bd_descente[tons])/SUMIF(tbl_bd_descente[wo_number],W162,tbl_bd_descente[tons]),0)</f>
        <v>1.48</v>
      </c>
      <c r="AK162" s="21" t="n">
        <f aca="false">IFERROR(SUMPRODUCT(--(tbl_bd_descente[wo_number]=W162),tbl_bd_descente[S],tbl_bd_descente[tons])/SUMIF(tbl_bd_descente[wo_number],W162,tbl_bd_descente[tons]),0)</f>
        <v>0.096</v>
      </c>
      <c r="AL162" s="33"/>
      <c r="AM162" s="34"/>
      <c r="AO162" s="47" t="str">
        <f aca="false">IF(AND(C162=S$2,D162=S$3,COUNTIF(AO$1:AO161,"&gt;"&amp;1)&lt;10),ROW(),"")</f>
        <v/>
      </c>
    </row>
    <row r="163" customFormat="false" ht="12.8" hidden="false" customHeight="false" outlineLevel="0" collapsed="false">
      <c r="A163" s="0" t="s">
        <v>770</v>
      </c>
      <c r="B163" s="0" t="s">
        <v>104</v>
      </c>
      <c r="C163" s="0" t="s">
        <v>6</v>
      </c>
      <c r="D163" s="0" t="s">
        <v>104</v>
      </c>
      <c r="E163" s="20" t="n">
        <v>180.059997558594</v>
      </c>
      <c r="F163" s="0" t="n">
        <v>79.4</v>
      </c>
      <c r="G163" s="0" t="n">
        <v>83.7</v>
      </c>
      <c r="H163" s="0" t="n">
        <v>89.9</v>
      </c>
      <c r="I163" s="0" t="n">
        <v>4.62</v>
      </c>
      <c r="J163" s="0" t="n">
        <v>0.89</v>
      </c>
      <c r="K163" s="0" t="n">
        <v>31.6</v>
      </c>
      <c r="L163" s="0" t="n">
        <v>0.58</v>
      </c>
      <c r="M163" s="19" t="n">
        <v>43759.5532482639</v>
      </c>
      <c r="N163" s="19" t="n">
        <v>43759.570793206</v>
      </c>
      <c r="O163" s="19" t="s">
        <v>676</v>
      </c>
      <c r="P163" s="19"/>
      <c r="W163" s="0" t="s">
        <v>465</v>
      </c>
      <c r="X163" s="19" t="n">
        <v>43713.5284722222</v>
      </c>
      <c r="Y163" s="31" t="n">
        <v>1200</v>
      </c>
      <c r="Z163" s="0" t="s">
        <v>30</v>
      </c>
      <c r="AA163" s="0" t="s">
        <v>1</v>
      </c>
      <c r="AB163" s="0" t="s">
        <v>30</v>
      </c>
      <c r="AC163" s="0" t="n">
        <v>2019</v>
      </c>
      <c r="AD163" s="0" t="n">
        <v>9</v>
      </c>
      <c r="AE163" s="32"/>
      <c r="AF163" s="21" t="n">
        <f aca="false">IFERROR(SUMPRODUCT(--(tbl_bd_descente[wo_number]=W163),tbl_bd_descente[Y],tbl_bd_descente[tons])/SUMIF(tbl_bd_descente[wo_number],W163,tbl_bd_descente[tons]),0)</f>
        <v>80.1333333333333</v>
      </c>
      <c r="AG163" s="21" t="n">
        <f aca="false">IFERROR(SUMPRODUCT(--(tbl_bd_descente[wo_number]=W163),tbl_bd_descente[Al2O3],tbl_bd_descente[tons])/SUMIF(tbl_bd_descente[wo_number],W163,tbl_bd_descente[tons]),0)</f>
        <v>3.03</v>
      </c>
      <c r="AH163" s="21" t="n">
        <f aca="false">IFERROR(SUMPRODUCT(--(tbl_bd_descente[wo_number]=W163),tbl_bd_descente[Fe2O3],tbl_bd_descente[tons])/SUMIF(tbl_bd_descente[wo_number],W163,tbl_bd_descente[tons]),0)</f>
        <v>0.84</v>
      </c>
      <c r="AI163" s="21" t="n">
        <f aca="false">IFERROR(SUMPRODUCT(--(tbl_bd_descente[wo_number]=W163),tbl_bd_descente[MgO],tbl_bd_descente[tons])/SUMIF(tbl_bd_descente[wo_number],W163,tbl_bd_descente[tons]),0)</f>
        <v>31.5366666666667</v>
      </c>
      <c r="AJ163" s="21" t="n">
        <f aca="false">IFERROR(SUMPRODUCT(--(tbl_bd_descente[wo_number]=W163),tbl_bd_descente[CaOX],tbl_bd_descente[tons])/SUMIF(tbl_bd_descente[wo_number],W163,tbl_bd_descente[tons]),0)</f>
        <v>1.3</v>
      </c>
      <c r="AK163" s="21" t="n">
        <f aca="false">IFERROR(SUMPRODUCT(--(tbl_bd_descente[wo_number]=W163),tbl_bd_descente[S],tbl_bd_descente[tons])/SUMIF(tbl_bd_descente[wo_number],W163,tbl_bd_descente[tons]),0)</f>
        <v>0.082</v>
      </c>
      <c r="AL163" s="33"/>
      <c r="AM163" s="34"/>
      <c r="AO163" s="47" t="str">
        <f aca="false">IF(AND(C163=S$2,D163=S$3,COUNTIF(AO$1:AO162,"&gt;"&amp;1)&lt;10),ROW(),"")</f>
        <v/>
      </c>
    </row>
    <row r="164" customFormat="false" ht="12.8" hidden="false" customHeight="false" outlineLevel="0" collapsed="false">
      <c r="A164" s="0" t="s">
        <v>771</v>
      </c>
      <c r="B164" s="0" t="s">
        <v>30</v>
      </c>
      <c r="C164" s="0" t="s">
        <v>12</v>
      </c>
      <c r="D164" s="0" t="s">
        <v>30</v>
      </c>
      <c r="E164" s="20" t="n">
        <v>124.044998168945</v>
      </c>
      <c r="F164" s="0" t="n">
        <v>77.5</v>
      </c>
      <c r="G164" s="0" t="n">
        <v>81.7</v>
      </c>
      <c r="H164" s="0" t="n">
        <v>88.5</v>
      </c>
      <c r="I164" s="0" t="n">
        <v>3.28</v>
      </c>
      <c r="J164" s="0" t="n">
        <v>0.79</v>
      </c>
      <c r="K164" s="0" t="n">
        <v>31.26</v>
      </c>
      <c r="L164" s="0" t="n">
        <v>1.34</v>
      </c>
      <c r="M164" s="19" t="n">
        <v>43759.5324415856</v>
      </c>
      <c r="N164" s="19" t="n">
        <v>43759.5448209838</v>
      </c>
      <c r="O164" s="19" t="s">
        <v>676</v>
      </c>
      <c r="P164" s="19"/>
      <c r="W164" s="0" t="s">
        <v>464</v>
      </c>
      <c r="X164" s="19" t="n">
        <v>43713.1208333333</v>
      </c>
      <c r="Y164" s="31" t="n">
        <v>586</v>
      </c>
      <c r="Z164" s="0" t="s">
        <v>66</v>
      </c>
      <c r="AA164" s="0" t="s">
        <v>20</v>
      </c>
      <c r="AB164" s="0" t="s">
        <v>66</v>
      </c>
      <c r="AC164" s="0" t="n">
        <v>2019</v>
      </c>
      <c r="AD164" s="0" t="n">
        <v>9</v>
      </c>
      <c r="AE164" s="32"/>
      <c r="AF164" s="21" t="n">
        <f aca="false">IFERROR(SUMPRODUCT(--(tbl_bd_descente[wo_number]=W164),tbl_bd_descente[Y],tbl_bd_descente[tons])/SUMIF(tbl_bd_descente[wo_number],W164,tbl_bd_descente[tons]),0)</f>
        <v>73.5904436860068</v>
      </c>
      <c r="AG164" s="21" t="n">
        <f aca="false">IFERROR(SUMPRODUCT(--(tbl_bd_descente[wo_number]=W164),tbl_bd_descente[Al2O3],tbl_bd_descente[tons])/SUMIF(tbl_bd_descente[wo_number],W164,tbl_bd_descente[tons]),0)</f>
        <v>8.72191126279864</v>
      </c>
      <c r="AH164" s="21" t="n">
        <f aca="false">IFERROR(SUMPRODUCT(--(tbl_bd_descente[wo_number]=W164),tbl_bd_descente[Fe2O3],tbl_bd_descente[tons])/SUMIF(tbl_bd_descente[wo_number],W164,tbl_bd_descente[tons]),0)</f>
        <v>1.33910125142207</v>
      </c>
      <c r="AI164" s="21" t="n">
        <f aca="false">IFERROR(SUMPRODUCT(--(tbl_bd_descente[wo_number]=W164),tbl_bd_descente[MgO],tbl_bd_descente[tons])/SUMIF(tbl_bd_descente[wo_number],W164,tbl_bd_descente[tons]),0)</f>
        <v>31.9936518771331</v>
      </c>
      <c r="AJ164" s="21" t="n">
        <f aca="false">IFERROR(SUMPRODUCT(--(tbl_bd_descente[wo_number]=W164),tbl_bd_descente[CaOX],tbl_bd_descente[tons])/SUMIF(tbl_bd_descente[wo_number],W164,tbl_bd_descente[tons]),0)</f>
        <v>2.44089874857793</v>
      </c>
      <c r="AK164" s="21" t="n">
        <f aca="false">IFERROR(SUMPRODUCT(--(tbl_bd_descente[wo_number]=W164),tbl_bd_descente[S],tbl_bd_descente[tons])/SUMIF(tbl_bd_descente[wo_number],W164,tbl_bd_descente[tons]),0)</f>
        <v>0.137011376564278</v>
      </c>
      <c r="AL164" s="33"/>
      <c r="AM164" s="34"/>
      <c r="AO164" s="47" t="str">
        <f aca="false">IF(AND(C164=S$2,D164=S$3,COUNTIF(AO$1:AO163,"&gt;"&amp;1)&lt;10),ROW(),"")</f>
        <v/>
      </c>
    </row>
    <row r="165" customFormat="false" ht="12.8" hidden="false" customHeight="false" outlineLevel="0" collapsed="false">
      <c r="A165" s="0" t="s">
        <v>772</v>
      </c>
      <c r="B165" s="0" t="s">
        <v>30</v>
      </c>
      <c r="C165" s="0" t="s">
        <v>4</v>
      </c>
      <c r="D165" s="0" t="s">
        <v>30</v>
      </c>
      <c r="E165" s="20" t="n">
        <v>394.689994812012</v>
      </c>
      <c r="F165" s="0" t="n">
        <v>75.8</v>
      </c>
      <c r="G165" s="0" t="n">
        <v>79.9</v>
      </c>
      <c r="H165" s="0" t="n">
        <v>86.1</v>
      </c>
      <c r="I165" s="0" t="n">
        <v>4.49</v>
      </c>
      <c r="J165" s="0" t="n">
        <v>0.94</v>
      </c>
      <c r="K165" s="0" t="n">
        <v>31.65</v>
      </c>
      <c r="L165" s="0" t="n">
        <v>1.26</v>
      </c>
      <c r="M165" s="19" t="n">
        <v>43759.484231331</v>
      </c>
      <c r="N165" s="19" t="n">
        <v>43759.5289875</v>
      </c>
      <c r="O165" s="19" t="s">
        <v>676</v>
      </c>
      <c r="P165" s="19"/>
      <c r="W165" s="0" t="s">
        <v>464</v>
      </c>
      <c r="X165" s="19" t="n">
        <v>43713.1208333333</v>
      </c>
      <c r="Y165" s="31" t="n">
        <v>293</v>
      </c>
      <c r="Z165" s="0" t="s">
        <v>66</v>
      </c>
      <c r="AA165" s="0" t="s">
        <v>9</v>
      </c>
      <c r="AB165" s="0" t="s">
        <v>66</v>
      </c>
      <c r="AC165" s="0" t="n">
        <v>2019</v>
      </c>
      <c r="AD165" s="0" t="n">
        <v>9</v>
      </c>
      <c r="AE165" s="32"/>
      <c r="AF165" s="21" t="n">
        <f aca="false">IFERROR(SUMPRODUCT(--(tbl_bd_descente[wo_number]=W165),tbl_bd_descente[Y],tbl_bd_descente[tons])/SUMIF(tbl_bd_descente[wo_number],W165,tbl_bd_descente[tons]),0)</f>
        <v>73.5904436860068</v>
      </c>
      <c r="AG165" s="21" t="n">
        <f aca="false">IFERROR(SUMPRODUCT(--(tbl_bd_descente[wo_number]=W165),tbl_bd_descente[Al2O3],tbl_bd_descente[tons])/SUMIF(tbl_bd_descente[wo_number],W165,tbl_bd_descente[tons]),0)</f>
        <v>8.72191126279864</v>
      </c>
      <c r="AH165" s="21" t="n">
        <f aca="false">IFERROR(SUMPRODUCT(--(tbl_bd_descente[wo_number]=W165),tbl_bd_descente[Fe2O3],tbl_bd_descente[tons])/SUMIF(tbl_bd_descente[wo_number],W165,tbl_bd_descente[tons]),0)</f>
        <v>1.33910125142207</v>
      </c>
      <c r="AI165" s="21" t="n">
        <f aca="false">IFERROR(SUMPRODUCT(--(tbl_bd_descente[wo_number]=W165),tbl_bd_descente[MgO],tbl_bd_descente[tons])/SUMIF(tbl_bd_descente[wo_number],W165,tbl_bd_descente[tons]),0)</f>
        <v>31.9936518771331</v>
      </c>
      <c r="AJ165" s="21" t="n">
        <f aca="false">IFERROR(SUMPRODUCT(--(tbl_bd_descente[wo_number]=W165),tbl_bd_descente[CaOX],tbl_bd_descente[tons])/SUMIF(tbl_bd_descente[wo_number],W165,tbl_bd_descente[tons]),0)</f>
        <v>2.44089874857793</v>
      </c>
      <c r="AK165" s="21" t="n">
        <f aca="false">IFERROR(SUMPRODUCT(--(tbl_bd_descente[wo_number]=W165),tbl_bd_descente[S],tbl_bd_descente[tons])/SUMIF(tbl_bd_descente[wo_number],W165,tbl_bd_descente[tons]),0)</f>
        <v>0.137011376564278</v>
      </c>
      <c r="AL165" s="33"/>
      <c r="AM165" s="34"/>
      <c r="AO165" s="47" t="str">
        <f aca="false">IF(AND(C165=S$2,D165=S$3,COUNTIF(AO$1:AO164,"&gt;"&amp;1)&lt;10),ROW(),"")</f>
        <v/>
      </c>
    </row>
    <row r="166" customFormat="false" ht="12.8" hidden="false" customHeight="false" outlineLevel="0" collapsed="false">
      <c r="A166" s="0" t="s">
        <v>773</v>
      </c>
      <c r="B166" s="0" t="s">
        <v>30</v>
      </c>
      <c r="C166" s="0" t="s">
        <v>4</v>
      </c>
      <c r="D166" s="0" t="s">
        <v>30</v>
      </c>
      <c r="E166" s="20" t="n">
        <v>88.0299987792969</v>
      </c>
      <c r="F166" s="0" t="n">
        <v>77.4</v>
      </c>
      <c r="G166" s="0" t="n">
        <v>81.6</v>
      </c>
      <c r="H166" s="0" t="n">
        <v>87.1</v>
      </c>
      <c r="I166" s="0" t="n">
        <v>6.72</v>
      </c>
      <c r="J166" s="0" t="n">
        <v>1.21</v>
      </c>
      <c r="K166" s="0" t="n">
        <v>31.85</v>
      </c>
      <c r="L166" s="0" t="n">
        <v>0.67</v>
      </c>
      <c r="M166" s="19" t="n">
        <v>43759.4641805556</v>
      </c>
      <c r="N166" s="19" t="n">
        <v>43759.4737797801</v>
      </c>
      <c r="O166" s="19" t="s">
        <v>605</v>
      </c>
      <c r="P166" s="19"/>
      <c r="W166" s="0" t="s">
        <v>463</v>
      </c>
      <c r="X166" s="19" t="n">
        <v>43712.8444444445</v>
      </c>
      <c r="Y166" s="31" t="n">
        <v>1201</v>
      </c>
      <c r="Z166" s="0" t="s">
        <v>145</v>
      </c>
      <c r="AA166" s="0" t="s">
        <v>17</v>
      </c>
      <c r="AB166" s="0" t="s">
        <v>145</v>
      </c>
      <c r="AC166" s="0" t="n">
        <v>2019</v>
      </c>
      <c r="AD166" s="0" t="n">
        <v>9</v>
      </c>
      <c r="AE166" s="32"/>
      <c r="AF166" s="21" t="n">
        <f aca="false">IFERROR(SUMPRODUCT(--(tbl_bd_descente[wo_number]=W166),tbl_bd_descente[Y],tbl_bd_descente[tons])/SUMIF(tbl_bd_descente[wo_number],W166,tbl_bd_descente[tons]),0)</f>
        <v>87.7997502081599</v>
      </c>
      <c r="AG166" s="21" t="n">
        <f aca="false">IFERROR(SUMPRODUCT(--(tbl_bd_descente[wo_number]=W166),tbl_bd_descente[Al2O3],tbl_bd_descente[tons])/SUMIF(tbl_bd_descente[wo_number],W166,tbl_bd_descente[tons]),0)</f>
        <v>1.83667776852623</v>
      </c>
      <c r="AH166" s="21" t="n">
        <f aca="false">IFERROR(SUMPRODUCT(--(tbl_bd_descente[wo_number]=W166),tbl_bd_descente[Fe2O3],tbl_bd_descente[tons])/SUMIF(tbl_bd_descente[wo_number],W166,tbl_bd_descente[tons]),0)</f>
        <v>0.626627810158202</v>
      </c>
      <c r="AI166" s="21" t="n">
        <f aca="false">IFERROR(SUMPRODUCT(--(tbl_bd_descente[wo_number]=W166),tbl_bd_descente[MgO],tbl_bd_descente[tons])/SUMIF(tbl_bd_descente[wo_number],W166,tbl_bd_descente[tons]),0)</f>
        <v>31.4266944213156</v>
      </c>
      <c r="AJ166" s="21" t="n">
        <f aca="false">IFERROR(SUMPRODUCT(--(tbl_bd_descente[wo_number]=W166),tbl_bd_descente[CaOX],tbl_bd_descente[tons])/SUMIF(tbl_bd_descente[wo_number],W166,tbl_bd_descente[tons]),0)</f>
        <v>0.57</v>
      </c>
      <c r="AK166" s="21" t="n">
        <f aca="false">IFERROR(SUMPRODUCT(--(tbl_bd_descente[wo_number]=W166),tbl_bd_descente[S],tbl_bd_descente[tons])/SUMIF(tbl_bd_descente[wo_number],W166,tbl_bd_descente[tons]),0)</f>
        <v>0.015</v>
      </c>
      <c r="AL166" s="33"/>
      <c r="AM166" s="34"/>
      <c r="AO166" s="47" t="str">
        <f aca="false">IF(AND(C166=S$2,D166=S$3,COUNTIF(AO$1:AO165,"&gt;"&amp;1)&lt;10),ROW(),"")</f>
        <v/>
      </c>
    </row>
    <row r="167" customFormat="false" ht="12.8" hidden="false" customHeight="false" outlineLevel="0" collapsed="false">
      <c r="A167" s="0" t="s">
        <v>774</v>
      </c>
      <c r="B167" s="0" t="s">
        <v>30</v>
      </c>
      <c r="C167" s="0" t="s">
        <v>12</v>
      </c>
      <c r="D167" s="0" t="s">
        <v>30</v>
      </c>
      <c r="E167" s="20" t="n">
        <v>196.074996948242</v>
      </c>
      <c r="F167" s="0" t="n">
        <v>75.8</v>
      </c>
      <c r="G167" s="0" t="n">
        <v>79.8</v>
      </c>
      <c r="H167" s="0" t="n">
        <v>86.3</v>
      </c>
      <c r="I167" s="0" t="n">
        <v>2.87</v>
      </c>
      <c r="J167" s="0" t="n">
        <v>0.83</v>
      </c>
      <c r="K167" s="0" t="n">
        <v>31.49</v>
      </c>
      <c r="L167" s="0" t="n">
        <v>1.02</v>
      </c>
      <c r="M167" s="19" t="n">
        <v>43759.4389421296</v>
      </c>
      <c r="N167" s="19" t="n">
        <v>43759.4573962153</v>
      </c>
      <c r="O167" s="19" t="s">
        <v>605</v>
      </c>
      <c r="P167" s="19"/>
      <c r="W167" s="0" t="s">
        <v>462</v>
      </c>
      <c r="X167" s="19" t="n">
        <v>43712.3027777778</v>
      </c>
      <c r="Y167" s="31" t="n">
        <v>209</v>
      </c>
      <c r="Z167" s="0" t="s">
        <v>145</v>
      </c>
      <c r="AA167" s="0" t="s">
        <v>16</v>
      </c>
      <c r="AB167" s="0" t="s">
        <v>145</v>
      </c>
      <c r="AC167" s="0" t="n">
        <v>2019</v>
      </c>
      <c r="AD167" s="0" t="n">
        <v>9</v>
      </c>
      <c r="AE167" s="32"/>
      <c r="AF167" s="21" t="n">
        <f aca="false">IFERROR(SUMPRODUCT(--(tbl_bd_descente[wo_number]=W167),tbl_bd_descente[Y],tbl_bd_descente[tons])/SUMIF(tbl_bd_descente[wo_number],W167,tbl_bd_descente[tons]),0)</f>
        <v>86.1</v>
      </c>
      <c r="AG167" s="21" t="n">
        <f aca="false">IFERROR(SUMPRODUCT(--(tbl_bd_descente[wo_number]=W167),tbl_bd_descente[Al2O3],tbl_bd_descente[tons])/SUMIF(tbl_bd_descente[wo_number],W167,tbl_bd_descente[tons]),0)</f>
        <v>2.12</v>
      </c>
      <c r="AH167" s="21" t="n">
        <f aca="false">IFERROR(SUMPRODUCT(--(tbl_bd_descente[wo_number]=W167),tbl_bd_descente[Fe2O3],tbl_bd_descente[tons])/SUMIF(tbl_bd_descente[wo_number],W167,tbl_bd_descente[tons]),0)</f>
        <v>0.73</v>
      </c>
      <c r="AI167" s="21" t="n">
        <f aca="false">IFERROR(SUMPRODUCT(--(tbl_bd_descente[wo_number]=W167),tbl_bd_descente[MgO],tbl_bd_descente[tons])/SUMIF(tbl_bd_descente[wo_number],W167,tbl_bd_descente[tons]),0)</f>
        <v>31.42</v>
      </c>
      <c r="AJ167" s="21" t="n">
        <f aca="false">IFERROR(SUMPRODUCT(--(tbl_bd_descente[wo_number]=W167),tbl_bd_descente[CaOX],tbl_bd_descente[tons])/SUMIF(tbl_bd_descente[wo_number],W167,tbl_bd_descente[tons]),0)</f>
        <v>0.94</v>
      </c>
      <c r="AK167" s="21" t="n">
        <f aca="false">IFERROR(SUMPRODUCT(--(tbl_bd_descente[wo_number]=W167),tbl_bd_descente[S],tbl_bd_descente[tons])/SUMIF(tbl_bd_descente[wo_number],W167,tbl_bd_descente[tons]),0)</f>
        <v>0.025</v>
      </c>
      <c r="AL167" s="33"/>
      <c r="AM167" s="34"/>
      <c r="AO167" s="47" t="str">
        <f aca="false">IF(AND(C167=S$2,D167=S$3,COUNTIF(AO$1:AO166,"&gt;"&amp;1)&lt;10),ROW(),"")</f>
        <v/>
      </c>
    </row>
    <row r="168" customFormat="false" ht="12.8" hidden="false" customHeight="false" outlineLevel="0" collapsed="false">
      <c r="A168" s="0" t="s">
        <v>775</v>
      </c>
      <c r="B168" s="0" t="s">
        <v>54</v>
      </c>
      <c r="C168" s="0" t="s">
        <v>7</v>
      </c>
      <c r="D168" s="0" t="s">
        <v>54</v>
      </c>
      <c r="E168" s="20" t="n">
        <v>124.044998168945</v>
      </c>
      <c r="F168" s="0" t="n">
        <v>81.2</v>
      </c>
      <c r="G168" s="0" t="n">
        <v>85.6</v>
      </c>
      <c r="H168" s="0" t="n">
        <v>93.5</v>
      </c>
      <c r="I168" s="0" t="n">
        <v>2.74</v>
      </c>
      <c r="J168" s="0" t="n">
        <v>0.76</v>
      </c>
      <c r="K168" s="0" t="n">
        <v>31.35</v>
      </c>
      <c r="L168" s="0" t="n">
        <v>0.53</v>
      </c>
      <c r="M168" s="19" t="n">
        <v>43759.3930386921</v>
      </c>
      <c r="N168" s="19" t="n">
        <v>43759.4342006597</v>
      </c>
      <c r="O168" s="19" t="s">
        <v>605</v>
      </c>
      <c r="P168" s="19"/>
      <c r="W168" s="0" t="s">
        <v>461</v>
      </c>
      <c r="X168" s="19" t="n">
        <v>43712.2423611111</v>
      </c>
      <c r="Y168" s="31" t="n">
        <v>260</v>
      </c>
      <c r="Z168" s="0" t="s">
        <v>58</v>
      </c>
      <c r="AA168" s="0" t="s">
        <v>2</v>
      </c>
      <c r="AB168" s="0" t="s">
        <v>58</v>
      </c>
      <c r="AC168" s="0" t="n">
        <v>2019</v>
      </c>
      <c r="AD168" s="0" t="n">
        <v>9</v>
      </c>
      <c r="AE168" s="32"/>
      <c r="AF168" s="21" t="n">
        <f aca="false">IFERROR(SUMPRODUCT(--(tbl_bd_descente[wo_number]=W168),tbl_bd_descente[Y],tbl_bd_descente[tons])/SUMIF(tbl_bd_descente[wo_number],W168,tbl_bd_descente[tons]),0)</f>
        <v>77.9</v>
      </c>
      <c r="AG168" s="21" t="n">
        <f aca="false">IFERROR(SUMPRODUCT(--(tbl_bd_descente[wo_number]=W168),tbl_bd_descente[Al2O3],tbl_bd_descente[tons])/SUMIF(tbl_bd_descente[wo_number],W168,tbl_bd_descente[tons]),0)</f>
        <v>3.39</v>
      </c>
      <c r="AH168" s="21" t="n">
        <f aca="false">IFERROR(SUMPRODUCT(--(tbl_bd_descente[wo_number]=W168),tbl_bd_descente[Fe2O3],tbl_bd_descente[tons])/SUMIF(tbl_bd_descente[wo_number],W168,tbl_bd_descente[tons]),0)</f>
        <v>0.98</v>
      </c>
      <c r="AI168" s="21" t="n">
        <f aca="false">IFERROR(SUMPRODUCT(--(tbl_bd_descente[wo_number]=W168),tbl_bd_descente[MgO],tbl_bd_descente[tons])/SUMIF(tbl_bd_descente[wo_number],W168,tbl_bd_descente[tons]),0)</f>
        <v>31.57</v>
      </c>
      <c r="AJ168" s="21" t="n">
        <f aca="false">IFERROR(SUMPRODUCT(--(tbl_bd_descente[wo_number]=W168),tbl_bd_descente[CaOX],tbl_bd_descente[tons])/SUMIF(tbl_bd_descente[wo_number],W168,tbl_bd_descente[tons]),0)</f>
        <v>1.1</v>
      </c>
      <c r="AK168" s="21" t="n">
        <f aca="false">IFERROR(SUMPRODUCT(--(tbl_bd_descente[wo_number]=W168),tbl_bd_descente[S],tbl_bd_descente[tons])/SUMIF(tbl_bd_descente[wo_number],W168,tbl_bd_descente[tons]),0)</f>
        <v>0.133</v>
      </c>
      <c r="AL168" s="33"/>
      <c r="AM168" s="34"/>
      <c r="AO168" s="47" t="str">
        <f aca="false">IF(AND(C168=S$2,D168=S$3,COUNTIF(AO$1:AO167,"&gt;"&amp;1)&lt;10),ROW(),"")</f>
        <v/>
      </c>
    </row>
    <row r="169" customFormat="false" ht="12.8" hidden="false" customHeight="false" outlineLevel="0" collapsed="false">
      <c r="A169" s="0" t="s">
        <v>776</v>
      </c>
      <c r="B169" s="0" t="s">
        <v>30</v>
      </c>
      <c r="C169" s="0" t="s">
        <v>12</v>
      </c>
      <c r="D169" s="0" t="s">
        <v>30</v>
      </c>
      <c r="E169" s="20" t="n">
        <v>268.104995727539</v>
      </c>
      <c r="F169" s="0" t="n">
        <v>75.1</v>
      </c>
      <c r="G169" s="0" t="n">
        <v>79.1</v>
      </c>
      <c r="H169" s="0" t="n">
        <v>85.6</v>
      </c>
      <c r="I169" s="0" t="n">
        <v>3.75</v>
      </c>
      <c r="J169" s="0" t="n">
        <v>0.91</v>
      </c>
      <c r="K169" s="0" t="n">
        <v>31.47</v>
      </c>
      <c r="L169" s="0" t="n">
        <v>1.1</v>
      </c>
      <c r="M169" s="19" t="n">
        <v>43759.3618584838</v>
      </c>
      <c r="N169" s="19" t="n">
        <v>43759.3882292824</v>
      </c>
      <c r="O169" s="19" t="s">
        <v>605</v>
      </c>
      <c r="P169" s="19"/>
      <c r="W169" s="0" t="s">
        <v>460</v>
      </c>
      <c r="X169" s="19" t="n">
        <v>43712.1826388889</v>
      </c>
      <c r="Y169" s="31" t="n">
        <v>454.666666666667</v>
      </c>
      <c r="Z169" s="0" t="s">
        <v>66</v>
      </c>
      <c r="AA169" s="0" t="s">
        <v>9</v>
      </c>
      <c r="AB169" s="0" t="s">
        <v>66</v>
      </c>
      <c r="AC169" s="0" t="n">
        <v>2019</v>
      </c>
      <c r="AD169" s="0" t="n">
        <v>9</v>
      </c>
      <c r="AE169" s="32"/>
      <c r="AF169" s="21" t="n">
        <f aca="false">IFERROR(SUMPRODUCT(--(tbl_bd_descente[wo_number]=W169),tbl_bd_descente[Y],tbl_bd_descente[tons])/SUMIF(tbl_bd_descente[wo_number],W169,tbl_bd_descente[tons]),0)</f>
        <v>73.8398826979472</v>
      </c>
      <c r="AG169" s="21" t="n">
        <f aca="false">IFERROR(SUMPRODUCT(--(tbl_bd_descente[wo_number]=W169),tbl_bd_descente[Al2O3],tbl_bd_descente[tons])/SUMIF(tbl_bd_descente[wo_number],W169,tbl_bd_descente[tons]),0)</f>
        <v>10.8617008797654</v>
      </c>
      <c r="AH169" s="21" t="n">
        <f aca="false">IFERROR(SUMPRODUCT(--(tbl_bd_descente[wo_number]=W169),tbl_bd_descente[Fe2O3],tbl_bd_descente[tons])/SUMIF(tbl_bd_descente[wo_number],W169,tbl_bd_descente[tons]),0)</f>
        <v>1.54721407624633</v>
      </c>
      <c r="AI169" s="21" t="n">
        <f aca="false">IFERROR(SUMPRODUCT(--(tbl_bd_descente[wo_number]=W169),tbl_bd_descente[MgO],tbl_bd_descente[tons])/SUMIF(tbl_bd_descente[wo_number],W169,tbl_bd_descente[tons]),0)</f>
        <v>32.3851906158358</v>
      </c>
      <c r="AJ169" s="21" t="n">
        <f aca="false">IFERROR(SUMPRODUCT(--(tbl_bd_descente[wo_number]=W169),tbl_bd_descente[CaOX],tbl_bd_descente[tons])/SUMIF(tbl_bd_descente[wo_number],W169,tbl_bd_descente[tons]),0)</f>
        <v>1.01677419354839</v>
      </c>
      <c r="AK169" s="21" t="n">
        <f aca="false">IFERROR(SUMPRODUCT(--(tbl_bd_descente[wo_number]=W169),tbl_bd_descente[S],tbl_bd_descente[tons])/SUMIF(tbl_bd_descente[wo_number],W169,tbl_bd_descente[tons]),0)</f>
        <v>0.106211143695015</v>
      </c>
      <c r="AL169" s="33"/>
      <c r="AM169" s="34"/>
      <c r="AO169" s="47" t="str">
        <f aca="false">IF(AND(C169=S$2,D169=S$3,COUNTIF(AO$1:AO168,"&gt;"&amp;1)&lt;10),ROW(),"")</f>
        <v/>
      </c>
    </row>
    <row r="170" customFormat="false" ht="12.8" hidden="false" customHeight="false" outlineLevel="0" collapsed="false">
      <c r="A170" s="0" t="s">
        <v>777</v>
      </c>
      <c r="B170" s="0" t="s">
        <v>30</v>
      </c>
      <c r="C170" s="0" t="s">
        <v>12</v>
      </c>
      <c r="D170" s="0" t="s">
        <v>30</v>
      </c>
      <c r="E170" s="20" t="n">
        <v>88.0299987792969</v>
      </c>
      <c r="F170" s="0" t="n">
        <v>77.2</v>
      </c>
      <c r="G170" s="0" t="n">
        <v>81.4</v>
      </c>
      <c r="H170" s="0" t="n">
        <v>89.3</v>
      </c>
      <c r="I170" s="0" t="n">
        <v>1.81</v>
      </c>
      <c r="J170" s="0" t="n">
        <v>0.8</v>
      </c>
      <c r="K170" s="0" t="n">
        <v>31.27</v>
      </c>
      <c r="L170" s="0" t="n">
        <v>1.21</v>
      </c>
      <c r="M170" s="19" t="n">
        <v>43759.3481594907</v>
      </c>
      <c r="N170" s="19" t="n">
        <v>43759.3569554745</v>
      </c>
      <c r="O170" s="19" t="s">
        <v>605</v>
      </c>
      <c r="P170" s="19"/>
      <c r="W170" s="0" t="s">
        <v>460</v>
      </c>
      <c r="X170" s="19" t="n">
        <v>43712.1826388889</v>
      </c>
      <c r="Y170" s="31" t="n">
        <v>227.333333333333</v>
      </c>
      <c r="Z170" s="0" t="s">
        <v>66</v>
      </c>
      <c r="AA170" s="0" t="s">
        <v>20</v>
      </c>
      <c r="AB170" s="0" t="s">
        <v>66</v>
      </c>
      <c r="AC170" s="0" t="n">
        <v>2019</v>
      </c>
      <c r="AD170" s="0" t="n">
        <v>9</v>
      </c>
      <c r="AE170" s="32"/>
      <c r="AF170" s="21" t="n">
        <f aca="false">IFERROR(SUMPRODUCT(--(tbl_bd_descente[wo_number]=W170),tbl_bd_descente[Y],tbl_bd_descente[tons])/SUMIF(tbl_bd_descente[wo_number],W170,tbl_bd_descente[tons]),0)</f>
        <v>73.8398826979472</v>
      </c>
      <c r="AG170" s="21" t="n">
        <f aca="false">IFERROR(SUMPRODUCT(--(tbl_bd_descente[wo_number]=W170),tbl_bd_descente[Al2O3],tbl_bd_descente[tons])/SUMIF(tbl_bd_descente[wo_number],W170,tbl_bd_descente[tons]),0)</f>
        <v>10.8617008797654</v>
      </c>
      <c r="AH170" s="21" t="n">
        <f aca="false">IFERROR(SUMPRODUCT(--(tbl_bd_descente[wo_number]=W170),tbl_bd_descente[Fe2O3],tbl_bd_descente[tons])/SUMIF(tbl_bd_descente[wo_number],W170,tbl_bd_descente[tons]),0)</f>
        <v>1.54721407624633</v>
      </c>
      <c r="AI170" s="21" t="n">
        <f aca="false">IFERROR(SUMPRODUCT(--(tbl_bd_descente[wo_number]=W170),tbl_bd_descente[MgO],tbl_bd_descente[tons])/SUMIF(tbl_bd_descente[wo_number],W170,tbl_bd_descente[tons]),0)</f>
        <v>32.3851906158358</v>
      </c>
      <c r="AJ170" s="21" t="n">
        <f aca="false">IFERROR(SUMPRODUCT(--(tbl_bd_descente[wo_number]=W170),tbl_bd_descente[CaOX],tbl_bd_descente[tons])/SUMIF(tbl_bd_descente[wo_number],W170,tbl_bd_descente[tons]),0)</f>
        <v>1.01677419354839</v>
      </c>
      <c r="AK170" s="21" t="n">
        <f aca="false">IFERROR(SUMPRODUCT(--(tbl_bd_descente[wo_number]=W170),tbl_bd_descente[S],tbl_bd_descente[tons])/SUMIF(tbl_bd_descente[wo_number],W170,tbl_bd_descente[tons]),0)</f>
        <v>0.106211143695015</v>
      </c>
      <c r="AL170" s="33"/>
      <c r="AM170" s="34"/>
      <c r="AO170" s="47" t="str">
        <f aca="false">IF(AND(C170=S$2,D170=S$3,COUNTIF(AO$1:AO169,"&gt;"&amp;1)&lt;10),ROW(),"")</f>
        <v/>
      </c>
    </row>
    <row r="171" customFormat="false" ht="12.8" hidden="false" customHeight="false" outlineLevel="0" collapsed="false">
      <c r="A171" s="0" t="s">
        <v>777</v>
      </c>
      <c r="B171" s="0" t="s">
        <v>30</v>
      </c>
      <c r="C171" s="0" t="s">
        <v>1</v>
      </c>
      <c r="D171" s="0" t="s">
        <v>30</v>
      </c>
      <c r="E171" s="20" t="n">
        <v>75.4770011901856</v>
      </c>
      <c r="F171" s="20" t="n">
        <v>77.2</v>
      </c>
      <c r="G171" s="20" t="n">
        <v>81.4</v>
      </c>
      <c r="H171" s="20" t="n">
        <v>89.3</v>
      </c>
      <c r="I171" s="20" t="n">
        <v>1.81</v>
      </c>
      <c r="J171" s="20" t="n">
        <v>0.8</v>
      </c>
      <c r="K171" s="20" t="n">
        <v>31.27</v>
      </c>
      <c r="L171" s="20" t="n">
        <v>1.21</v>
      </c>
      <c r="M171" s="19" t="n">
        <v>43759.3420719907</v>
      </c>
      <c r="N171" s="19" t="n">
        <v>43759.3453776968</v>
      </c>
      <c r="O171" s="19" t="s">
        <v>605</v>
      </c>
      <c r="P171" s="19"/>
      <c r="W171" s="0" t="s">
        <v>459</v>
      </c>
      <c r="X171" s="19" t="n">
        <v>43712.0069444444</v>
      </c>
      <c r="Y171" s="31" t="n">
        <v>900</v>
      </c>
      <c r="Z171" s="0" t="s">
        <v>66</v>
      </c>
      <c r="AA171" s="0" t="s">
        <v>9</v>
      </c>
      <c r="AB171" s="0" t="s">
        <v>66</v>
      </c>
      <c r="AC171" s="0" t="n">
        <v>2019</v>
      </c>
      <c r="AD171" s="0" t="n">
        <v>9</v>
      </c>
      <c r="AE171" s="32"/>
      <c r="AF171" s="21" t="n">
        <f aca="false">IFERROR(SUMPRODUCT(--(tbl_bd_descente[wo_number]=W171),tbl_bd_descente[Y],tbl_bd_descente[tons])/SUMIF(tbl_bd_descente[wo_number],W171,tbl_bd_descente[tons]),0)</f>
        <v>73.8666666666667</v>
      </c>
      <c r="AG171" s="21" t="n">
        <f aca="false">IFERROR(SUMPRODUCT(--(tbl_bd_descente[wo_number]=W171),tbl_bd_descente[Al2O3],tbl_bd_descente[tons])/SUMIF(tbl_bd_descente[wo_number],W171,tbl_bd_descente[tons]),0)</f>
        <v>11.28</v>
      </c>
      <c r="AH171" s="21" t="n">
        <f aca="false">IFERROR(SUMPRODUCT(--(tbl_bd_descente[wo_number]=W171),tbl_bd_descente[Fe2O3],tbl_bd_descente[tons])/SUMIF(tbl_bd_descente[wo_number],W171,tbl_bd_descente[tons]),0)</f>
        <v>1.59666666666667</v>
      </c>
      <c r="AI171" s="21" t="n">
        <f aca="false">IFERROR(SUMPRODUCT(--(tbl_bd_descente[wo_number]=W171),tbl_bd_descente[MgO],tbl_bd_descente[tons])/SUMIF(tbl_bd_descente[wo_number],W171,tbl_bd_descente[tons]),0)</f>
        <v>32.4766666666667</v>
      </c>
      <c r="AJ171" s="21" t="n">
        <f aca="false">IFERROR(SUMPRODUCT(--(tbl_bd_descente[wo_number]=W171),tbl_bd_descente[CaOX],tbl_bd_descente[tons])/SUMIF(tbl_bd_descente[wo_number],W171,tbl_bd_descente[tons]),0)</f>
        <v>0.633333333333333</v>
      </c>
      <c r="AK171" s="21" t="n">
        <f aca="false">IFERROR(SUMPRODUCT(--(tbl_bd_descente[wo_number]=W171),tbl_bd_descente[S],tbl_bd_descente[tons])/SUMIF(tbl_bd_descente[wo_number],W171,tbl_bd_descente[tons]),0)</f>
        <v>0.11</v>
      </c>
      <c r="AL171" s="33"/>
      <c r="AM171" s="34"/>
      <c r="AO171" s="47" t="str">
        <f aca="false">IF(AND(C171=S$2,D171=S$3,COUNTIF(AO$1:AO170,"&gt;"&amp;1)&lt;10),ROW(),"")</f>
        <v/>
      </c>
    </row>
    <row r="172" customFormat="false" ht="12.8" hidden="false" customHeight="false" outlineLevel="0" collapsed="false">
      <c r="A172" s="0" t="s">
        <v>778</v>
      </c>
      <c r="B172" s="0" t="s">
        <v>30</v>
      </c>
      <c r="C172" s="0" t="s">
        <v>1</v>
      </c>
      <c r="D172" s="0" t="s">
        <v>30</v>
      </c>
      <c r="E172" s="20" t="n">
        <v>390.390998840332</v>
      </c>
      <c r="F172" s="20" t="n">
        <v>74.5</v>
      </c>
      <c r="G172" s="20" t="n">
        <v>78.6</v>
      </c>
      <c r="H172" s="20" t="n">
        <v>84.8</v>
      </c>
      <c r="I172" s="20" t="n">
        <v>3.54</v>
      </c>
      <c r="J172" s="20" t="n">
        <v>0.91</v>
      </c>
      <c r="K172" s="20" t="n">
        <v>31.47</v>
      </c>
      <c r="L172" s="20" t="n">
        <v>2.11</v>
      </c>
      <c r="M172" s="19" t="n">
        <v>43759.3022529745</v>
      </c>
      <c r="N172" s="19" t="n">
        <v>43759.3377273495</v>
      </c>
      <c r="O172" s="19" t="s">
        <v>605</v>
      </c>
      <c r="P172" s="19"/>
      <c r="W172" s="0" t="s">
        <v>458</v>
      </c>
      <c r="X172" s="19" t="n">
        <v>43711.79375</v>
      </c>
      <c r="Y172" s="31" t="n">
        <v>1092</v>
      </c>
      <c r="Z172" s="0" t="s">
        <v>30</v>
      </c>
      <c r="AA172" s="0" t="s">
        <v>4</v>
      </c>
      <c r="AB172" s="0" t="s">
        <v>30</v>
      </c>
      <c r="AC172" s="0" t="n">
        <v>2019</v>
      </c>
      <c r="AD172" s="0" t="n">
        <v>9</v>
      </c>
      <c r="AE172" s="32"/>
      <c r="AF172" s="21" t="n">
        <f aca="false">IFERROR(SUMPRODUCT(--(tbl_bd_descente[wo_number]=W172),tbl_bd_descente[Y],tbl_bd_descente[tons])/SUMIF(tbl_bd_descente[wo_number],W172,tbl_bd_descente[tons]),0)</f>
        <v>79.8010989010989</v>
      </c>
      <c r="AG172" s="21" t="n">
        <f aca="false">IFERROR(SUMPRODUCT(--(tbl_bd_descente[wo_number]=W172),tbl_bd_descente[Al2O3],tbl_bd_descente[tons])/SUMIF(tbl_bd_descente[wo_number],W172,tbl_bd_descente[tons]),0)</f>
        <v>5.70062271062271</v>
      </c>
      <c r="AH172" s="21" t="n">
        <f aca="false">IFERROR(SUMPRODUCT(--(tbl_bd_descente[wo_number]=W172),tbl_bd_descente[Fe2O3],tbl_bd_descente[tons])/SUMIF(tbl_bd_descente[wo_number],W172,tbl_bd_descente[tons]),0)</f>
        <v>0.98970695970696</v>
      </c>
      <c r="AI172" s="21" t="n">
        <f aca="false">IFERROR(SUMPRODUCT(--(tbl_bd_descente[wo_number]=W172),tbl_bd_descente[MgO],tbl_bd_descente[tons])/SUMIF(tbl_bd_descente[wo_number],W172,tbl_bd_descente[tons]),0)</f>
        <v>31.819706959707</v>
      </c>
      <c r="AJ172" s="21" t="n">
        <f aca="false">IFERROR(SUMPRODUCT(--(tbl_bd_descente[wo_number]=W172),tbl_bd_descente[CaOX],tbl_bd_descente[tons])/SUMIF(tbl_bd_descente[wo_number],W172,tbl_bd_descente[tons]),0)</f>
        <v>1.08615384615385</v>
      </c>
      <c r="AK172" s="21" t="n">
        <f aca="false">IFERROR(SUMPRODUCT(--(tbl_bd_descente[wo_number]=W172),tbl_bd_descente[S],tbl_bd_descente[tons])/SUMIF(tbl_bd_descente[wo_number],W172,tbl_bd_descente[tons]),0)</f>
        <v>0.0633882783882784</v>
      </c>
      <c r="AL172" s="33"/>
      <c r="AM172" s="34"/>
      <c r="AO172" s="47" t="str">
        <f aca="false">IF(AND(C172=S$2,D172=S$3,COUNTIF(AO$1:AO171,"&gt;"&amp;1)&lt;10),ROW(),"")</f>
        <v/>
      </c>
    </row>
    <row r="173" customFormat="false" ht="12.8" hidden="false" customHeight="false" outlineLevel="0" collapsed="false">
      <c r="A173" s="0" t="s">
        <v>779</v>
      </c>
      <c r="B173" s="0" t="s">
        <v>104</v>
      </c>
      <c r="C173" s="0" t="s">
        <v>6</v>
      </c>
      <c r="D173" s="0" t="s">
        <v>104</v>
      </c>
      <c r="E173" s="20" t="n">
        <v>341.5049949646</v>
      </c>
      <c r="F173" s="0" t="n">
        <v>77.5</v>
      </c>
      <c r="G173" s="0" t="n">
        <v>81.9</v>
      </c>
      <c r="H173" s="0" t="n">
        <v>85.9</v>
      </c>
      <c r="I173" s="0" t="n">
        <v>10.59</v>
      </c>
      <c r="J173" s="0" t="n">
        <v>1.42</v>
      </c>
      <c r="K173" s="0" t="n">
        <v>30.93</v>
      </c>
      <c r="L173" s="0" t="n">
        <v>0.41</v>
      </c>
      <c r="M173" s="19" t="n">
        <v>43759.2454929051</v>
      </c>
      <c r="N173" s="19" t="n">
        <v>43759.2861870718</v>
      </c>
      <c r="O173" s="19" t="s">
        <v>605</v>
      </c>
      <c r="P173" s="19"/>
      <c r="W173" s="0" t="s">
        <v>457</v>
      </c>
      <c r="X173" s="19" t="n">
        <v>43711.5409722222</v>
      </c>
      <c r="Y173" s="31" t="n">
        <v>1200</v>
      </c>
      <c r="Z173" s="0" t="s">
        <v>30</v>
      </c>
      <c r="AA173" s="0" t="s">
        <v>4</v>
      </c>
      <c r="AB173" s="0" t="s">
        <v>30</v>
      </c>
      <c r="AC173" s="0" t="n">
        <v>2019</v>
      </c>
      <c r="AD173" s="0" t="n">
        <v>9</v>
      </c>
      <c r="AE173" s="32"/>
      <c r="AF173" s="21" t="n">
        <f aca="false">IFERROR(SUMPRODUCT(--(tbl_bd_descente[wo_number]=W173),tbl_bd_descente[Y],tbl_bd_descente[tons])/SUMIF(tbl_bd_descente[wo_number],W173,tbl_bd_descente[tons]),0)</f>
        <v>80.5</v>
      </c>
      <c r="AG173" s="21" t="n">
        <f aca="false">IFERROR(SUMPRODUCT(--(tbl_bd_descente[wo_number]=W173),tbl_bd_descente[Al2O3],tbl_bd_descente[tons])/SUMIF(tbl_bd_descente[wo_number],W173,tbl_bd_descente[tons]),0)</f>
        <v>5.61</v>
      </c>
      <c r="AH173" s="21" t="n">
        <f aca="false">IFERROR(SUMPRODUCT(--(tbl_bd_descente[wo_number]=W173),tbl_bd_descente[Fe2O3],tbl_bd_descente[tons])/SUMIF(tbl_bd_descente[wo_number],W173,tbl_bd_descente[tons]),0)</f>
        <v>0.983333333333333</v>
      </c>
      <c r="AI173" s="21" t="n">
        <f aca="false">IFERROR(SUMPRODUCT(--(tbl_bd_descente[wo_number]=W173),tbl_bd_descente[MgO],tbl_bd_descente[tons])/SUMIF(tbl_bd_descente[wo_number],W173,tbl_bd_descente[tons]),0)</f>
        <v>31.8466666666667</v>
      </c>
      <c r="AJ173" s="21" t="n">
        <f aca="false">IFERROR(SUMPRODUCT(--(tbl_bd_descente[wo_number]=W173),tbl_bd_descente[CaOX],tbl_bd_descente[tons])/SUMIF(tbl_bd_descente[wo_number],W173,tbl_bd_descente[tons]),0)</f>
        <v>0.663333333333333</v>
      </c>
      <c r="AK173" s="21" t="n">
        <f aca="false">IFERROR(SUMPRODUCT(--(tbl_bd_descente[wo_number]=W173),tbl_bd_descente[S],tbl_bd_descente[tons])/SUMIF(tbl_bd_descente[wo_number],W173,tbl_bd_descente[tons]),0)</f>
        <v>0.0753333333333333</v>
      </c>
      <c r="AL173" s="33"/>
      <c r="AM173" s="34"/>
      <c r="AO173" s="47" t="str">
        <f aca="false">IF(AND(C173=S$2,D173=S$3,COUNTIF(AO$1:AO172,"&gt;"&amp;1)&lt;10),ROW(),"")</f>
        <v/>
      </c>
    </row>
    <row r="174" customFormat="false" ht="12.8" hidden="false" customHeight="false" outlineLevel="0" collapsed="false">
      <c r="A174" s="0" t="s">
        <v>780</v>
      </c>
      <c r="B174" s="0" t="s">
        <v>66</v>
      </c>
      <c r="C174" s="0" t="s">
        <v>20</v>
      </c>
      <c r="D174" s="0" t="s">
        <v>66</v>
      </c>
      <c r="E174" s="20" t="n">
        <v>170.276998519897</v>
      </c>
      <c r="F174" s="0" t="n">
        <v>72.5</v>
      </c>
      <c r="G174" s="0" t="n">
        <v>76.4</v>
      </c>
      <c r="H174" s="0" t="n">
        <v>82.3</v>
      </c>
      <c r="I174" s="0" t="n">
        <v>6.59</v>
      </c>
      <c r="J174" s="0" t="n">
        <v>1.22</v>
      </c>
      <c r="K174" s="0" t="n">
        <v>31.96</v>
      </c>
      <c r="L174" s="0" t="n">
        <v>0.65</v>
      </c>
      <c r="M174" s="19" t="n">
        <v>43759.2266559375</v>
      </c>
      <c r="N174" s="19" t="n">
        <v>43759.2408760069</v>
      </c>
      <c r="O174" s="19" t="s">
        <v>605</v>
      </c>
      <c r="P174" s="19"/>
      <c r="W174" s="0" t="s">
        <v>456</v>
      </c>
      <c r="X174" s="19" t="n">
        <v>43711.2625</v>
      </c>
      <c r="Y174" s="31" t="n">
        <v>575.333333333333</v>
      </c>
      <c r="Z174" s="0" t="s">
        <v>66</v>
      </c>
      <c r="AA174" s="0" t="s">
        <v>9</v>
      </c>
      <c r="AB174" s="0" t="s">
        <v>66</v>
      </c>
      <c r="AC174" s="0" t="n">
        <v>2019</v>
      </c>
      <c r="AD174" s="0" t="n">
        <v>9</v>
      </c>
      <c r="AE174" s="32"/>
      <c r="AF174" s="21" t="n">
        <f aca="false">IFERROR(SUMPRODUCT(--(tbl_bd_descente[wo_number]=W174),tbl_bd_descente[Y],tbl_bd_descente[tons])/SUMIF(tbl_bd_descente[wo_number],W174,tbl_bd_descente[tons]),0)</f>
        <v>74.594785631518</v>
      </c>
      <c r="AG174" s="21" t="n">
        <f aca="false">IFERROR(SUMPRODUCT(--(tbl_bd_descente[wo_number]=W174),tbl_bd_descente[Al2O3],tbl_bd_descente[tons])/SUMIF(tbl_bd_descente[wo_number],W174,tbl_bd_descente[tons]),0)</f>
        <v>10.1187717265353</v>
      </c>
      <c r="AH174" s="21" t="n">
        <f aca="false">IFERROR(SUMPRODUCT(--(tbl_bd_descente[wo_number]=W174),tbl_bd_descente[Fe2O3],tbl_bd_descente[tons])/SUMIF(tbl_bd_descente[wo_number],W174,tbl_bd_descente[tons]),0)</f>
        <v>1.48090382387022</v>
      </c>
      <c r="AI174" s="21" t="n">
        <f aca="false">IFERROR(SUMPRODUCT(--(tbl_bd_descente[wo_number]=W174),tbl_bd_descente[MgO],tbl_bd_descente[tons])/SUMIF(tbl_bd_descente[wo_number],W174,tbl_bd_descente[tons]),0)</f>
        <v>32.2164774044032</v>
      </c>
      <c r="AJ174" s="21" t="n">
        <f aca="false">IFERROR(SUMPRODUCT(--(tbl_bd_descente[wo_number]=W174),tbl_bd_descente[CaOX],tbl_bd_descente[tons])/SUMIF(tbl_bd_descente[wo_number],W174,tbl_bd_descente[tons]),0)</f>
        <v>1.44219003476246</v>
      </c>
      <c r="AK174" s="21" t="n">
        <f aca="false">IFERROR(SUMPRODUCT(--(tbl_bd_descente[wo_number]=W174),tbl_bd_descente[S],tbl_bd_descente[tons])/SUMIF(tbl_bd_descente[wo_number],W174,tbl_bd_descente[tons]),0)</f>
        <v>0.0921042873696408</v>
      </c>
      <c r="AL174" s="33"/>
      <c r="AM174" s="34"/>
      <c r="AO174" s="47" t="str">
        <f aca="false">IF(AND(C174=S$2,D174=S$3,COUNTIF(AO$1:AO173,"&gt;"&amp;1)&lt;10),ROW(),"")</f>
        <v/>
      </c>
    </row>
    <row r="175" customFormat="false" ht="12.8" hidden="false" customHeight="false" outlineLevel="0" collapsed="false">
      <c r="A175" s="0" t="s">
        <v>781</v>
      </c>
      <c r="B175" s="0" t="s">
        <v>30</v>
      </c>
      <c r="C175" s="0" t="s">
        <v>4</v>
      </c>
      <c r="D175" s="0" t="s">
        <v>30</v>
      </c>
      <c r="E175" s="20" t="n">
        <v>341.312995910645</v>
      </c>
      <c r="F175" s="0" t="n">
        <v>73.6</v>
      </c>
      <c r="G175" s="0" t="n">
        <v>77.5</v>
      </c>
      <c r="H175" s="0" t="n">
        <v>83.9</v>
      </c>
      <c r="I175" s="0" t="n">
        <v>4.82</v>
      </c>
      <c r="J175" s="0" t="n">
        <v>0.96</v>
      </c>
      <c r="K175" s="0" t="n">
        <v>31.66</v>
      </c>
      <c r="L175" s="0" t="n">
        <v>0.54</v>
      </c>
      <c r="M175" s="19" t="n">
        <v>43756.8172758912</v>
      </c>
      <c r="N175" s="19" t="n">
        <v>43756.8472543981</v>
      </c>
      <c r="O175" s="19" t="s">
        <v>605</v>
      </c>
      <c r="P175" s="19"/>
      <c r="W175" s="0" t="s">
        <v>456</v>
      </c>
      <c r="X175" s="19" t="n">
        <v>43711.2625</v>
      </c>
      <c r="Y175" s="31" t="n">
        <v>287.666666666667</v>
      </c>
      <c r="Z175" s="0" t="s">
        <v>66</v>
      </c>
      <c r="AA175" s="0" t="s">
        <v>20</v>
      </c>
      <c r="AB175" s="0" t="s">
        <v>66</v>
      </c>
      <c r="AC175" s="0" t="n">
        <v>2019</v>
      </c>
      <c r="AD175" s="0" t="n">
        <v>9</v>
      </c>
      <c r="AE175" s="32"/>
      <c r="AF175" s="21" t="n">
        <f aca="false">IFERROR(SUMPRODUCT(--(tbl_bd_descente[wo_number]=W175),tbl_bd_descente[Y],tbl_bd_descente[tons])/SUMIF(tbl_bd_descente[wo_number],W175,tbl_bd_descente[tons]),0)</f>
        <v>74.594785631518</v>
      </c>
      <c r="AG175" s="21" t="n">
        <f aca="false">IFERROR(SUMPRODUCT(--(tbl_bd_descente[wo_number]=W175),tbl_bd_descente[Al2O3],tbl_bd_descente[tons])/SUMIF(tbl_bd_descente[wo_number],W175,tbl_bd_descente[tons]),0)</f>
        <v>10.1187717265353</v>
      </c>
      <c r="AH175" s="21" t="n">
        <f aca="false">IFERROR(SUMPRODUCT(--(tbl_bd_descente[wo_number]=W175),tbl_bd_descente[Fe2O3],tbl_bd_descente[tons])/SUMIF(tbl_bd_descente[wo_number],W175,tbl_bd_descente[tons]),0)</f>
        <v>1.48090382387022</v>
      </c>
      <c r="AI175" s="21" t="n">
        <f aca="false">IFERROR(SUMPRODUCT(--(tbl_bd_descente[wo_number]=W175),tbl_bd_descente[MgO],tbl_bd_descente[tons])/SUMIF(tbl_bd_descente[wo_number],W175,tbl_bd_descente[tons]),0)</f>
        <v>32.2164774044032</v>
      </c>
      <c r="AJ175" s="21" t="n">
        <f aca="false">IFERROR(SUMPRODUCT(--(tbl_bd_descente[wo_number]=W175),tbl_bd_descente[CaOX],tbl_bd_descente[tons])/SUMIF(tbl_bd_descente[wo_number],W175,tbl_bd_descente[tons]),0)</f>
        <v>1.44219003476246</v>
      </c>
      <c r="AK175" s="21" t="n">
        <f aca="false">IFERROR(SUMPRODUCT(--(tbl_bd_descente[wo_number]=W175),tbl_bd_descente[S],tbl_bd_descente[tons])/SUMIF(tbl_bd_descente[wo_number],W175,tbl_bd_descente[tons]),0)</f>
        <v>0.0921042873696408</v>
      </c>
      <c r="AL175" s="33"/>
      <c r="AM175" s="34"/>
      <c r="AO175" s="47" t="str">
        <f aca="false">IF(AND(C175=S$2,D175=S$3,COUNTIF(AO$1:AO174,"&gt;"&amp;1)&lt;10),ROW(),"")</f>
        <v/>
      </c>
    </row>
    <row r="176" customFormat="false" ht="12.8" hidden="false" customHeight="false" outlineLevel="0" collapsed="false">
      <c r="A176" s="0" t="s">
        <v>782</v>
      </c>
      <c r="B176" s="0" t="s">
        <v>104</v>
      </c>
      <c r="C176" s="0" t="s">
        <v>6</v>
      </c>
      <c r="D176" s="0" t="s">
        <v>104</v>
      </c>
      <c r="E176" s="20" t="n">
        <v>86.3059997558594</v>
      </c>
      <c r="F176" s="0" t="n">
        <v>77.5</v>
      </c>
      <c r="G176" s="0" t="n">
        <v>81.8</v>
      </c>
      <c r="H176" s="0" t="n">
        <v>87.7</v>
      </c>
      <c r="I176" s="0" t="n">
        <v>5.62</v>
      </c>
      <c r="J176" s="0" t="n">
        <v>0.98</v>
      </c>
      <c r="K176" s="0" t="n">
        <v>31.82</v>
      </c>
      <c r="L176" s="0" t="n">
        <v>0.41</v>
      </c>
      <c r="M176" s="19" t="n">
        <v>43756.8071600347</v>
      </c>
      <c r="N176" s="19" t="n">
        <v>43756.8134379282</v>
      </c>
      <c r="O176" s="19" t="s">
        <v>605</v>
      </c>
      <c r="P176" s="19"/>
      <c r="W176" s="0" t="s">
        <v>455</v>
      </c>
      <c r="X176" s="19" t="n">
        <v>43711.0520833333</v>
      </c>
      <c r="Y176" s="31" t="n">
        <v>600</v>
      </c>
      <c r="Z176" s="0" t="s">
        <v>66</v>
      </c>
      <c r="AA176" s="0" t="s">
        <v>9</v>
      </c>
      <c r="AB176" s="0" t="s">
        <v>66</v>
      </c>
      <c r="AC176" s="0" t="n">
        <v>2019</v>
      </c>
      <c r="AD176" s="0" t="n">
        <v>9</v>
      </c>
      <c r="AE176" s="32"/>
      <c r="AF176" s="21" t="n">
        <f aca="false">IFERROR(SUMPRODUCT(--(tbl_bd_descente[wo_number]=W176),tbl_bd_descente[Y],tbl_bd_descente[tons])/SUMIF(tbl_bd_descente[wo_number],W176,tbl_bd_descente[tons]),0)</f>
        <v>75.3</v>
      </c>
      <c r="AG176" s="21" t="n">
        <f aca="false">IFERROR(SUMPRODUCT(--(tbl_bd_descente[wo_number]=W176),tbl_bd_descente[Al2O3],tbl_bd_descente[tons])/SUMIF(tbl_bd_descente[wo_number],W176,tbl_bd_descente[tons]),0)</f>
        <v>10.1833333333333</v>
      </c>
      <c r="AH176" s="21" t="n">
        <f aca="false">IFERROR(SUMPRODUCT(--(tbl_bd_descente[wo_number]=W176),tbl_bd_descente[Fe2O3],tbl_bd_descente[tons])/SUMIF(tbl_bd_descente[wo_number],W176,tbl_bd_descente[tons]),0)</f>
        <v>1.48333333333333</v>
      </c>
      <c r="AI176" s="21" t="n">
        <f aca="false">IFERROR(SUMPRODUCT(--(tbl_bd_descente[wo_number]=W176),tbl_bd_descente[MgO],tbl_bd_descente[tons])/SUMIF(tbl_bd_descente[wo_number],W176,tbl_bd_descente[tons]),0)</f>
        <v>32.2666666666667</v>
      </c>
      <c r="AJ176" s="21" t="n">
        <f aca="false">IFERROR(SUMPRODUCT(--(tbl_bd_descente[wo_number]=W176),tbl_bd_descente[CaOX],tbl_bd_descente[tons])/SUMIF(tbl_bd_descente[wo_number],W176,tbl_bd_descente[tons]),0)</f>
        <v>1.37333333333333</v>
      </c>
      <c r="AK176" s="21" t="n">
        <f aca="false">IFERROR(SUMPRODUCT(--(tbl_bd_descente[wo_number]=W176),tbl_bd_descente[S],tbl_bd_descente[tons])/SUMIF(tbl_bd_descente[wo_number],W176,tbl_bd_descente[tons]),0)</f>
        <v>0.0866666666666667</v>
      </c>
      <c r="AL176" s="33"/>
      <c r="AM176" s="34"/>
      <c r="AO176" s="47" t="str">
        <f aca="false">IF(AND(C176=S$2,D176=S$3,COUNTIF(AO$1:AO175,"&gt;"&amp;1)&lt;10),ROW(),"")</f>
        <v/>
      </c>
    </row>
    <row r="177" customFormat="false" ht="12.8" hidden="false" customHeight="false" outlineLevel="0" collapsed="false">
      <c r="A177" s="0" t="s">
        <v>783</v>
      </c>
      <c r="B177" s="0" t="s">
        <v>66</v>
      </c>
      <c r="C177" s="0" t="s">
        <v>20</v>
      </c>
      <c r="D177" s="0" t="s">
        <v>66</v>
      </c>
      <c r="E177" s="20" t="n">
        <v>52.0149993896484</v>
      </c>
      <c r="F177" s="0" t="n">
        <v>70.1</v>
      </c>
      <c r="G177" s="0" t="n">
        <v>73.9</v>
      </c>
      <c r="H177" s="0" t="n">
        <v>79.8</v>
      </c>
      <c r="I177" s="0" t="n">
        <v>6.22</v>
      </c>
      <c r="J177" s="0" t="n">
        <v>1.34</v>
      </c>
      <c r="K177" s="0" t="n">
        <v>31.76</v>
      </c>
      <c r="L177" s="0" t="n">
        <v>0.69</v>
      </c>
      <c r="M177" s="19" t="n">
        <v>43756.7717362616</v>
      </c>
      <c r="N177" s="19" t="n">
        <v>43756.7739419792</v>
      </c>
      <c r="O177" s="19" t="s">
        <v>605</v>
      </c>
      <c r="P177" s="19"/>
      <c r="W177" s="0" t="s">
        <v>455</v>
      </c>
      <c r="X177" s="19" t="n">
        <v>43711.0520833333</v>
      </c>
      <c r="Y177" s="31" t="n">
        <v>300</v>
      </c>
      <c r="Z177" s="0" t="s">
        <v>66</v>
      </c>
      <c r="AA177" s="0" t="s">
        <v>20</v>
      </c>
      <c r="AB177" s="0" t="s">
        <v>66</v>
      </c>
      <c r="AC177" s="0" t="n">
        <v>2019</v>
      </c>
      <c r="AD177" s="0" t="n">
        <v>9</v>
      </c>
      <c r="AE177" s="32"/>
      <c r="AF177" s="21" t="n">
        <f aca="false">IFERROR(SUMPRODUCT(--(tbl_bd_descente[wo_number]=W177),tbl_bd_descente[Y],tbl_bd_descente[tons])/SUMIF(tbl_bd_descente[wo_number],W177,tbl_bd_descente[tons]),0)</f>
        <v>75.3</v>
      </c>
      <c r="AG177" s="21" t="n">
        <f aca="false">IFERROR(SUMPRODUCT(--(tbl_bd_descente[wo_number]=W177),tbl_bd_descente[Al2O3],tbl_bd_descente[tons])/SUMIF(tbl_bd_descente[wo_number],W177,tbl_bd_descente[tons]),0)</f>
        <v>10.1833333333333</v>
      </c>
      <c r="AH177" s="21" t="n">
        <f aca="false">IFERROR(SUMPRODUCT(--(tbl_bd_descente[wo_number]=W177),tbl_bd_descente[Fe2O3],tbl_bd_descente[tons])/SUMIF(tbl_bd_descente[wo_number],W177,tbl_bd_descente[tons]),0)</f>
        <v>1.48333333333333</v>
      </c>
      <c r="AI177" s="21" t="n">
        <f aca="false">IFERROR(SUMPRODUCT(--(tbl_bd_descente[wo_number]=W177),tbl_bd_descente[MgO],tbl_bd_descente[tons])/SUMIF(tbl_bd_descente[wo_number],W177,tbl_bd_descente[tons]),0)</f>
        <v>32.2666666666667</v>
      </c>
      <c r="AJ177" s="21" t="n">
        <f aca="false">IFERROR(SUMPRODUCT(--(tbl_bd_descente[wo_number]=W177),tbl_bd_descente[CaOX],tbl_bd_descente[tons])/SUMIF(tbl_bd_descente[wo_number],W177,tbl_bd_descente[tons]),0)</f>
        <v>1.37333333333333</v>
      </c>
      <c r="AK177" s="21" t="n">
        <f aca="false">IFERROR(SUMPRODUCT(--(tbl_bd_descente[wo_number]=W177),tbl_bd_descente[S],tbl_bd_descente[tons])/SUMIF(tbl_bd_descente[wo_number],W177,tbl_bd_descente[tons]),0)</f>
        <v>0.0866666666666667</v>
      </c>
      <c r="AL177" s="33"/>
      <c r="AM177" s="34"/>
      <c r="AO177" s="47" t="str">
        <f aca="false">IF(AND(C177=S$2,D177=S$3,COUNTIF(AO$1:AO176,"&gt;"&amp;1)&lt;10),ROW(),"")</f>
        <v/>
      </c>
    </row>
    <row r="178" customFormat="false" ht="12.8" hidden="false" customHeight="false" outlineLevel="0" collapsed="false">
      <c r="A178" s="0" t="s">
        <v>784</v>
      </c>
      <c r="B178" s="0" t="s">
        <v>66</v>
      </c>
      <c r="C178" s="0" t="s">
        <v>20</v>
      </c>
      <c r="D178" s="0" t="s">
        <v>66</v>
      </c>
      <c r="E178" s="20" t="n">
        <v>253.736999511719</v>
      </c>
      <c r="F178" s="0" t="n">
        <v>70.8</v>
      </c>
      <c r="G178" s="0" t="n">
        <v>74.8</v>
      </c>
      <c r="H178" s="0" t="n">
        <v>80.5</v>
      </c>
      <c r="I178" s="0" t="n">
        <v>6.47</v>
      </c>
      <c r="J178" s="0" t="n">
        <v>1.23</v>
      </c>
      <c r="K178" s="0" t="n">
        <v>31.33</v>
      </c>
      <c r="L178" s="0" t="n">
        <v>1.4</v>
      </c>
      <c r="M178" s="19" t="n">
        <v>43756.7440351042</v>
      </c>
      <c r="N178" s="19" t="n">
        <v>43756.7638498495</v>
      </c>
      <c r="O178" s="19" t="s">
        <v>605</v>
      </c>
      <c r="P178" s="19"/>
      <c r="W178" s="0" t="s">
        <v>454</v>
      </c>
      <c r="X178" s="19" t="n">
        <v>43710.8472222222</v>
      </c>
      <c r="Y178" s="31" t="n">
        <v>876</v>
      </c>
      <c r="Z178" s="0" t="s">
        <v>66</v>
      </c>
      <c r="AA178" s="0" t="s">
        <v>26</v>
      </c>
      <c r="AB178" s="0" t="s">
        <v>88</v>
      </c>
      <c r="AC178" s="0" t="n">
        <v>2019</v>
      </c>
      <c r="AD178" s="0" t="n">
        <v>9</v>
      </c>
      <c r="AE178" s="32"/>
      <c r="AF178" s="21" t="n">
        <f aca="false">IFERROR(SUMPRODUCT(--(tbl_bd_descente[wo_number]=W178),tbl_bd_descente[Y],tbl_bd_descente[tons])/SUMIF(tbl_bd_descente[wo_number],W178,tbl_bd_descente[tons]),0)</f>
        <v>74.7890410958904</v>
      </c>
      <c r="AG178" s="21" t="n">
        <f aca="false">IFERROR(SUMPRODUCT(--(tbl_bd_descente[wo_number]=W178),tbl_bd_descente[Al2O3],tbl_bd_descente[tons])/SUMIF(tbl_bd_descente[wo_number],W178,tbl_bd_descente[tons]),0)</f>
        <v>3.19602739726027</v>
      </c>
      <c r="AH178" s="21" t="n">
        <f aca="false">IFERROR(SUMPRODUCT(--(tbl_bd_descente[wo_number]=W178),tbl_bd_descente[Fe2O3],tbl_bd_descente[tons])/SUMIF(tbl_bd_descente[wo_number],W178,tbl_bd_descente[tons]),0)</f>
        <v>1.08575342465753</v>
      </c>
      <c r="AI178" s="21" t="n">
        <f aca="false">IFERROR(SUMPRODUCT(--(tbl_bd_descente[wo_number]=W178),tbl_bd_descente[MgO],tbl_bd_descente[tons])/SUMIF(tbl_bd_descente[wo_number],W178,tbl_bd_descente[tons]),0)</f>
        <v>31.4802739726027</v>
      </c>
      <c r="AJ178" s="21" t="n">
        <f aca="false">IFERROR(SUMPRODUCT(--(tbl_bd_descente[wo_number]=W178),tbl_bd_descente[CaOX],tbl_bd_descente[tons])/SUMIF(tbl_bd_descente[wo_number],W178,tbl_bd_descente[tons]),0)</f>
        <v>1.31712328767123</v>
      </c>
      <c r="AK178" s="21" t="n">
        <f aca="false">IFERROR(SUMPRODUCT(--(tbl_bd_descente[wo_number]=W178),tbl_bd_descente[S],tbl_bd_descente[tons])/SUMIF(tbl_bd_descente[wo_number],W178,tbl_bd_descente[tons]),0)</f>
        <v>0.10572602739726</v>
      </c>
      <c r="AL178" s="33"/>
      <c r="AM178" s="34"/>
      <c r="AO178" s="47" t="str">
        <f aca="false">IF(AND(C178=S$2,D178=S$3,COUNTIF(AO$1:AO177,"&gt;"&amp;1)&lt;10),ROW(),"")</f>
        <v/>
      </c>
    </row>
    <row r="179" customFormat="false" ht="12.8" hidden="false" customHeight="false" outlineLevel="0" collapsed="false">
      <c r="A179" s="0" t="s">
        <v>785</v>
      </c>
      <c r="B179" s="0" t="s">
        <v>30</v>
      </c>
      <c r="C179" s="0" t="s">
        <v>1</v>
      </c>
      <c r="D179" s="0" t="s">
        <v>30</v>
      </c>
      <c r="E179" s="20" t="n">
        <v>166.409999847412</v>
      </c>
      <c r="F179" s="20" t="n">
        <v>74.5</v>
      </c>
      <c r="G179" s="20" t="n">
        <v>78.5</v>
      </c>
      <c r="H179" s="20" t="n">
        <v>85.2</v>
      </c>
      <c r="I179" s="20" t="n">
        <v>1.95</v>
      </c>
      <c r="J179" s="20" t="n">
        <v>1.11</v>
      </c>
      <c r="K179" s="20" t="n">
        <v>31.4</v>
      </c>
      <c r="L179" s="20" t="n">
        <v>0.62</v>
      </c>
      <c r="M179" s="19" t="n">
        <v>43756.7271872685</v>
      </c>
      <c r="N179" s="19" t="n">
        <v>43756.7430158912</v>
      </c>
      <c r="O179" s="19" t="s">
        <v>605</v>
      </c>
      <c r="P179" s="19"/>
      <c r="W179" s="0" t="s">
        <v>453</v>
      </c>
      <c r="X179" s="19" t="n">
        <v>43710.6131944444</v>
      </c>
      <c r="Y179" s="31" t="n">
        <v>327</v>
      </c>
      <c r="Z179" s="0" t="s">
        <v>104</v>
      </c>
      <c r="AA179" s="0" t="s">
        <v>12</v>
      </c>
      <c r="AB179" s="0" t="s">
        <v>104</v>
      </c>
      <c r="AC179" s="0" t="n">
        <v>2019</v>
      </c>
      <c r="AD179" s="0" t="n">
        <v>9</v>
      </c>
      <c r="AE179" s="32"/>
      <c r="AF179" s="21" t="n">
        <f aca="false">IFERROR(SUMPRODUCT(--(tbl_bd_descente[wo_number]=W179),tbl_bd_descente[Y],tbl_bd_descente[tons])/SUMIF(tbl_bd_descente[wo_number],W179,tbl_bd_descente[tons]),0)</f>
        <v>85.1</v>
      </c>
      <c r="AG179" s="21" t="n">
        <f aca="false">IFERROR(SUMPRODUCT(--(tbl_bd_descente[wo_number]=W179),tbl_bd_descente[Al2O3],tbl_bd_descente[tons])/SUMIF(tbl_bd_descente[wo_number],W179,tbl_bd_descente[tons]),0)</f>
        <v>5.68</v>
      </c>
      <c r="AH179" s="21" t="n">
        <f aca="false">IFERROR(SUMPRODUCT(--(tbl_bd_descente[wo_number]=W179),tbl_bd_descente[Fe2O3],tbl_bd_descente[tons])/SUMIF(tbl_bd_descente[wo_number],W179,tbl_bd_descente[tons]),0)</f>
        <v>0.81</v>
      </c>
      <c r="AI179" s="21" t="n">
        <f aca="false">IFERROR(SUMPRODUCT(--(tbl_bd_descente[wo_number]=W179),tbl_bd_descente[MgO],tbl_bd_descente[tons])/SUMIF(tbl_bd_descente[wo_number],W179,tbl_bd_descente[tons]),0)</f>
        <v>31.92</v>
      </c>
      <c r="AJ179" s="21" t="n">
        <f aca="false">IFERROR(SUMPRODUCT(--(tbl_bd_descente[wo_number]=W179),tbl_bd_descente[CaOX],tbl_bd_descente[tons])/SUMIF(tbl_bd_descente[wo_number],W179,tbl_bd_descente[tons]),0)</f>
        <v>0.82</v>
      </c>
      <c r="AK179" s="21" t="n">
        <f aca="false">IFERROR(SUMPRODUCT(--(tbl_bd_descente[wo_number]=W179),tbl_bd_descente[S],tbl_bd_descente[tons])/SUMIF(tbl_bd_descente[wo_number],W179,tbl_bd_descente[tons]),0)</f>
        <v>0.027</v>
      </c>
      <c r="AL179" s="33"/>
      <c r="AM179" s="34"/>
      <c r="AO179" s="47" t="str">
        <f aca="false">IF(AND(C179=S$2,D179=S$3,COUNTIF(AO$1:AO178,"&gt;"&amp;1)&lt;10),ROW(),"")</f>
        <v/>
      </c>
    </row>
    <row r="180" customFormat="false" ht="12.8" hidden="false" customHeight="false" outlineLevel="0" collapsed="false">
      <c r="A180" s="0" t="s">
        <v>786</v>
      </c>
      <c r="B180" s="0" t="s">
        <v>30</v>
      </c>
      <c r="C180" s="0" t="s">
        <v>1</v>
      </c>
      <c r="D180" s="0" t="s">
        <v>30</v>
      </c>
      <c r="E180" s="20" t="n">
        <v>144.059997558594</v>
      </c>
      <c r="F180" s="20" t="n">
        <v>73.7</v>
      </c>
      <c r="G180" s="20" t="n">
        <v>77.7</v>
      </c>
      <c r="H180" s="20" t="n">
        <v>84.2</v>
      </c>
      <c r="I180" s="20" t="n">
        <v>2.62</v>
      </c>
      <c r="J180" s="20" t="n">
        <v>1.02</v>
      </c>
      <c r="K180" s="20" t="n">
        <v>31.43</v>
      </c>
      <c r="L180" s="20" t="n">
        <v>0.67</v>
      </c>
      <c r="M180" s="19" t="n">
        <v>43756.7030744213</v>
      </c>
      <c r="N180" s="19" t="n">
        <v>43756.7197982639</v>
      </c>
      <c r="O180" s="19" t="s">
        <v>593</v>
      </c>
      <c r="P180" s="19"/>
      <c r="W180" s="0" t="s">
        <v>452</v>
      </c>
      <c r="X180" s="19" t="n">
        <v>43710.5194444444</v>
      </c>
      <c r="Y180" s="31" t="n">
        <v>1200</v>
      </c>
      <c r="Z180" s="0" t="s">
        <v>104</v>
      </c>
      <c r="AA180" s="0" t="s">
        <v>12</v>
      </c>
      <c r="AB180" s="0" t="s">
        <v>104</v>
      </c>
      <c r="AC180" s="0" t="n">
        <v>2019</v>
      </c>
      <c r="AD180" s="0" t="n">
        <v>9</v>
      </c>
      <c r="AE180" s="32"/>
      <c r="AF180" s="21" t="n">
        <f aca="false">IFERROR(SUMPRODUCT(--(tbl_bd_descente[wo_number]=W180),tbl_bd_descente[Y],tbl_bd_descente[tons])/SUMIF(tbl_bd_descente[wo_number],W180,tbl_bd_descente[tons]),0)</f>
        <v>84.6</v>
      </c>
      <c r="AG180" s="21" t="n">
        <f aca="false">IFERROR(SUMPRODUCT(--(tbl_bd_descente[wo_number]=W180),tbl_bd_descente[Al2O3],tbl_bd_descente[tons])/SUMIF(tbl_bd_descente[wo_number],W180,tbl_bd_descente[tons]),0)</f>
        <v>4.99</v>
      </c>
      <c r="AH180" s="21" t="n">
        <f aca="false">IFERROR(SUMPRODUCT(--(tbl_bd_descente[wo_number]=W180),tbl_bd_descente[Fe2O3],tbl_bd_descente[tons])/SUMIF(tbl_bd_descente[wo_number],W180,tbl_bd_descente[tons]),0)</f>
        <v>0.823333333333333</v>
      </c>
      <c r="AI180" s="21" t="n">
        <f aca="false">IFERROR(SUMPRODUCT(--(tbl_bd_descente[wo_number]=W180),tbl_bd_descente[MgO],tbl_bd_descente[tons])/SUMIF(tbl_bd_descente[wo_number],W180,tbl_bd_descente[tons]),0)</f>
        <v>31.7066666666667</v>
      </c>
      <c r="AJ180" s="21" t="n">
        <f aca="false">IFERROR(SUMPRODUCT(--(tbl_bd_descente[wo_number]=W180),tbl_bd_descente[CaOX],tbl_bd_descente[tons])/SUMIF(tbl_bd_descente[wo_number],W180,tbl_bd_descente[tons]),0)</f>
        <v>0.646666666666667</v>
      </c>
      <c r="AK180" s="21" t="n">
        <f aca="false">IFERROR(SUMPRODUCT(--(tbl_bd_descente[wo_number]=W180),tbl_bd_descente[S],tbl_bd_descente[tons])/SUMIF(tbl_bd_descente[wo_number],W180,tbl_bd_descente[tons]),0)</f>
        <v>0.0463333333333333</v>
      </c>
      <c r="AL180" s="33"/>
      <c r="AM180" s="34"/>
      <c r="AO180" s="47" t="str">
        <f aca="false">IF(AND(C180=S$2,D180=S$3,COUNTIF(AO$1:AO179,"&gt;"&amp;1)&lt;10),ROW(),"")</f>
        <v/>
      </c>
    </row>
    <row r="181" customFormat="false" ht="12.8" hidden="false" customHeight="false" outlineLevel="0" collapsed="false">
      <c r="A181" s="0" t="s">
        <v>787</v>
      </c>
      <c r="B181" s="0" t="s">
        <v>88</v>
      </c>
      <c r="C181" s="0" t="s">
        <v>26</v>
      </c>
      <c r="D181" s="0" t="s">
        <v>88</v>
      </c>
      <c r="E181" s="20" t="n">
        <v>196.074996948242</v>
      </c>
      <c r="F181" s="0" t="n">
        <v>71.2</v>
      </c>
      <c r="G181" s="0" t="n">
        <v>75.1</v>
      </c>
      <c r="H181" s="0" t="n">
        <v>81.8</v>
      </c>
      <c r="I181" s="0" t="n">
        <v>2.31</v>
      </c>
      <c r="J181" s="0" t="n">
        <v>1.09</v>
      </c>
      <c r="K181" s="0" t="n">
        <v>31.11</v>
      </c>
      <c r="L181" s="0" t="n">
        <v>0.49</v>
      </c>
      <c r="M181" s="19" t="n">
        <v>43756.6725533218</v>
      </c>
      <c r="N181" s="19" t="n">
        <v>43756.6943643171</v>
      </c>
      <c r="O181" s="19" t="s">
        <v>593</v>
      </c>
      <c r="P181" s="19"/>
      <c r="W181" s="0" t="s">
        <v>451</v>
      </c>
      <c r="X181" s="19" t="n">
        <v>43710.3715277778</v>
      </c>
      <c r="Y181" s="31" t="n">
        <v>154.666666666667</v>
      </c>
      <c r="Z181" s="0" t="s">
        <v>594</v>
      </c>
      <c r="AA181" s="0" t="s">
        <v>23</v>
      </c>
      <c r="AB181" s="0" t="s">
        <v>77</v>
      </c>
      <c r="AC181" s="0" t="n">
        <v>2019</v>
      </c>
      <c r="AD181" s="0" t="n">
        <v>9</v>
      </c>
      <c r="AE181" s="32"/>
      <c r="AF181" s="21" t="n">
        <f aca="false">IFERROR(SUMPRODUCT(--(tbl_bd_descente[wo_number]=W181),tbl_bd_descente[Y],tbl_bd_descente[tons])/SUMIF(tbl_bd_descente[wo_number],W181,tbl_bd_descente[tons]),0)</f>
        <v>79.3</v>
      </c>
      <c r="AG181" s="21" t="n">
        <f aca="false">IFERROR(SUMPRODUCT(--(tbl_bd_descente[wo_number]=W181),tbl_bd_descente[Al2O3],tbl_bd_descente[tons])/SUMIF(tbl_bd_descente[wo_number],W181,tbl_bd_descente[tons]),0)</f>
        <v>8.91</v>
      </c>
      <c r="AH181" s="21" t="n">
        <f aca="false">IFERROR(SUMPRODUCT(--(tbl_bd_descente[wo_number]=W181),tbl_bd_descente[Fe2O3],tbl_bd_descente[tons])/SUMIF(tbl_bd_descente[wo_number],W181,tbl_bd_descente[tons]),0)</f>
        <v>1.23</v>
      </c>
      <c r="AI181" s="21" t="n">
        <f aca="false">IFERROR(SUMPRODUCT(--(tbl_bd_descente[wo_number]=W181),tbl_bd_descente[MgO],tbl_bd_descente[tons])/SUMIF(tbl_bd_descente[wo_number],W181,tbl_bd_descente[tons]),0)</f>
        <v>32.1</v>
      </c>
      <c r="AJ181" s="21" t="n">
        <f aca="false">IFERROR(SUMPRODUCT(--(tbl_bd_descente[wo_number]=W181),tbl_bd_descente[CaOX],tbl_bd_descente[tons])/SUMIF(tbl_bd_descente[wo_number],W181,tbl_bd_descente[tons]),0)</f>
        <v>2.28</v>
      </c>
      <c r="AK181" s="21" t="n">
        <f aca="false">IFERROR(SUMPRODUCT(--(tbl_bd_descente[wo_number]=W181),tbl_bd_descente[S],tbl_bd_descente[tons])/SUMIF(tbl_bd_descente[wo_number],W181,tbl_bd_descente[tons]),0)</f>
        <v>0.162</v>
      </c>
      <c r="AL181" s="33"/>
      <c r="AM181" s="34"/>
      <c r="AO181" s="47" t="str">
        <f aca="false">IF(AND(C181=S$2,D181=S$3,COUNTIF(AO$1:AO180,"&gt;"&amp;1)&lt;10),ROW(),"")</f>
        <v/>
      </c>
    </row>
    <row r="182" customFormat="false" ht="12.8" hidden="false" customHeight="false" outlineLevel="0" collapsed="false">
      <c r="A182" s="0" t="s">
        <v>788</v>
      </c>
      <c r="B182" s="0" t="s">
        <v>88</v>
      </c>
      <c r="C182" s="0" t="s">
        <v>26</v>
      </c>
      <c r="D182" s="0" t="s">
        <v>88</v>
      </c>
      <c r="E182" s="20" t="n">
        <v>216.089996337891</v>
      </c>
      <c r="F182" s="0" t="n">
        <v>70.9</v>
      </c>
      <c r="G182" s="0" t="n">
        <v>74.7</v>
      </c>
      <c r="H182" s="0" t="n">
        <v>81.2</v>
      </c>
      <c r="I182" s="0" t="n">
        <v>3.47</v>
      </c>
      <c r="J182" s="0" t="n">
        <v>1.15</v>
      </c>
      <c r="K182" s="0" t="n">
        <v>31.34</v>
      </c>
      <c r="L182" s="0" t="n">
        <v>1.44</v>
      </c>
      <c r="M182" s="19" t="n">
        <v>43756.6450293634</v>
      </c>
      <c r="N182" s="19" t="n">
        <v>43756.6672173264</v>
      </c>
      <c r="O182" s="19" t="s">
        <v>593</v>
      </c>
      <c r="P182" s="19"/>
      <c r="W182" s="0" t="s">
        <v>451</v>
      </c>
      <c r="X182" s="19" t="n">
        <v>43710.3715277778</v>
      </c>
      <c r="Y182" s="31" t="n">
        <v>77.3333333333333</v>
      </c>
      <c r="Z182" s="0" t="s">
        <v>594</v>
      </c>
      <c r="AA182" s="0" t="s">
        <v>24</v>
      </c>
      <c r="AB182" s="0" t="s">
        <v>77</v>
      </c>
      <c r="AC182" s="0" t="n">
        <v>2019</v>
      </c>
      <c r="AD182" s="0" t="n">
        <v>9</v>
      </c>
      <c r="AE182" s="32"/>
      <c r="AF182" s="21" t="n">
        <f aca="false">IFERROR(SUMPRODUCT(--(tbl_bd_descente[wo_number]=W182),tbl_bd_descente[Y],tbl_bd_descente[tons])/SUMIF(tbl_bd_descente[wo_number],W182,tbl_bd_descente[tons]),0)</f>
        <v>79.3</v>
      </c>
      <c r="AG182" s="21" t="n">
        <f aca="false">IFERROR(SUMPRODUCT(--(tbl_bd_descente[wo_number]=W182),tbl_bd_descente[Al2O3],tbl_bd_descente[tons])/SUMIF(tbl_bd_descente[wo_number],W182,tbl_bd_descente[tons]),0)</f>
        <v>8.91</v>
      </c>
      <c r="AH182" s="21" t="n">
        <f aca="false">IFERROR(SUMPRODUCT(--(tbl_bd_descente[wo_number]=W182),tbl_bd_descente[Fe2O3],tbl_bd_descente[tons])/SUMIF(tbl_bd_descente[wo_number],W182,tbl_bd_descente[tons]),0)</f>
        <v>1.23</v>
      </c>
      <c r="AI182" s="21" t="n">
        <f aca="false">IFERROR(SUMPRODUCT(--(tbl_bd_descente[wo_number]=W182),tbl_bd_descente[MgO],tbl_bd_descente[tons])/SUMIF(tbl_bd_descente[wo_number],W182,tbl_bd_descente[tons]),0)</f>
        <v>32.1</v>
      </c>
      <c r="AJ182" s="21" t="n">
        <f aca="false">IFERROR(SUMPRODUCT(--(tbl_bd_descente[wo_number]=W182),tbl_bd_descente[CaOX],tbl_bd_descente[tons])/SUMIF(tbl_bd_descente[wo_number],W182,tbl_bd_descente[tons]),0)</f>
        <v>2.28</v>
      </c>
      <c r="AK182" s="21" t="n">
        <f aca="false">IFERROR(SUMPRODUCT(--(tbl_bd_descente[wo_number]=W182),tbl_bd_descente[S],tbl_bd_descente[tons])/SUMIF(tbl_bd_descente[wo_number],W182,tbl_bd_descente[tons]),0)</f>
        <v>0.162</v>
      </c>
      <c r="AL182" s="33"/>
      <c r="AM182" s="34"/>
      <c r="AO182" s="47" t="str">
        <f aca="false">IF(AND(C182=S$2,D182=S$3,COUNTIF(AO$1:AO181,"&gt;"&amp;1)&lt;10),ROW(),"")</f>
        <v/>
      </c>
    </row>
    <row r="183" customFormat="false" ht="12.8" hidden="false" customHeight="false" outlineLevel="0" collapsed="false">
      <c r="A183" s="0" t="s">
        <v>789</v>
      </c>
      <c r="B183" s="0" t="s">
        <v>88</v>
      </c>
      <c r="C183" s="0" t="s">
        <v>26</v>
      </c>
      <c r="D183" s="0" t="s">
        <v>88</v>
      </c>
      <c r="E183" s="20" t="n">
        <v>140.884998321533</v>
      </c>
      <c r="F183" s="0" t="n">
        <v>69.5</v>
      </c>
      <c r="G183" s="0" t="n">
        <v>73.2</v>
      </c>
      <c r="H183" s="0" t="n">
        <v>79.9</v>
      </c>
      <c r="I183" s="0" t="n">
        <v>2.27</v>
      </c>
      <c r="J183" s="0" t="n">
        <v>0.99</v>
      </c>
      <c r="K183" s="0" t="n">
        <v>31.17</v>
      </c>
      <c r="L183" s="0" t="n">
        <v>2.4</v>
      </c>
      <c r="M183" s="19" t="n">
        <v>43756.6243833681</v>
      </c>
      <c r="N183" s="19" t="n">
        <v>43756.6404975347</v>
      </c>
      <c r="O183" s="19" t="s">
        <v>593</v>
      </c>
      <c r="P183" s="19"/>
      <c r="W183" s="0" t="s">
        <v>450</v>
      </c>
      <c r="X183" s="19" t="n">
        <v>43710.3694444444</v>
      </c>
      <c r="Y183" s="31" t="n">
        <v>178</v>
      </c>
      <c r="Z183" s="0" t="s">
        <v>66</v>
      </c>
      <c r="AA183" s="0" t="s">
        <v>9</v>
      </c>
      <c r="AB183" s="0" t="s">
        <v>66</v>
      </c>
      <c r="AC183" s="0" t="n">
        <v>2019</v>
      </c>
      <c r="AD183" s="0" t="n">
        <v>9</v>
      </c>
      <c r="AE183" s="32"/>
      <c r="AF183" s="21" t="n">
        <f aca="false">IFERROR(SUMPRODUCT(--(tbl_bd_descente[wo_number]=W183),tbl_bd_descente[Y],tbl_bd_descente[tons])/SUMIF(tbl_bd_descente[wo_number],W183,tbl_bd_descente[tons]),0)</f>
        <v>73.5</v>
      </c>
      <c r="AG183" s="21" t="n">
        <f aca="false">IFERROR(SUMPRODUCT(--(tbl_bd_descente[wo_number]=W183),tbl_bd_descente[Al2O3],tbl_bd_descente[tons])/SUMIF(tbl_bd_descente[wo_number],W183,tbl_bd_descente[tons]),0)</f>
        <v>9.81</v>
      </c>
      <c r="AH183" s="21" t="n">
        <f aca="false">IFERROR(SUMPRODUCT(--(tbl_bd_descente[wo_number]=W183),tbl_bd_descente[Fe2O3],tbl_bd_descente[tons])/SUMIF(tbl_bd_descente[wo_number],W183,tbl_bd_descente[tons]),0)</f>
        <v>1.43</v>
      </c>
      <c r="AI183" s="21" t="n">
        <f aca="false">IFERROR(SUMPRODUCT(--(tbl_bd_descente[wo_number]=W183),tbl_bd_descente[MgO],tbl_bd_descente[tons])/SUMIF(tbl_bd_descente[wo_number],W183,tbl_bd_descente[tons]),0)</f>
        <v>32.24</v>
      </c>
      <c r="AJ183" s="21" t="n">
        <f aca="false">IFERROR(SUMPRODUCT(--(tbl_bd_descente[wo_number]=W183),tbl_bd_descente[CaOX],tbl_bd_descente[tons])/SUMIF(tbl_bd_descente[wo_number],W183,tbl_bd_descente[tons]),0)</f>
        <v>1.35</v>
      </c>
      <c r="AK183" s="21" t="n">
        <f aca="false">IFERROR(SUMPRODUCT(--(tbl_bd_descente[wo_number]=W183),tbl_bd_descente[S],tbl_bd_descente[tons])/SUMIF(tbl_bd_descente[wo_number],W183,tbl_bd_descente[tons]),0)</f>
        <v>0.095</v>
      </c>
      <c r="AL183" s="33"/>
      <c r="AM183" s="34"/>
      <c r="AO183" s="47" t="str">
        <f aca="false">IF(AND(C183=S$2,D183=S$3,COUNTIF(AO$1:AO182,"&gt;"&amp;1)&lt;10),ROW(),"")</f>
        <v/>
      </c>
    </row>
    <row r="184" customFormat="false" ht="12.8" hidden="false" customHeight="false" outlineLevel="0" collapsed="false">
      <c r="A184" s="0" t="s">
        <v>790</v>
      </c>
      <c r="B184" s="0" t="s">
        <v>54</v>
      </c>
      <c r="C184" s="0" t="s">
        <v>7</v>
      </c>
      <c r="D184" s="0" t="s">
        <v>54</v>
      </c>
      <c r="E184" s="20" t="n">
        <v>331.696996688843</v>
      </c>
      <c r="F184" s="0" t="n">
        <v>81.7</v>
      </c>
      <c r="G184" s="0" t="n">
        <v>86.1</v>
      </c>
      <c r="H184" s="0" t="n">
        <v>92.7</v>
      </c>
      <c r="I184" s="0" t="n">
        <v>2.5</v>
      </c>
      <c r="J184" s="0" t="n">
        <v>0.92</v>
      </c>
      <c r="K184" s="0" t="n">
        <v>31.43</v>
      </c>
      <c r="L184" s="0" t="n">
        <v>0.38</v>
      </c>
      <c r="M184" s="19" t="n">
        <v>43756.4966736921</v>
      </c>
      <c r="N184" s="19" t="n">
        <v>43756.6222762384</v>
      </c>
      <c r="O184" s="19" t="s">
        <v>593</v>
      </c>
      <c r="P184" s="19"/>
      <c r="W184" s="0" t="s">
        <v>450</v>
      </c>
      <c r="X184" s="19" t="n">
        <v>43710.3694444444</v>
      </c>
      <c r="Y184" s="31" t="n">
        <v>89</v>
      </c>
      <c r="Z184" s="0" t="s">
        <v>66</v>
      </c>
      <c r="AA184" s="0" t="s">
        <v>20</v>
      </c>
      <c r="AB184" s="0" t="s">
        <v>66</v>
      </c>
      <c r="AC184" s="0" t="n">
        <v>2019</v>
      </c>
      <c r="AD184" s="0" t="n">
        <v>9</v>
      </c>
      <c r="AE184" s="32"/>
      <c r="AF184" s="21" t="n">
        <f aca="false">IFERROR(SUMPRODUCT(--(tbl_bd_descente[wo_number]=W184),tbl_bd_descente[Y],tbl_bd_descente[tons])/SUMIF(tbl_bd_descente[wo_number],W184,tbl_bd_descente[tons]),0)</f>
        <v>73.5</v>
      </c>
      <c r="AG184" s="21" t="n">
        <f aca="false">IFERROR(SUMPRODUCT(--(tbl_bd_descente[wo_number]=W184),tbl_bd_descente[Al2O3],tbl_bd_descente[tons])/SUMIF(tbl_bd_descente[wo_number],W184,tbl_bd_descente[tons]),0)</f>
        <v>9.81</v>
      </c>
      <c r="AH184" s="21" t="n">
        <f aca="false">IFERROR(SUMPRODUCT(--(tbl_bd_descente[wo_number]=W184),tbl_bd_descente[Fe2O3],tbl_bd_descente[tons])/SUMIF(tbl_bd_descente[wo_number],W184,tbl_bd_descente[tons]),0)</f>
        <v>1.43</v>
      </c>
      <c r="AI184" s="21" t="n">
        <f aca="false">IFERROR(SUMPRODUCT(--(tbl_bd_descente[wo_number]=W184),tbl_bd_descente[MgO],tbl_bd_descente[tons])/SUMIF(tbl_bd_descente[wo_number],W184,tbl_bd_descente[tons]),0)</f>
        <v>32.24</v>
      </c>
      <c r="AJ184" s="21" t="n">
        <f aca="false">IFERROR(SUMPRODUCT(--(tbl_bd_descente[wo_number]=W184),tbl_bd_descente[CaOX],tbl_bd_descente[tons])/SUMIF(tbl_bd_descente[wo_number],W184,tbl_bd_descente[tons]),0)</f>
        <v>1.35</v>
      </c>
      <c r="AK184" s="21" t="n">
        <f aca="false">IFERROR(SUMPRODUCT(--(tbl_bd_descente[wo_number]=W184),tbl_bd_descente[S],tbl_bd_descente[tons])/SUMIF(tbl_bd_descente[wo_number],W184,tbl_bd_descente[tons]),0)</f>
        <v>0.095</v>
      </c>
      <c r="AL184" s="33"/>
      <c r="AM184" s="34"/>
      <c r="AO184" s="47" t="str">
        <f aca="false">IF(AND(C184=S$2,D184=S$3,COUNTIF(AO$1:AO183,"&gt;"&amp;1)&lt;10),ROW(),"")</f>
        <v/>
      </c>
    </row>
    <row r="185" customFormat="false" ht="12.8" hidden="false" customHeight="false" outlineLevel="0" collapsed="false">
      <c r="A185" s="0" t="s">
        <v>791</v>
      </c>
      <c r="B185" s="0" t="s">
        <v>88</v>
      </c>
      <c r="C185" s="0" t="s">
        <v>26</v>
      </c>
      <c r="D185" s="0" t="s">
        <v>88</v>
      </c>
      <c r="E185" s="20" t="n">
        <v>279.444000244141</v>
      </c>
      <c r="F185" s="0" t="n">
        <v>68.5</v>
      </c>
      <c r="G185" s="0" t="n">
        <v>72.2</v>
      </c>
      <c r="H185" s="0" t="n">
        <v>78.7</v>
      </c>
      <c r="I185" s="0" t="n">
        <v>1.81</v>
      </c>
      <c r="J185" s="0" t="n">
        <v>0.97</v>
      </c>
      <c r="K185" s="0" t="n">
        <v>31.23</v>
      </c>
      <c r="L185" s="0" t="n">
        <v>0.59</v>
      </c>
      <c r="M185" s="19" t="n">
        <v>43756.4467429398</v>
      </c>
      <c r="N185" s="19" t="n">
        <v>43756.4884371181</v>
      </c>
      <c r="O185" s="19" t="s">
        <v>593</v>
      </c>
      <c r="P185" s="19"/>
      <c r="W185" s="0" t="s">
        <v>449</v>
      </c>
      <c r="X185" s="19" t="n">
        <v>43710.0548611111</v>
      </c>
      <c r="Y185" s="31" t="n">
        <v>131</v>
      </c>
      <c r="Z185" s="0" t="s">
        <v>66</v>
      </c>
      <c r="AA185" s="0" t="s">
        <v>26</v>
      </c>
      <c r="AB185" s="0" t="s">
        <v>88</v>
      </c>
      <c r="AC185" s="0" t="n">
        <v>2019</v>
      </c>
      <c r="AD185" s="0" t="n">
        <v>9</v>
      </c>
      <c r="AE185" s="32"/>
      <c r="AF185" s="21" t="n">
        <f aca="false">IFERROR(SUMPRODUCT(--(tbl_bd_descente[wo_number]=W185),tbl_bd_descente[Y],tbl_bd_descente[tons])/SUMIF(tbl_bd_descente[wo_number],W185,tbl_bd_descente[tons]),0)</f>
        <v>74.9</v>
      </c>
      <c r="AG185" s="21" t="n">
        <f aca="false">IFERROR(SUMPRODUCT(--(tbl_bd_descente[wo_number]=W185),tbl_bd_descente[Al2O3],tbl_bd_descente[tons])/SUMIF(tbl_bd_descente[wo_number],W185,tbl_bd_descente[tons]),0)</f>
        <v>3.12</v>
      </c>
      <c r="AH185" s="21" t="n">
        <f aca="false">IFERROR(SUMPRODUCT(--(tbl_bd_descente[wo_number]=W185),tbl_bd_descente[Fe2O3],tbl_bd_descente[tons])/SUMIF(tbl_bd_descente[wo_number],W185,tbl_bd_descente[tons]),0)</f>
        <v>1.04</v>
      </c>
      <c r="AI185" s="21" t="n">
        <f aca="false">IFERROR(SUMPRODUCT(--(tbl_bd_descente[wo_number]=W185),tbl_bd_descente[MgO],tbl_bd_descente[tons])/SUMIF(tbl_bd_descente[wo_number],W185,tbl_bd_descente[tons]),0)</f>
        <v>31.48</v>
      </c>
      <c r="AJ185" s="21" t="n">
        <f aca="false">IFERROR(SUMPRODUCT(--(tbl_bd_descente[wo_number]=W185),tbl_bd_descente[CaOX],tbl_bd_descente[tons])/SUMIF(tbl_bd_descente[wo_number],W185,tbl_bd_descente[tons]),0)</f>
        <v>1.65</v>
      </c>
      <c r="AK185" s="21" t="n">
        <f aca="false">IFERROR(SUMPRODUCT(--(tbl_bd_descente[wo_number]=W185),tbl_bd_descente[S],tbl_bd_descente[tons])/SUMIF(tbl_bd_descente[wo_number],W185,tbl_bd_descente[tons]),0)</f>
        <v>0.111</v>
      </c>
      <c r="AL185" s="33"/>
      <c r="AM185" s="34"/>
      <c r="AO185" s="47" t="str">
        <f aca="false">IF(AND(C185=S$2,D185=S$3,COUNTIF(AO$1:AO184,"&gt;"&amp;1)&lt;10),ROW(),"")</f>
        <v/>
      </c>
    </row>
    <row r="186" customFormat="false" ht="12.8" hidden="false" customHeight="false" outlineLevel="0" collapsed="false">
      <c r="A186" s="0" t="s">
        <v>792</v>
      </c>
      <c r="B186" s="0" t="s">
        <v>104</v>
      </c>
      <c r="C186" s="0" t="s">
        <v>6</v>
      </c>
      <c r="D186" s="0" t="s">
        <v>104</v>
      </c>
      <c r="E186" s="20" t="n">
        <v>168.58699798584</v>
      </c>
      <c r="F186" s="0" t="n">
        <v>78.4</v>
      </c>
      <c r="G186" s="0" t="n">
        <v>82.8</v>
      </c>
      <c r="H186" s="0" t="n">
        <v>88.7</v>
      </c>
      <c r="I186" s="0" t="n">
        <v>7.39</v>
      </c>
      <c r="J186" s="0" t="n">
        <v>1.25</v>
      </c>
      <c r="K186" s="0" t="n">
        <v>32</v>
      </c>
      <c r="L186" s="0" t="n">
        <v>0.68</v>
      </c>
      <c r="M186" s="19" t="n">
        <v>43756.394243831</v>
      </c>
      <c r="N186" s="19" t="n">
        <v>43756.4423508102</v>
      </c>
      <c r="O186" s="19" t="s">
        <v>593</v>
      </c>
      <c r="P186" s="19"/>
      <c r="W186" s="0" t="s">
        <v>448</v>
      </c>
      <c r="X186" s="19" t="n">
        <v>43707.9986111111</v>
      </c>
      <c r="Y186" s="31" t="n">
        <v>1006</v>
      </c>
      <c r="Z186" s="0" t="s">
        <v>66</v>
      </c>
      <c r="AA186" s="0" t="s">
        <v>26</v>
      </c>
      <c r="AB186" s="0" t="s">
        <v>88</v>
      </c>
      <c r="AC186" s="0" t="n">
        <v>2019</v>
      </c>
      <c r="AD186" s="0" t="n">
        <v>8</v>
      </c>
      <c r="AE186" s="32"/>
      <c r="AF186" s="21" t="n">
        <f aca="false">IFERROR(SUMPRODUCT(--(tbl_bd_descente[wo_number]=W186),tbl_bd_descente[Y],tbl_bd_descente[tons])/SUMIF(tbl_bd_descente[wo_number],W186,tbl_bd_descente[tons]),0)</f>
        <v>74.6544731610338</v>
      </c>
      <c r="AG186" s="21" t="n">
        <f aca="false">IFERROR(SUMPRODUCT(--(tbl_bd_descente[wo_number]=W186),tbl_bd_descente[Al2O3],tbl_bd_descente[tons])/SUMIF(tbl_bd_descente[wo_number],W186,tbl_bd_descente[tons]),0)</f>
        <v>2.91087475149105</v>
      </c>
      <c r="AH186" s="21" t="n">
        <f aca="false">IFERROR(SUMPRODUCT(--(tbl_bd_descente[wo_number]=W186),tbl_bd_descente[Fe2O3],tbl_bd_descente[tons])/SUMIF(tbl_bd_descente[wo_number],W186,tbl_bd_descente[tons]),0)</f>
        <v>1.03210735586481</v>
      </c>
      <c r="AI186" s="21" t="n">
        <f aca="false">IFERROR(SUMPRODUCT(--(tbl_bd_descente[wo_number]=W186),tbl_bd_descente[MgO],tbl_bd_descente[tons])/SUMIF(tbl_bd_descente[wo_number],W186,tbl_bd_descente[tons]),0)</f>
        <v>31.4468389662028</v>
      </c>
      <c r="AJ186" s="21" t="n">
        <f aca="false">IFERROR(SUMPRODUCT(--(tbl_bd_descente[wo_number]=W186),tbl_bd_descente[CaOX],tbl_bd_descente[tons])/SUMIF(tbl_bd_descente[wo_number],W186,tbl_bd_descente[tons]),0)</f>
        <v>0.954393638170974</v>
      </c>
      <c r="AK186" s="21" t="n">
        <f aca="false">IFERROR(SUMPRODUCT(--(tbl_bd_descente[wo_number]=W186),tbl_bd_descente[S],tbl_bd_descente[tons])/SUMIF(tbl_bd_descente[wo_number],W186,tbl_bd_descente[tons]),0)</f>
        <v>0.0927216699801193</v>
      </c>
      <c r="AL186" s="33"/>
      <c r="AM186" s="34"/>
      <c r="AO186" s="47" t="str">
        <f aca="false">IF(AND(C186=S$2,D186=S$3,COUNTIF(AO$1:AO185,"&gt;"&amp;1)&lt;10),ROW(),"")</f>
        <v/>
      </c>
    </row>
    <row r="187" customFormat="false" ht="12.8" hidden="false" customHeight="false" outlineLevel="0" collapsed="false">
      <c r="A187" s="0" t="s">
        <v>793</v>
      </c>
      <c r="B187" s="0" t="s">
        <v>88</v>
      </c>
      <c r="C187" s="0" t="s">
        <v>26</v>
      </c>
      <c r="D187" s="0" t="s">
        <v>88</v>
      </c>
      <c r="E187" s="20" t="n">
        <v>95.1059989929199</v>
      </c>
      <c r="F187" s="0" t="n">
        <v>72.6</v>
      </c>
      <c r="G187" s="0" t="n">
        <v>76.5</v>
      </c>
      <c r="H187" s="0" t="n">
        <v>82.8</v>
      </c>
      <c r="I187" s="0" t="n">
        <v>4.4</v>
      </c>
      <c r="J187" s="0" t="n">
        <v>1.16</v>
      </c>
      <c r="K187" s="0" t="n">
        <v>31.67</v>
      </c>
      <c r="L187" s="0" t="n">
        <v>1.09</v>
      </c>
      <c r="M187" s="19" t="n">
        <v>43756.3767473032</v>
      </c>
      <c r="N187" s="19" t="n">
        <v>43756.3892246181</v>
      </c>
      <c r="O187" s="19" t="s">
        <v>593</v>
      </c>
      <c r="P187" s="19"/>
      <c r="W187" s="0" t="s">
        <v>447</v>
      </c>
      <c r="X187" s="19" t="n">
        <v>43707.7666666667</v>
      </c>
      <c r="Y187" s="31" t="n">
        <v>1246</v>
      </c>
      <c r="Z187" s="0" t="s">
        <v>30</v>
      </c>
      <c r="AA187" s="0" t="s">
        <v>4</v>
      </c>
      <c r="AB187" s="0" t="s">
        <v>30</v>
      </c>
      <c r="AC187" s="0" t="n">
        <v>2019</v>
      </c>
      <c r="AD187" s="0" t="n">
        <v>8</v>
      </c>
      <c r="AE187" s="32"/>
      <c r="AF187" s="21" t="n">
        <f aca="false">IFERROR(SUMPRODUCT(--(tbl_bd_descente[wo_number]=W187),tbl_bd_descente[Y],tbl_bd_descente[tons])/SUMIF(tbl_bd_descente[wo_number],W187,tbl_bd_descente[tons]),0)</f>
        <v>80.3468699839486</v>
      </c>
      <c r="AG187" s="21" t="n">
        <f aca="false">IFERROR(SUMPRODUCT(--(tbl_bd_descente[wo_number]=W187),tbl_bd_descente[Al2O3],tbl_bd_descente[tons])/SUMIF(tbl_bd_descente[wo_number],W187,tbl_bd_descente[tons]),0)</f>
        <v>5.39142857142857</v>
      </c>
      <c r="AH187" s="21" t="n">
        <f aca="false">IFERROR(SUMPRODUCT(--(tbl_bd_descente[wo_number]=W187),tbl_bd_descente[Fe2O3],tbl_bd_descente[tons])/SUMIF(tbl_bd_descente[wo_number],W187,tbl_bd_descente[tons]),0)</f>
        <v>0.955313001605136</v>
      </c>
      <c r="AI187" s="21" t="n">
        <f aca="false">IFERROR(SUMPRODUCT(--(tbl_bd_descente[wo_number]=W187),tbl_bd_descente[MgO],tbl_bd_descente[tons])/SUMIF(tbl_bd_descente[wo_number],W187,tbl_bd_descente[tons]),0)</f>
        <v>31.6267897271268</v>
      </c>
      <c r="AJ187" s="21" t="n">
        <f aca="false">IFERROR(SUMPRODUCT(--(tbl_bd_descente[wo_number]=W187),tbl_bd_descente[CaOX],tbl_bd_descente[tons])/SUMIF(tbl_bd_descente[wo_number],W187,tbl_bd_descente[tons]),0)</f>
        <v>0.989181380417336</v>
      </c>
      <c r="AK187" s="21" t="n">
        <f aca="false">IFERROR(SUMPRODUCT(--(tbl_bd_descente[wo_number]=W187),tbl_bd_descente[S],tbl_bd_descente[tons])/SUMIF(tbl_bd_descente[wo_number],W187,tbl_bd_descente[tons]),0)</f>
        <v>0.056545746388443</v>
      </c>
      <c r="AL187" s="33"/>
      <c r="AM187" s="34"/>
      <c r="AO187" s="47" t="str">
        <f aca="false">IF(AND(C187=S$2,D187=S$3,COUNTIF(AO$1:AO186,"&gt;"&amp;1)&lt;10),ROW(),"")</f>
        <v/>
      </c>
    </row>
    <row r="188" customFormat="false" ht="12.8" hidden="false" customHeight="false" outlineLevel="0" collapsed="false">
      <c r="A188" s="0" t="s">
        <v>794</v>
      </c>
      <c r="B188" s="0" t="s">
        <v>633</v>
      </c>
      <c r="C188" s="0" t="s">
        <v>5</v>
      </c>
      <c r="D188" s="0" t="s">
        <v>54</v>
      </c>
      <c r="E188" s="20" t="n">
        <v>217.616996765137</v>
      </c>
      <c r="F188" s="0" t="n">
        <v>80.3</v>
      </c>
      <c r="G188" s="0" t="n">
        <v>84.6</v>
      </c>
      <c r="H188" s="0" t="n">
        <v>91.5</v>
      </c>
      <c r="I188" s="0" t="n">
        <v>2.83</v>
      </c>
      <c r="J188" s="0" t="n">
        <v>0.82</v>
      </c>
      <c r="K188" s="0" t="n">
        <v>31.52</v>
      </c>
      <c r="L188" s="0" t="n">
        <v>0.61</v>
      </c>
      <c r="M188" s="19" t="n">
        <v>43756.3472799769</v>
      </c>
      <c r="N188" s="19" t="n">
        <v>43756.5868452893</v>
      </c>
      <c r="O188" s="19" t="s">
        <v>593</v>
      </c>
      <c r="P188" s="19"/>
      <c r="W188" s="0" t="s">
        <v>446</v>
      </c>
      <c r="X188" s="19" t="n">
        <v>43707.4763888889</v>
      </c>
      <c r="Y188" s="31" t="n">
        <v>1200</v>
      </c>
      <c r="Z188" s="0" t="s">
        <v>30</v>
      </c>
      <c r="AA188" s="0" t="s">
        <v>4</v>
      </c>
      <c r="AB188" s="0" t="s">
        <v>30</v>
      </c>
      <c r="AC188" s="0" t="n">
        <v>2019</v>
      </c>
      <c r="AD188" s="0" t="n">
        <v>8</v>
      </c>
      <c r="AE188" s="32"/>
      <c r="AF188" s="21" t="n">
        <f aca="false">IFERROR(SUMPRODUCT(--(tbl_bd_descente[wo_number]=W188),tbl_bd_descente[Y],tbl_bd_descente[tons])/SUMIF(tbl_bd_descente[wo_number],W188,tbl_bd_descente[tons]),0)</f>
        <v>79.9</v>
      </c>
      <c r="AG188" s="21" t="n">
        <f aca="false">IFERROR(SUMPRODUCT(--(tbl_bd_descente[wo_number]=W188),tbl_bd_descente[Al2O3],tbl_bd_descente[tons])/SUMIF(tbl_bd_descente[wo_number],W188,tbl_bd_descente[tons]),0)</f>
        <v>5.9</v>
      </c>
      <c r="AH188" s="21" t="n">
        <f aca="false">IFERROR(SUMPRODUCT(--(tbl_bd_descente[wo_number]=W188),tbl_bd_descente[Fe2O3],tbl_bd_descente[tons])/SUMIF(tbl_bd_descente[wo_number],W188,tbl_bd_descente[tons]),0)</f>
        <v>1.03333333333333</v>
      </c>
      <c r="AI188" s="21" t="n">
        <f aca="false">IFERROR(SUMPRODUCT(--(tbl_bd_descente[wo_number]=W188),tbl_bd_descente[MgO],tbl_bd_descente[tons])/SUMIF(tbl_bd_descente[wo_number],W188,tbl_bd_descente[tons]),0)</f>
        <v>31.73</v>
      </c>
      <c r="AJ188" s="21" t="n">
        <f aca="false">IFERROR(SUMPRODUCT(--(tbl_bd_descente[wo_number]=W188),tbl_bd_descente[CaOX],tbl_bd_descente[tons])/SUMIF(tbl_bd_descente[wo_number],W188,tbl_bd_descente[tons]),0)</f>
        <v>0.943333333333333</v>
      </c>
      <c r="AK188" s="21" t="n">
        <f aca="false">IFERROR(SUMPRODUCT(--(tbl_bd_descente[wo_number]=W188),tbl_bd_descente[S],tbl_bd_descente[tons])/SUMIF(tbl_bd_descente[wo_number],W188,tbl_bd_descente[tons]),0)</f>
        <v>0.104333333333333</v>
      </c>
      <c r="AL188" s="33"/>
      <c r="AM188" s="34"/>
      <c r="AO188" s="47" t="str">
        <f aca="false">IF(AND(C188=S$2,D188=S$3,COUNTIF(AO$1:AO187,"&gt;"&amp;1)&lt;10),ROW(),"")</f>
        <v/>
      </c>
    </row>
    <row r="189" customFormat="false" ht="12.8" hidden="false" customHeight="false" outlineLevel="0" collapsed="false">
      <c r="A189" s="0" t="s">
        <v>795</v>
      </c>
      <c r="B189" s="0" t="s">
        <v>66</v>
      </c>
      <c r="C189" s="0" t="s">
        <v>20</v>
      </c>
      <c r="D189" s="0" t="s">
        <v>66</v>
      </c>
      <c r="E189" s="20" t="n">
        <v>163.687999725342</v>
      </c>
      <c r="F189" s="0" t="n">
        <v>70.9</v>
      </c>
      <c r="G189" s="0" t="n">
        <v>74.7</v>
      </c>
      <c r="H189" s="0" t="n">
        <v>80.7</v>
      </c>
      <c r="I189" s="0" t="n">
        <v>4.64</v>
      </c>
      <c r="J189" s="0" t="n">
        <v>1.37</v>
      </c>
      <c r="K189" s="0" t="n">
        <v>31.58</v>
      </c>
      <c r="L189" s="0" t="n">
        <v>0.53</v>
      </c>
      <c r="M189" s="19" t="n">
        <v>43756.3239419792</v>
      </c>
      <c r="N189" s="19" t="n">
        <v>43756.3423678588</v>
      </c>
      <c r="O189" s="19" t="s">
        <v>593</v>
      </c>
      <c r="P189" s="19"/>
      <c r="W189" s="0" t="s">
        <v>445</v>
      </c>
      <c r="X189" s="19" t="n">
        <v>43707.1923611111</v>
      </c>
      <c r="Y189" s="31" t="n">
        <v>428</v>
      </c>
      <c r="Z189" s="0" t="s">
        <v>66</v>
      </c>
      <c r="AA189" s="0" t="s">
        <v>9</v>
      </c>
      <c r="AB189" s="0" t="s">
        <v>66</v>
      </c>
      <c r="AC189" s="0" t="n">
        <v>2019</v>
      </c>
      <c r="AD189" s="0" t="n">
        <v>8</v>
      </c>
      <c r="AE189" s="32"/>
      <c r="AF189" s="21" t="n">
        <f aca="false">IFERROR(SUMPRODUCT(--(tbl_bd_descente[wo_number]=W189),tbl_bd_descente[Y],tbl_bd_descente[tons])/SUMIF(tbl_bd_descente[wo_number],W189,tbl_bd_descente[tons]),0)</f>
        <v>72.3401869158879</v>
      </c>
      <c r="AG189" s="21" t="n">
        <f aca="false">IFERROR(SUMPRODUCT(--(tbl_bd_descente[wo_number]=W189),tbl_bd_descente[Al2O3],tbl_bd_descente[tons])/SUMIF(tbl_bd_descente[wo_number],W189,tbl_bd_descente[tons]),0)</f>
        <v>9.22523364485981</v>
      </c>
      <c r="AH189" s="21" t="n">
        <f aca="false">IFERROR(SUMPRODUCT(--(tbl_bd_descente[wo_number]=W189),tbl_bd_descente[Fe2O3],tbl_bd_descente[tons])/SUMIF(tbl_bd_descente[wo_number],W189,tbl_bd_descente[tons]),0)</f>
        <v>1.41065420560748</v>
      </c>
      <c r="AI189" s="21" t="n">
        <f aca="false">IFERROR(SUMPRODUCT(--(tbl_bd_descente[wo_number]=W189),tbl_bd_descente[MgO],tbl_bd_descente[tons])/SUMIF(tbl_bd_descente[wo_number],W189,tbl_bd_descente[tons]),0)</f>
        <v>32.0626168224299</v>
      </c>
      <c r="AJ189" s="21" t="n">
        <f aca="false">IFERROR(SUMPRODUCT(--(tbl_bd_descente[wo_number]=W189),tbl_bd_descente[CaOX],tbl_bd_descente[tons])/SUMIF(tbl_bd_descente[wo_number],W189,tbl_bd_descente[tons]),0)</f>
        <v>1.17130841121495</v>
      </c>
      <c r="AK189" s="21" t="n">
        <f aca="false">IFERROR(SUMPRODUCT(--(tbl_bd_descente[wo_number]=W189),tbl_bd_descente[S],tbl_bd_descente[tons])/SUMIF(tbl_bd_descente[wo_number],W189,tbl_bd_descente[tons]),0)</f>
        <v>0.131121495327103</v>
      </c>
      <c r="AL189" s="33"/>
      <c r="AM189" s="34"/>
      <c r="AO189" s="47" t="str">
        <f aca="false">IF(AND(C189=S$2,D189=S$3,COUNTIF(AO$1:AO188,"&gt;"&amp;1)&lt;10),ROW(),"")</f>
        <v/>
      </c>
    </row>
    <row r="190" customFormat="false" ht="12.8" hidden="false" customHeight="false" outlineLevel="0" collapsed="false">
      <c r="A190" s="0" t="s">
        <v>796</v>
      </c>
      <c r="B190" s="0" t="s">
        <v>66</v>
      </c>
      <c r="C190" s="0" t="s">
        <v>9</v>
      </c>
      <c r="D190" s="0" t="s">
        <v>66</v>
      </c>
      <c r="E190" s="20" t="n">
        <v>292.687999725342</v>
      </c>
      <c r="F190" s="0" t="n">
        <v>68.4</v>
      </c>
      <c r="G190" s="0" t="n">
        <v>72.1</v>
      </c>
      <c r="H190" s="0" t="n">
        <v>76.9</v>
      </c>
      <c r="I190" s="0" t="n">
        <v>11.53</v>
      </c>
      <c r="J190" s="0" t="n">
        <v>2.3</v>
      </c>
      <c r="K190" s="0" t="n">
        <v>32.34</v>
      </c>
      <c r="L190" s="0" t="n">
        <v>1.07</v>
      </c>
      <c r="M190" s="19" t="n">
        <v>43756.2858864236</v>
      </c>
      <c r="N190" s="19" t="n">
        <v>43756.3181131134</v>
      </c>
      <c r="O190" s="19" t="s">
        <v>593</v>
      </c>
      <c r="P190" s="19"/>
      <c r="W190" s="0" t="s">
        <v>445</v>
      </c>
      <c r="X190" s="19" t="n">
        <v>43707.1923611111</v>
      </c>
      <c r="Y190" s="31" t="n">
        <v>214</v>
      </c>
      <c r="Z190" s="0" t="s">
        <v>66</v>
      </c>
      <c r="AA190" s="0" t="s">
        <v>20</v>
      </c>
      <c r="AB190" s="0" t="s">
        <v>66</v>
      </c>
      <c r="AC190" s="0" t="n">
        <v>2019</v>
      </c>
      <c r="AD190" s="0" t="n">
        <v>8</v>
      </c>
      <c r="AE190" s="32"/>
      <c r="AF190" s="21" t="n">
        <f aca="false">IFERROR(SUMPRODUCT(--(tbl_bd_descente[wo_number]=W190),tbl_bd_descente[Y],tbl_bd_descente[tons])/SUMIF(tbl_bd_descente[wo_number],W190,tbl_bd_descente[tons]),0)</f>
        <v>72.3401869158879</v>
      </c>
      <c r="AG190" s="21" t="n">
        <f aca="false">IFERROR(SUMPRODUCT(--(tbl_bd_descente[wo_number]=W190),tbl_bd_descente[Al2O3],tbl_bd_descente[tons])/SUMIF(tbl_bd_descente[wo_number],W190,tbl_bd_descente[tons]),0)</f>
        <v>9.22523364485981</v>
      </c>
      <c r="AH190" s="21" t="n">
        <f aca="false">IFERROR(SUMPRODUCT(--(tbl_bd_descente[wo_number]=W190),tbl_bd_descente[Fe2O3],tbl_bd_descente[tons])/SUMIF(tbl_bd_descente[wo_number],W190,tbl_bd_descente[tons]),0)</f>
        <v>1.41065420560748</v>
      </c>
      <c r="AI190" s="21" t="n">
        <f aca="false">IFERROR(SUMPRODUCT(--(tbl_bd_descente[wo_number]=W190),tbl_bd_descente[MgO],tbl_bd_descente[tons])/SUMIF(tbl_bd_descente[wo_number],W190,tbl_bd_descente[tons]),0)</f>
        <v>32.0626168224299</v>
      </c>
      <c r="AJ190" s="21" t="n">
        <f aca="false">IFERROR(SUMPRODUCT(--(tbl_bd_descente[wo_number]=W190),tbl_bd_descente[CaOX],tbl_bd_descente[tons])/SUMIF(tbl_bd_descente[wo_number],W190,tbl_bd_descente[tons]),0)</f>
        <v>1.17130841121495</v>
      </c>
      <c r="AK190" s="21" t="n">
        <f aca="false">IFERROR(SUMPRODUCT(--(tbl_bd_descente[wo_number]=W190),tbl_bd_descente[S],tbl_bd_descente[tons])/SUMIF(tbl_bd_descente[wo_number],W190,tbl_bd_descente[tons]),0)</f>
        <v>0.131121495327103</v>
      </c>
      <c r="AL190" s="33"/>
      <c r="AM190" s="34"/>
      <c r="AO190" s="47" t="str">
        <f aca="false">IF(AND(C190=S$2,D190=S$3,COUNTIF(AO$1:AO189,"&gt;"&amp;1)&lt;10),ROW(),"")</f>
        <v/>
      </c>
    </row>
    <row r="191" customFormat="false" ht="12.8" hidden="false" customHeight="false" outlineLevel="0" collapsed="false">
      <c r="A191" s="0" t="s">
        <v>797</v>
      </c>
      <c r="B191" s="0" t="s">
        <v>54</v>
      </c>
      <c r="C191" s="0" t="s">
        <v>7</v>
      </c>
      <c r="D191" s="0" t="s">
        <v>54</v>
      </c>
      <c r="E191" s="20" t="n">
        <v>176.116996765137</v>
      </c>
      <c r="F191" s="0" t="n">
        <v>80.7</v>
      </c>
      <c r="G191" s="0" t="n">
        <v>85.1</v>
      </c>
      <c r="H191" s="0" t="n">
        <v>92</v>
      </c>
      <c r="I191" s="0" t="n">
        <v>2.41</v>
      </c>
      <c r="J191" s="0" t="n">
        <v>0.83</v>
      </c>
      <c r="K191" s="0" t="n">
        <v>31.35</v>
      </c>
      <c r="L191" s="0" t="n">
        <v>0.78</v>
      </c>
      <c r="M191" s="19" t="n">
        <v>43756.2576273958</v>
      </c>
      <c r="N191" s="19" t="n">
        <v>43756.2813084838</v>
      </c>
      <c r="O191" s="19" t="s">
        <v>593</v>
      </c>
      <c r="P191" s="19"/>
      <c r="W191" s="0" t="s">
        <v>444</v>
      </c>
      <c r="X191" s="19" t="n">
        <v>43707.0201388889</v>
      </c>
      <c r="Y191" s="31" t="n">
        <v>600</v>
      </c>
      <c r="Z191" s="0" t="s">
        <v>66</v>
      </c>
      <c r="AA191" s="0" t="s">
        <v>9</v>
      </c>
      <c r="AB191" s="0" t="s">
        <v>66</v>
      </c>
      <c r="AC191" s="0" t="n">
        <v>2019</v>
      </c>
      <c r="AD191" s="0" t="n">
        <v>8</v>
      </c>
      <c r="AE191" s="32"/>
      <c r="AF191" s="21" t="n">
        <f aca="false">IFERROR(SUMPRODUCT(--(tbl_bd_descente[wo_number]=W191),tbl_bd_descente[Y],tbl_bd_descente[tons])/SUMIF(tbl_bd_descente[wo_number],W191,tbl_bd_descente[tons]),0)</f>
        <v>74.0333333333333</v>
      </c>
      <c r="AG191" s="21" t="n">
        <f aca="false">IFERROR(SUMPRODUCT(--(tbl_bd_descente[wo_number]=W191),tbl_bd_descente[Al2O3],tbl_bd_descente[tons])/SUMIF(tbl_bd_descente[wo_number],W191,tbl_bd_descente[tons]),0)</f>
        <v>8.99</v>
      </c>
      <c r="AH191" s="21" t="n">
        <f aca="false">IFERROR(SUMPRODUCT(--(tbl_bd_descente[wo_number]=W191),tbl_bd_descente[Fe2O3],tbl_bd_descente[tons])/SUMIF(tbl_bd_descente[wo_number],W191,tbl_bd_descente[tons]),0)</f>
        <v>1.37666666666667</v>
      </c>
      <c r="AI191" s="21" t="n">
        <f aca="false">IFERROR(SUMPRODUCT(--(tbl_bd_descente[wo_number]=W191),tbl_bd_descente[MgO],tbl_bd_descente[tons])/SUMIF(tbl_bd_descente[wo_number],W191,tbl_bd_descente[tons]),0)</f>
        <v>31.9933333333333</v>
      </c>
      <c r="AJ191" s="21" t="n">
        <f aca="false">IFERROR(SUMPRODUCT(--(tbl_bd_descente[wo_number]=W191),tbl_bd_descente[CaOX],tbl_bd_descente[tons])/SUMIF(tbl_bd_descente[wo_number],W191,tbl_bd_descente[tons]),0)</f>
        <v>1.48333333333333</v>
      </c>
      <c r="AK191" s="21" t="n">
        <f aca="false">IFERROR(SUMPRODUCT(--(tbl_bd_descente[wo_number]=W191),tbl_bd_descente[S],tbl_bd_descente[tons])/SUMIF(tbl_bd_descente[wo_number],W191,tbl_bd_descente[tons]),0)</f>
        <v>0.128666666666667</v>
      </c>
      <c r="AL191" s="33"/>
      <c r="AM191" s="34"/>
      <c r="AO191" s="47" t="str">
        <f aca="false">IF(AND(C191=S$2,D191=S$3,COUNTIF(AO$1:AO190,"&gt;"&amp;1)&lt;10),ROW(),"")</f>
        <v/>
      </c>
    </row>
    <row r="192" customFormat="false" ht="12.8" hidden="false" customHeight="false" outlineLevel="0" collapsed="false">
      <c r="A192" s="0" t="s">
        <v>798</v>
      </c>
      <c r="B192" s="0" t="s">
        <v>30</v>
      </c>
      <c r="C192" s="0" t="s">
        <v>1</v>
      </c>
      <c r="D192" s="0" t="s">
        <v>30</v>
      </c>
      <c r="E192" s="20" t="n">
        <v>283.400997161865</v>
      </c>
      <c r="F192" s="20" t="n">
        <v>75</v>
      </c>
      <c r="G192" s="20" t="n">
        <v>79</v>
      </c>
      <c r="H192" s="20" t="n">
        <v>85.8</v>
      </c>
      <c r="I192" s="20" t="n">
        <v>1.84</v>
      </c>
      <c r="J192" s="20" t="n">
        <v>0.82</v>
      </c>
      <c r="K192" s="20" t="n">
        <v>31.38</v>
      </c>
      <c r="L192" s="20" t="n">
        <v>0.51</v>
      </c>
      <c r="M192" s="19" t="n">
        <v>43756.226471956</v>
      </c>
      <c r="N192" s="19" t="n">
        <v>43756.251835382</v>
      </c>
      <c r="O192" s="19" t="s">
        <v>593</v>
      </c>
      <c r="P192" s="19"/>
      <c r="W192" s="0" t="s">
        <v>444</v>
      </c>
      <c r="X192" s="19" t="n">
        <v>43707.0201388889</v>
      </c>
      <c r="Y192" s="31" t="n">
        <v>300</v>
      </c>
      <c r="Z192" s="0" t="s">
        <v>66</v>
      </c>
      <c r="AA192" s="0" t="s">
        <v>20</v>
      </c>
      <c r="AB192" s="0" t="s">
        <v>66</v>
      </c>
      <c r="AC192" s="0" t="n">
        <v>2019</v>
      </c>
      <c r="AD192" s="0" t="n">
        <v>8</v>
      </c>
      <c r="AE192" s="32"/>
      <c r="AF192" s="21" t="n">
        <f aca="false">IFERROR(SUMPRODUCT(--(tbl_bd_descente[wo_number]=W192),tbl_bd_descente[Y],tbl_bd_descente[tons])/SUMIF(tbl_bd_descente[wo_number],W192,tbl_bd_descente[tons]),0)</f>
        <v>74.0333333333333</v>
      </c>
      <c r="AG192" s="21" t="n">
        <f aca="false">IFERROR(SUMPRODUCT(--(tbl_bd_descente[wo_number]=W192),tbl_bd_descente[Al2O3],tbl_bd_descente[tons])/SUMIF(tbl_bd_descente[wo_number],W192,tbl_bd_descente[tons]),0)</f>
        <v>8.99</v>
      </c>
      <c r="AH192" s="21" t="n">
        <f aca="false">IFERROR(SUMPRODUCT(--(tbl_bd_descente[wo_number]=W192),tbl_bd_descente[Fe2O3],tbl_bd_descente[tons])/SUMIF(tbl_bd_descente[wo_number],W192,tbl_bd_descente[tons]),0)</f>
        <v>1.37666666666667</v>
      </c>
      <c r="AI192" s="21" t="n">
        <f aca="false">IFERROR(SUMPRODUCT(--(tbl_bd_descente[wo_number]=W192),tbl_bd_descente[MgO],tbl_bd_descente[tons])/SUMIF(tbl_bd_descente[wo_number],W192,tbl_bd_descente[tons]),0)</f>
        <v>31.9933333333333</v>
      </c>
      <c r="AJ192" s="21" t="n">
        <f aca="false">IFERROR(SUMPRODUCT(--(tbl_bd_descente[wo_number]=W192),tbl_bd_descente[CaOX],tbl_bd_descente[tons])/SUMIF(tbl_bd_descente[wo_number],W192,tbl_bd_descente[tons]),0)</f>
        <v>1.48333333333333</v>
      </c>
      <c r="AK192" s="21" t="n">
        <f aca="false">IFERROR(SUMPRODUCT(--(tbl_bd_descente[wo_number]=W192),tbl_bd_descente[S],tbl_bd_descente[tons])/SUMIF(tbl_bd_descente[wo_number],W192,tbl_bd_descente[tons]),0)</f>
        <v>0.128666666666667</v>
      </c>
      <c r="AL192" s="33"/>
      <c r="AM192" s="34"/>
      <c r="AO192" s="47" t="str">
        <f aca="false">IF(AND(C192=S$2,D192=S$3,COUNTIF(AO$1:AO191,"&gt;"&amp;1)&lt;10),ROW(),"")</f>
        <v/>
      </c>
    </row>
    <row r="193" customFormat="false" ht="12.8" hidden="false" customHeight="false" outlineLevel="0" collapsed="false">
      <c r="A193" s="0" t="s">
        <v>799</v>
      </c>
      <c r="B193" s="0" t="s">
        <v>54</v>
      </c>
      <c r="C193" s="0" t="s">
        <v>5</v>
      </c>
      <c r="D193" s="0" t="s">
        <v>54</v>
      </c>
      <c r="E193" s="20" t="n">
        <v>125.371997833252</v>
      </c>
      <c r="F193" s="0" t="n">
        <v>78.9</v>
      </c>
      <c r="G193" s="0" t="n">
        <v>83.2</v>
      </c>
      <c r="H193" s="0" t="n">
        <v>89.6</v>
      </c>
      <c r="I193" s="0" t="n">
        <v>1.16</v>
      </c>
      <c r="J193" s="0" t="n">
        <v>1.02</v>
      </c>
      <c r="K193" s="0" t="n">
        <v>31.34</v>
      </c>
      <c r="L193" s="0" t="n">
        <v>1.11</v>
      </c>
      <c r="M193" s="19" t="n">
        <v>43755.9310056713</v>
      </c>
      <c r="N193" s="19" t="n">
        <v>43755.9395901273</v>
      </c>
      <c r="O193" s="19" t="s">
        <v>593</v>
      </c>
      <c r="P193" s="19"/>
      <c r="W193" s="0" t="s">
        <v>443</v>
      </c>
      <c r="X193" s="19" t="n">
        <v>43706.7930555556</v>
      </c>
      <c r="Y193" s="31" t="n">
        <v>625</v>
      </c>
      <c r="Z193" s="0" t="s">
        <v>54</v>
      </c>
      <c r="AA193" s="0" t="s">
        <v>5</v>
      </c>
      <c r="AB193" s="0" t="s">
        <v>54</v>
      </c>
      <c r="AC193" s="0" t="n">
        <v>2019</v>
      </c>
      <c r="AD193" s="0" t="n">
        <v>8</v>
      </c>
      <c r="AE193" s="32"/>
      <c r="AF193" s="21" t="n">
        <f aca="false">IFERROR(SUMPRODUCT(--(tbl_bd_descente[wo_number]=W193),tbl_bd_descente[Y],tbl_bd_descente[tons])/SUMIF(tbl_bd_descente[wo_number],W193,tbl_bd_descente[tons]),0)</f>
        <v>83.836</v>
      </c>
      <c r="AG193" s="21" t="n">
        <f aca="false">IFERROR(SUMPRODUCT(--(tbl_bd_descente[wo_number]=W193),tbl_bd_descente[Al2O3],tbl_bd_descente[tons])/SUMIF(tbl_bd_descente[wo_number],W193,tbl_bd_descente[tons]),0)</f>
        <v>2.5704</v>
      </c>
      <c r="AH193" s="21" t="n">
        <f aca="false">IFERROR(SUMPRODUCT(--(tbl_bd_descente[wo_number]=W193),tbl_bd_descente[Fe2O3],tbl_bd_descente[tons])/SUMIF(tbl_bd_descente[wo_number],W193,tbl_bd_descente[tons]),0)</f>
        <v>0.7812</v>
      </c>
      <c r="AI193" s="21" t="n">
        <f aca="false">IFERROR(SUMPRODUCT(--(tbl_bd_descente[wo_number]=W193),tbl_bd_descente[MgO],tbl_bd_descente[tons])/SUMIF(tbl_bd_descente[wo_number],W193,tbl_bd_descente[tons]),0)</f>
        <v>31.5216</v>
      </c>
      <c r="AJ193" s="21" t="n">
        <f aca="false">IFERROR(SUMPRODUCT(--(tbl_bd_descente[wo_number]=W193),tbl_bd_descente[CaOX],tbl_bd_descente[tons])/SUMIF(tbl_bd_descente[wo_number],W193,tbl_bd_descente[tons]),0)</f>
        <v>0.9564</v>
      </c>
      <c r="AK193" s="21" t="n">
        <f aca="false">IFERROR(SUMPRODUCT(--(tbl_bd_descente[wo_number]=W193),tbl_bd_descente[S],tbl_bd_descente[tons])/SUMIF(tbl_bd_descente[wo_number],W193,tbl_bd_descente[tons]),0)</f>
        <v>0.08152</v>
      </c>
      <c r="AL193" s="33"/>
      <c r="AM193" s="34"/>
      <c r="AO193" s="47" t="str">
        <f aca="false">IF(AND(C193=S$2,D193=S$3,COUNTIF(AO$1:AO192,"&gt;"&amp;1)&lt;10),ROW(),"")</f>
        <v/>
      </c>
    </row>
    <row r="194" customFormat="false" ht="12.8" hidden="false" customHeight="false" outlineLevel="0" collapsed="false">
      <c r="A194" s="0" t="s">
        <v>800</v>
      </c>
      <c r="B194" s="0" t="s">
        <v>30</v>
      </c>
      <c r="C194" s="0" t="s">
        <v>1</v>
      </c>
      <c r="D194" s="0" t="s">
        <v>30</v>
      </c>
      <c r="E194" s="20" t="n">
        <v>233.416996002197</v>
      </c>
      <c r="F194" s="20" t="n">
        <v>77.8</v>
      </c>
      <c r="G194" s="20" t="n">
        <v>82</v>
      </c>
      <c r="H194" s="20" t="n">
        <v>88.7</v>
      </c>
      <c r="I194" s="20" t="n">
        <v>1.89</v>
      </c>
      <c r="J194" s="20" t="n">
        <v>0.97</v>
      </c>
      <c r="K194" s="20" t="n">
        <v>31.33</v>
      </c>
      <c r="L194" s="20" t="n">
        <v>0.88</v>
      </c>
      <c r="M194" s="19" t="n">
        <v>43755.9043816319</v>
      </c>
      <c r="N194" s="19" t="n">
        <v>43755.9275064005</v>
      </c>
      <c r="O194" s="19" t="s">
        <v>593</v>
      </c>
      <c r="P194" s="19"/>
      <c r="W194" s="0" t="s">
        <v>442</v>
      </c>
      <c r="X194" s="19" t="n">
        <v>43706.64375</v>
      </c>
      <c r="Y194" s="31" t="n">
        <v>1200</v>
      </c>
      <c r="Z194" s="0" t="s">
        <v>54</v>
      </c>
      <c r="AA194" s="0" t="s">
        <v>5</v>
      </c>
      <c r="AB194" s="0" t="s">
        <v>54</v>
      </c>
      <c r="AC194" s="0" t="n">
        <v>2019</v>
      </c>
      <c r="AD194" s="0" t="n">
        <v>8</v>
      </c>
      <c r="AE194" s="32"/>
      <c r="AF194" s="21" t="n">
        <f aca="false">IFERROR(SUMPRODUCT(--(tbl_bd_descente[wo_number]=W194),tbl_bd_descente[Y],tbl_bd_descente[tons])/SUMIF(tbl_bd_descente[wo_number],W194,tbl_bd_descente[tons]),0)</f>
        <v>84.2333333333333</v>
      </c>
      <c r="AG194" s="21" t="n">
        <f aca="false">IFERROR(SUMPRODUCT(--(tbl_bd_descente[wo_number]=W194),tbl_bd_descente[Al2O3],tbl_bd_descente[tons])/SUMIF(tbl_bd_descente[wo_number],W194,tbl_bd_descente[tons]),0)</f>
        <v>2.97666666666667</v>
      </c>
      <c r="AH194" s="21" t="n">
        <f aca="false">IFERROR(SUMPRODUCT(--(tbl_bd_descente[wo_number]=W194),tbl_bd_descente[Fe2O3],tbl_bd_descente[tons])/SUMIF(tbl_bd_descente[wo_number],W194,tbl_bd_descente[tons]),0)</f>
        <v>0.76</v>
      </c>
      <c r="AI194" s="21" t="n">
        <f aca="false">IFERROR(SUMPRODUCT(--(tbl_bd_descente[wo_number]=W194),tbl_bd_descente[MgO],tbl_bd_descente[tons])/SUMIF(tbl_bd_descente[wo_number],W194,tbl_bd_descente[tons]),0)</f>
        <v>31.5233333333333</v>
      </c>
      <c r="AJ194" s="21" t="n">
        <f aca="false">IFERROR(SUMPRODUCT(--(tbl_bd_descente[wo_number]=W194),tbl_bd_descente[CaOX],tbl_bd_descente[tons])/SUMIF(tbl_bd_descente[wo_number],W194,tbl_bd_descente[tons]),0)</f>
        <v>1.08</v>
      </c>
      <c r="AK194" s="21" t="n">
        <f aca="false">IFERROR(SUMPRODUCT(--(tbl_bd_descente[wo_number]=W194),tbl_bd_descente[S],tbl_bd_descente[tons])/SUMIF(tbl_bd_descente[wo_number],W194,tbl_bd_descente[tons]),0)</f>
        <v>0.064</v>
      </c>
      <c r="AL194" s="33"/>
      <c r="AM194" s="34"/>
      <c r="AO194" s="47" t="str">
        <f aca="false">IF(AND(C194=S$2,D194=S$3,COUNTIF(AO$1:AO193,"&gt;"&amp;1)&lt;10),ROW(),"")</f>
        <v/>
      </c>
    </row>
    <row r="195" customFormat="false" ht="12.8" hidden="false" customHeight="false" outlineLevel="0" collapsed="false">
      <c r="A195" s="0" t="s">
        <v>801</v>
      </c>
      <c r="B195" s="0" t="s">
        <v>66</v>
      </c>
      <c r="C195" s="0" t="s">
        <v>20</v>
      </c>
      <c r="D195" s="0" t="s">
        <v>66</v>
      </c>
      <c r="E195" s="20" t="n">
        <v>555.101993560791</v>
      </c>
      <c r="F195" s="0" t="n">
        <v>71.7</v>
      </c>
      <c r="G195" s="0" t="n">
        <v>75.7</v>
      </c>
      <c r="H195" s="0" t="n">
        <v>81.1</v>
      </c>
      <c r="I195" s="0" t="n">
        <v>7.31</v>
      </c>
      <c r="J195" s="0" t="n">
        <v>1.52</v>
      </c>
      <c r="K195" s="0" t="n">
        <v>31.85</v>
      </c>
      <c r="L195" s="0" t="n">
        <v>2.51</v>
      </c>
      <c r="M195" s="19" t="n">
        <v>43755.8461890857</v>
      </c>
      <c r="N195" s="19" t="n">
        <v>43755.8942012732</v>
      </c>
      <c r="O195" s="19" t="s">
        <v>593</v>
      </c>
      <c r="P195" s="19"/>
      <c r="W195" s="0" t="s">
        <v>413</v>
      </c>
      <c r="X195" s="19" t="n">
        <v>43706.3659722222</v>
      </c>
      <c r="Y195" s="31" t="n">
        <v>444</v>
      </c>
      <c r="Z195" s="0" t="s">
        <v>594</v>
      </c>
      <c r="AA195" s="0" t="s">
        <v>23</v>
      </c>
      <c r="AB195" s="0" t="s">
        <v>77</v>
      </c>
      <c r="AC195" s="0" t="n">
        <v>2019</v>
      </c>
      <c r="AD195" s="0" t="n">
        <v>8</v>
      </c>
      <c r="AE195" s="32"/>
      <c r="AF195" s="21" t="n">
        <f aca="false">IFERROR(SUMPRODUCT(--(tbl_bd_descente[wo_number]=W195),tbl_bd_descente[Y],tbl_bd_descente[tons])/SUMIF(tbl_bd_descente[wo_number],W195,tbl_bd_descente[tons]),0)</f>
        <v>80.3747747747748</v>
      </c>
      <c r="AG195" s="21" t="n">
        <f aca="false">IFERROR(SUMPRODUCT(--(tbl_bd_descente[wo_number]=W195),tbl_bd_descente[Al2O3],tbl_bd_descente[tons])/SUMIF(tbl_bd_descente[wo_number],W195,tbl_bd_descente[tons]),0)</f>
        <v>10.5538738738739</v>
      </c>
      <c r="AH195" s="21" t="n">
        <f aca="false">IFERROR(SUMPRODUCT(--(tbl_bd_descente[wo_number]=W195),tbl_bd_descente[Fe2O3],tbl_bd_descente[tons])/SUMIF(tbl_bd_descente[wo_number],W195,tbl_bd_descente[tons]),0)</f>
        <v>1.26306306306306</v>
      </c>
      <c r="AI195" s="21" t="n">
        <f aca="false">IFERROR(SUMPRODUCT(--(tbl_bd_descente[wo_number]=W195),tbl_bd_descente[MgO],tbl_bd_descente[tons])/SUMIF(tbl_bd_descente[wo_number],W195,tbl_bd_descente[tons]),0)</f>
        <v>32.3357657657658</v>
      </c>
      <c r="AJ195" s="21" t="n">
        <f aca="false">IFERROR(SUMPRODUCT(--(tbl_bd_descente[wo_number]=W195),tbl_bd_descente[CaOX],tbl_bd_descente[tons])/SUMIF(tbl_bd_descente[wo_number],W195,tbl_bd_descente[tons]),0)</f>
        <v>2.62234234234234</v>
      </c>
      <c r="AK195" s="21" t="n">
        <f aca="false">IFERROR(SUMPRODUCT(--(tbl_bd_descente[wo_number]=W195),tbl_bd_descente[S],tbl_bd_descente[tons])/SUMIF(tbl_bd_descente[wo_number],W195,tbl_bd_descente[tons]),0)</f>
        <v>0.0789279279279279</v>
      </c>
      <c r="AL195" s="33"/>
      <c r="AM195" s="34"/>
      <c r="AO195" s="47" t="str">
        <f aca="false">IF(AND(C195=S$2,D195=S$3,COUNTIF(AO$1:AO194,"&gt;"&amp;1)&lt;10),ROW(),"")</f>
        <v/>
      </c>
    </row>
    <row r="196" customFormat="false" ht="12.8" hidden="false" customHeight="false" outlineLevel="0" collapsed="false">
      <c r="A196" s="0" t="s">
        <v>802</v>
      </c>
      <c r="B196" s="0" t="s">
        <v>30</v>
      </c>
      <c r="C196" s="0" t="s">
        <v>1</v>
      </c>
      <c r="D196" s="0" t="s">
        <v>30</v>
      </c>
      <c r="E196" s="20" t="n">
        <v>265.621997833252</v>
      </c>
      <c r="F196" s="20" t="n">
        <v>71.6</v>
      </c>
      <c r="G196" s="20" t="n">
        <v>75.4</v>
      </c>
      <c r="H196" s="20" t="n">
        <v>82.2</v>
      </c>
      <c r="I196" s="20" t="n">
        <v>2</v>
      </c>
      <c r="J196" s="20" t="n">
        <v>0.72</v>
      </c>
      <c r="K196" s="20" t="n">
        <v>31.25</v>
      </c>
      <c r="L196" s="20" t="n">
        <v>1.37</v>
      </c>
      <c r="M196" s="19" t="n">
        <v>43755.81866875</v>
      </c>
      <c r="N196" s="19" t="n">
        <v>43755.8401509607</v>
      </c>
      <c r="O196" s="19" t="s">
        <v>593</v>
      </c>
      <c r="P196" s="19"/>
      <c r="W196" s="0" t="s">
        <v>413</v>
      </c>
      <c r="X196" s="19" t="n">
        <v>43706.3659722222</v>
      </c>
      <c r="Y196" s="31" t="n">
        <v>222</v>
      </c>
      <c r="Z196" s="0" t="s">
        <v>594</v>
      </c>
      <c r="AA196" s="0" t="s">
        <v>24</v>
      </c>
      <c r="AB196" s="0" t="s">
        <v>77</v>
      </c>
      <c r="AC196" s="0" t="n">
        <v>2019</v>
      </c>
      <c r="AD196" s="0" t="n">
        <v>8</v>
      </c>
      <c r="AE196" s="32"/>
      <c r="AF196" s="21" t="n">
        <f aca="false">IFERROR(SUMPRODUCT(--(tbl_bd_descente[wo_number]=W196),tbl_bd_descente[Y],tbl_bd_descente[tons])/SUMIF(tbl_bd_descente[wo_number],W196,tbl_bd_descente[tons]),0)</f>
        <v>80.3747747747748</v>
      </c>
      <c r="AG196" s="21" t="n">
        <f aca="false">IFERROR(SUMPRODUCT(--(tbl_bd_descente[wo_number]=W196),tbl_bd_descente[Al2O3],tbl_bd_descente[tons])/SUMIF(tbl_bd_descente[wo_number],W196,tbl_bd_descente[tons]),0)</f>
        <v>10.5538738738739</v>
      </c>
      <c r="AH196" s="21" t="n">
        <f aca="false">IFERROR(SUMPRODUCT(--(tbl_bd_descente[wo_number]=W196),tbl_bd_descente[Fe2O3],tbl_bd_descente[tons])/SUMIF(tbl_bd_descente[wo_number],W196,tbl_bd_descente[tons]),0)</f>
        <v>1.26306306306306</v>
      </c>
      <c r="AI196" s="21" t="n">
        <f aca="false">IFERROR(SUMPRODUCT(--(tbl_bd_descente[wo_number]=W196),tbl_bd_descente[MgO],tbl_bd_descente[tons])/SUMIF(tbl_bd_descente[wo_number],W196,tbl_bd_descente[tons]),0)</f>
        <v>32.3357657657658</v>
      </c>
      <c r="AJ196" s="21" t="n">
        <f aca="false">IFERROR(SUMPRODUCT(--(tbl_bd_descente[wo_number]=W196),tbl_bd_descente[CaOX],tbl_bd_descente[tons])/SUMIF(tbl_bd_descente[wo_number],W196,tbl_bd_descente[tons]),0)</f>
        <v>2.62234234234234</v>
      </c>
      <c r="AK196" s="21" t="n">
        <f aca="false">IFERROR(SUMPRODUCT(--(tbl_bd_descente[wo_number]=W196),tbl_bd_descente[S],tbl_bd_descente[tons])/SUMIF(tbl_bd_descente[wo_number],W196,tbl_bd_descente[tons]),0)</f>
        <v>0.0789279279279279</v>
      </c>
      <c r="AL196" s="33"/>
      <c r="AM196" s="34"/>
      <c r="AO196" s="47" t="str">
        <f aca="false">IF(AND(C196=S$2,D196=S$3,COUNTIF(AO$1:AO195,"&gt;"&amp;1)&lt;10),ROW(),"")</f>
        <v/>
      </c>
    </row>
    <row r="197" customFormat="false" ht="12.8" hidden="false" customHeight="false" outlineLevel="0" collapsed="false">
      <c r="A197" s="0" t="s">
        <v>803</v>
      </c>
      <c r="B197" s="0" t="s">
        <v>54</v>
      </c>
      <c r="C197" s="0" t="s">
        <v>5</v>
      </c>
      <c r="D197" s="0" t="s">
        <v>54</v>
      </c>
      <c r="E197" s="20" t="n">
        <v>270.247997283936</v>
      </c>
      <c r="F197" s="0" t="n">
        <v>78.9</v>
      </c>
      <c r="G197" s="0" t="n">
        <v>83.3</v>
      </c>
      <c r="H197" s="0" t="n">
        <v>90.1</v>
      </c>
      <c r="I197" s="0" t="n">
        <v>1.64</v>
      </c>
      <c r="J197" s="0" t="n">
        <v>0.92</v>
      </c>
      <c r="K197" s="0" t="n">
        <v>31.15</v>
      </c>
      <c r="L197" s="0" t="n">
        <v>0.68</v>
      </c>
      <c r="M197" s="19" t="n">
        <v>43755.789081331</v>
      </c>
      <c r="N197" s="19" t="n">
        <v>43755.8143587616</v>
      </c>
      <c r="O197" s="19" t="s">
        <v>593</v>
      </c>
      <c r="P197" s="19"/>
      <c r="W197" s="0" t="s">
        <v>441</v>
      </c>
      <c r="X197" s="19" t="n">
        <v>43706.0048611111</v>
      </c>
      <c r="Y197" s="31" t="n">
        <v>828</v>
      </c>
      <c r="Z197" s="0" t="s">
        <v>56</v>
      </c>
      <c r="AA197" s="0" t="s">
        <v>25</v>
      </c>
      <c r="AB197" s="0" t="s">
        <v>56</v>
      </c>
      <c r="AC197" s="0" t="n">
        <v>2019</v>
      </c>
      <c r="AD197" s="0" t="n">
        <v>8</v>
      </c>
      <c r="AE197" s="32"/>
      <c r="AF197" s="21" t="n">
        <f aca="false">IFERROR(SUMPRODUCT(--(tbl_bd_descente[wo_number]=W197),tbl_bd_descente[Y],tbl_bd_descente[tons])/SUMIF(tbl_bd_descente[wo_number],W197,tbl_bd_descente[tons]),0)</f>
        <v>84.272463768116</v>
      </c>
      <c r="AG197" s="21" t="n">
        <f aca="false">IFERROR(SUMPRODUCT(--(tbl_bd_descente[wo_number]=W197),tbl_bd_descente[Al2O3],tbl_bd_descente[tons])/SUMIF(tbl_bd_descente[wo_number],W197,tbl_bd_descente[tons]),0)</f>
        <v>8.17565217391304</v>
      </c>
      <c r="AH197" s="21" t="n">
        <f aca="false">IFERROR(SUMPRODUCT(--(tbl_bd_descente[wo_number]=W197),tbl_bd_descente[Fe2O3],tbl_bd_descente[tons])/SUMIF(tbl_bd_descente[wo_number],W197,tbl_bd_descente[tons]),0)</f>
        <v>1</v>
      </c>
      <c r="AI197" s="21" t="n">
        <f aca="false">IFERROR(SUMPRODUCT(--(tbl_bd_descente[wo_number]=W197),tbl_bd_descente[MgO],tbl_bd_descente[tons])/SUMIF(tbl_bd_descente[wo_number],W197,tbl_bd_descente[tons]),0)</f>
        <v>32.1917391304348</v>
      </c>
      <c r="AJ197" s="21" t="n">
        <f aca="false">IFERROR(SUMPRODUCT(--(tbl_bd_descente[wo_number]=W197),tbl_bd_descente[CaOX],tbl_bd_descente[tons])/SUMIF(tbl_bd_descente[wo_number],W197,tbl_bd_descente[tons]),0)</f>
        <v>0.602608695652174</v>
      </c>
      <c r="AK197" s="21" t="n">
        <f aca="false">IFERROR(SUMPRODUCT(--(tbl_bd_descente[wo_number]=W197),tbl_bd_descente[S],tbl_bd_descente[tons])/SUMIF(tbl_bd_descente[wo_number],W197,tbl_bd_descente[tons]),0)</f>
        <v>0.033</v>
      </c>
      <c r="AL197" s="33"/>
      <c r="AM197" s="34"/>
      <c r="AO197" s="47" t="str">
        <f aca="false">IF(AND(C197=S$2,D197=S$3,COUNTIF(AO$1:AO196,"&gt;"&amp;1)&lt;10),ROW(),"")</f>
        <v/>
      </c>
    </row>
    <row r="198" customFormat="false" ht="12.8" hidden="false" customHeight="false" outlineLevel="0" collapsed="false">
      <c r="A198" s="0" t="s">
        <v>804</v>
      </c>
      <c r="B198" s="0" t="s">
        <v>30</v>
      </c>
      <c r="C198" s="0" t="s">
        <v>1</v>
      </c>
      <c r="D198" s="0" t="s">
        <v>30</v>
      </c>
      <c r="E198" s="20" t="n">
        <v>113.305999755859</v>
      </c>
      <c r="F198" s="20" t="n">
        <v>75.6</v>
      </c>
      <c r="G198" s="20" t="n">
        <v>79.6</v>
      </c>
      <c r="H198" s="20" t="n">
        <v>86.4</v>
      </c>
      <c r="I198" s="20" t="n">
        <v>2.49</v>
      </c>
      <c r="J198" s="20" t="n">
        <v>0.75</v>
      </c>
      <c r="K198" s="20" t="n">
        <v>31.47</v>
      </c>
      <c r="L198" s="20" t="n">
        <v>0.62</v>
      </c>
      <c r="M198" s="19" t="n">
        <v>43755.7762796296</v>
      </c>
      <c r="N198" s="19" t="n">
        <v>43755.7849854977</v>
      </c>
      <c r="O198" s="19" t="s">
        <v>593</v>
      </c>
      <c r="P198" s="19"/>
      <c r="W198" s="0" t="s">
        <v>440</v>
      </c>
      <c r="X198" s="19" t="n">
        <v>43705.8111111111</v>
      </c>
      <c r="Y198" s="31" t="n">
        <v>781</v>
      </c>
      <c r="Z198" s="0" t="s">
        <v>66</v>
      </c>
      <c r="AA198" s="0" t="s">
        <v>8</v>
      </c>
      <c r="AB198" s="0" t="s">
        <v>66</v>
      </c>
      <c r="AC198" s="0" t="n">
        <v>2019</v>
      </c>
      <c r="AD198" s="0" t="n">
        <v>8</v>
      </c>
      <c r="AE198" s="32"/>
      <c r="AF198" s="21" t="n">
        <f aca="false">IFERROR(SUMPRODUCT(--(tbl_bd_descente[wo_number]=W198),tbl_bd_descente[Y],tbl_bd_descente[tons])/SUMIF(tbl_bd_descente[wo_number],W198,tbl_bd_descente[tons]),0)</f>
        <v>78.4050147492625</v>
      </c>
      <c r="AG198" s="21" t="n">
        <f aca="false">IFERROR(SUMPRODUCT(--(tbl_bd_descente[wo_number]=W198),tbl_bd_descente[Al2O3],tbl_bd_descente[tons])/SUMIF(tbl_bd_descente[wo_number],W198,tbl_bd_descente[tons]),0)</f>
        <v>8.73300884955752</v>
      </c>
      <c r="AH198" s="21" t="n">
        <f aca="false">IFERROR(SUMPRODUCT(--(tbl_bd_descente[wo_number]=W198),tbl_bd_descente[Fe2O3],tbl_bd_descente[tons])/SUMIF(tbl_bd_descente[wo_number],W198,tbl_bd_descente[tons]),0)</f>
        <v>1.2782005899705</v>
      </c>
      <c r="AI198" s="21" t="n">
        <f aca="false">IFERROR(SUMPRODUCT(--(tbl_bd_descente[wo_number]=W198),tbl_bd_descente[MgO],tbl_bd_descente[tons])/SUMIF(tbl_bd_descente[wo_number],W198,tbl_bd_descente[tons]),0)</f>
        <v>32.1112979351032</v>
      </c>
      <c r="AJ198" s="21" t="n">
        <f aca="false">IFERROR(SUMPRODUCT(--(tbl_bd_descente[wo_number]=W198),tbl_bd_descente[CaOX],tbl_bd_descente[tons])/SUMIF(tbl_bd_descente[wo_number],W198,tbl_bd_descente[tons]),0)</f>
        <v>1.47091445427729</v>
      </c>
      <c r="AK198" s="21" t="n">
        <f aca="false">IFERROR(SUMPRODUCT(--(tbl_bd_descente[wo_number]=W198),tbl_bd_descente[S],tbl_bd_descente[tons])/SUMIF(tbl_bd_descente[wo_number],W198,tbl_bd_descente[tons]),0)</f>
        <v>0.133610619469027</v>
      </c>
      <c r="AL198" s="33"/>
      <c r="AM198" s="34"/>
      <c r="AO198" s="47" t="str">
        <f aca="false">IF(AND(C198=S$2,D198=S$3,COUNTIF(AO$1:AO197,"&gt;"&amp;1)&lt;10),ROW(),"")</f>
        <v/>
      </c>
    </row>
    <row r="199" customFormat="false" ht="12.8" hidden="false" customHeight="false" outlineLevel="0" collapsed="false">
      <c r="A199" s="0" t="s">
        <v>805</v>
      </c>
      <c r="B199" s="0" t="s">
        <v>30</v>
      </c>
      <c r="C199" s="0" t="s">
        <v>1</v>
      </c>
      <c r="D199" s="0" t="s">
        <v>30</v>
      </c>
      <c r="E199" s="20" t="n">
        <v>402.332996368408</v>
      </c>
      <c r="F199" s="20" t="n">
        <v>76.4</v>
      </c>
      <c r="G199" s="20" t="n">
        <v>80.5</v>
      </c>
      <c r="H199" s="20" t="n">
        <v>87.2</v>
      </c>
      <c r="I199" s="20" t="n">
        <v>2.88</v>
      </c>
      <c r="J199" s="20" t="n">
        <v>0.74</v>
      </c>
      <c r="K199" s="20" t="n">
        <v>31.46</v>
      </c>
      <c r="L199" s="20" t="n">
        <v>1.95</v>
      </c>
      <c r="M199" s="19" t="n">
        <v>43755.7102853357</v>
      </c>
      <c r="N199" s="19" t="n">
        <v>43755.7718833333</v>
      </c>
      <c r="O199" s="19" t="s">
        <v>593</v>
      </c>
      <c r="P199" s="19"/>
      <c r="W199" s="0" t="s">
        <v>439</v>
      </c>
      <c r="X199" s="19" t="n">
        <v>43705.4743055556</v>
      </c>
      <c r="Y199" s="31" t="n">
        <v>1200</v>
      </c>
      <c r="Z199" s="0" t="s">
        <v>66</v>
      </c>
      <c r="AA199" s="0" t="s">
        <v>8</v>
      </c>
      <c r="AB199" s="0" t="s">
        <v>66</v>
      </c>
      <c r="AC199" s="0" t="n">
        <v>2019</v>
      </c>
      <c r="AD199" s="0" t="n">
        <v>8</v>
      </c>
      <c r="AE199" s="32"/>
      <c r="AF199" s="21" t="n">
        <f aca="false">IFERROR(SUMPRODUCT(--(tbl_bd_descente[wo_number]=W199),tbl_bd_descente[Y],tbl_bd_descente[tons])/SUMIF(tbl_bd_descente[wo_number],W199,tbl_bd_descente[tons]),0)</f>
        <v>77.6666666666667</v>
      </c>
      <c r="AG199" s="21" t="n">
        <f aca="false">IFERROR(SUMPRODUCT(--(tbl_bd_descente[wo_number]=W199),tbl_bd_descente[Al2O3],tbl_bd_descente[tons])/SUMIF(tbl_bd_descente[wo_number],W199,tbl_bd_descente[tons]),0)</f>
        <v>8.69</v>
      </c>
      <c r="AH199" s="21" t="n">
        <f aca="false">IFERROR(SUMPRODUCT(--(tbl_bd_descente[wo_number]=W199),tbl_bd_descente[Fe2O3],tbl_bd_descente[tons])/SUMIF(tbl_bd_descente[wo_number],W199,tbl_bd_descente[tons]),0)</f>
        <v>1.34666666666667</v>
      </c>
      <c r="AI199" s="21" t="n">
        <f aca="false">IFERROR(SUMPRODUCT(--(tbl_bd_descente[wo_number]=W199),tbl_bd_descente[MgO],tbl_bd_descente[tons])/SUMIF(tbl_bd_descente[wo_number],W199,tbl_bd_descente[tons]),0)</f>
        <v>32.0266666666667</v>
      </c>
      <c r="AJ199" s="21" t="n">
        <f aca="false">IFERROR(SUMPRODUCT(--(tbl_bd_descente[wo_number]=W199),tbl_bd_descente[CaOX],tbl_bd_descente[tons])/SUMIF(tbl_bd_descente[wo_number],W199,tbl_bd_descente[tons]),0)</f>
        <v>1.17</v>
      </c>
      <c r="AK199" s="21" t="n">
        <f aca="false">IFERROR(SUMPRODUCT(--(tbl_bd_descente[wo_number]=W199),tbl_bd_descente[S],tbl_bd_descente[tons])/SUMIF(tbl_bd_descente[wo_number],W199,tbl_bd_descente[tons]),0)</f>
        <v>0.146</v>
      </c>
      <c r="AL199" s="33"/>
      <c r="AM199" s="34"/>
      <c r="AO199" s="47" t="str">
        <f aca="false">IF(AND(C199=S$2,D199=S$3,COUNTIF(AO$1:AO198,"&gt;"&amp;1)&lt;10),ROW(),"")</f>
        <v/>
      </c>
    </row>
    <row r="200" customFormat="false" ht="12.8" hidden="false" customHeight="false" outlineLevel="0" collapsed="false">
      <c r="A200" s="0" t="s">
        <v>806</v>
      </c>
      <c r="B200" s="0" t="s">
        <v>58</v>
      </c>
      <c r="C200" s="0" t="s">
        <v>2</v>
      </c>
      <c r="D200" s="0" t="s">
        <v>58</v>
      </c>
      <c r="E200" s="20" t="n">
        <v>152.58699798584</v>
      </c>
      <c r="F200" s="0" t="n">
        <v>74.5</v>
      </c>
      <c r="G200" s="0" t="n">
        <v>78.5</v>
      </c>
      <c r="H200" s="0" t="n">
        <v>85.4</v>
      </c>
      <c r="I200" s="0" t="n">
        <v>2.19</v>
      </c>
      <c r="J200" s="0" t="n">
        <v>0.78</v>
      </c>
      <c r="K200" s="0" t="n">
        <v>31.19</v>
      </c>
      <c r="L200" s="0" t="n">
        <v>1.04</v>
      </c>
      <c r="M200" s="19" t="n">
        <v>43755.6944091782</v>
      </c>
      <c r="N200" s="19" t="n">
        <v>43755.7057292014</v>
      </c>
      <c r="O200" s="19" t="s">
        <v>593</v>
      </c>
      <c r="P200" s="19"/>
      <c r="W200" s="0" t="s">
        <v>438</v>
      </c>
      <c r="X200" s="19" t="n">
        <v>43705.1791666667</v>
      </c>
      <c r="Y200" s="31" t="n">
        <v>632</v>
      </c>
      <c r="Z200" s="0" t="s">
        <v>66</v>
      </c>
      <c r="AA200" s="0" t="s">
        <v>9</v>
      </c>
      <c r="AB200" s="0" t="s">
        <v>66</v>
      </c>
      <c r="AC200" s="0" t="n">
        <v>2019</v>
      </c>
      <c r="AD200" s="0" t="n">
        <v>8</v>
      </c>
      <c r="AE200" s="32"/>
      <c r="AF200" s="21" t="n">
        <f aca="false">IFERROR(SUMPRODUCT(--(tbl_bd_descente[wo_number]=W200),tbl_bd_descente[Y],tbl_bd_descente[tons])/SUMIF(tbl_bd_descente[wo_number],W200,tbl_bd_descente[tons]),0)</f>
        <v>76.4132911392405</v>
      </c>
      <c r="AG200" s="21" t="n">
        <f aca="false">IFERROR(SUMPRODUCT(--(tbl_bd_descente[wo_number]=W200),tbl_bd_descente[Al2O3],tbl_bd_descente[tons])/SUMIF(tbl_bd_descente[wo_number],W200,tbl_bd_descente[tons]),0)</f>
        <v>11.2486075949367</v>
      </c>
      <c r="AH200" s="21" t="n">
        <f aca="false">IFERROR(SUMPRODUCT(--(tbl_bd_descente[wo_number]=W200),tbl_bd_descente[Fe2O3],tbl_bd_descente[tons])/SUMIF(tbl_bd_descente[wo_number],W200,tbl_bd_descente[tons]),0)</f>
        <v>1.5</v>
      </c>
      <c r="AI200" s="21" t="n">
        <f aca="false">IFERROR(SUMPRODUCT(--(tbl_bd_descente[wo_number]=W200),tbl_bd_descente[MgO],tbl_bd_descente[tons])/SUMIF(tbl_bd_descente[wo_number],W200,tbl_bd_descente[tons]),0)</f>
        <v>32.4605063291139</v>
      </c>
      <c r="AJ200" s="21" t="n">
        <f aca="false">IFERROR(SUMPRODUCT(--(tbl_bd_descente[wo_number]=W200),tbl_bd_descente[CaOX],tbl_bd_descente[tons])/SUMIF(tbl_bd_descente[wo_number],W200,tbl_bd_descente[tons]),0)</f>
        <v>0.75373417721519</v>
      </c>
      <c r="AK200" s="21" t="n">
        <f aca="false">IFERROR(SUMPRODUCT(--(tbl_bd_descente[wo_number]=W200),tbl_bd_descente[S],tbl_bd_descente[tons])/SUMIF(tbl_bd_descente[wo_number],W200,tbl_bd_descente[tons]),0)</f>
        <v>0.124512658227848</v>
      </c>
      <c r="AL200" s="33"/>
      <c r="AM200" s="34"/>
      <c r="AO200" s="47" t="str">
        <f aca="false">IF(AND(C200=S$2,D200=S$3,COUNTIF(AO$1:AO199,"&gt;"&amp;1)&lt;10),ROW(),"")</f>
        <v/>
      </c>
    </row>
    <row r="201" customFormat="false" ht="12.8" hidden="false" customHeight="false" outlineLevel="0" collapsed="false">
      <c r="A201" s="0" t="s">
        <v>807</v>
      </c>
      <c r="B201" s="0" t="s">
        <v>104</v>
      </c>
      <c r="C201" s="0" t="s">
        <v>6</v>
      </c>
      <c r="D201" s="0" t="s">
        <v>104</v>
      </c>
      <c r="E201" s="20" t="n">
        <v>194.588996887207</v>
      </c>
      <c r="F201" s="0" t="n">
        <v>78.4</v>
      </c>
      <c r="G201" s="0" t="n">
        <v>82.7</v>
      </c>
      <c r="H201" s="0" t="n">
        <v>88.8</v>
      </c>
      <c r="I201" s="0" t="n">
        <v>7.87</v>
      </c>
      <c r="J201" s="0" t="n">
        <v>1.07</v>
      </c>
      <c r="K201" s="0" t="n">
        <v>32.14</v>
      </c>
      <c r="L201" s="0" t="n">
        <v>1.22</v>
      </c>
      <c r="M201" s="19" t="n">
        <v>43755.6761872685</v>
      </c>
      <c r="N201" s="19" t="n">
        <v>43755.6895668982</v>
      </c>
      <c r="O201" s="19" t="s">
        <v>593</v>
      </c>
      <c r="P201" s="19"/>
      <c r="W201" s="0" t="s">
        <v>437</v>
      </c>
      <c r="X201" s="19" t="n">
        <v>43705.0284722222</v>
      </c>
      <c r="Y201" s="31" t="n">
        <v>900</v>
      </c>
      <c r="Z201" s="0" t="s">
        <v>66</v>
      </c>
      <c r="AA201" s="0" t="s">
        <v>9</v>
      </c>
      <c r="AB201" s="0" t="s">
        <v>66</v>
      </c>
      <c r="AC201" s="0" t="n">
        <v>2019</v>
      </c>
      <c r="AD201" s="0" t="n">
        <v>8</v>
      </c>
      <c r="AE201" s="32"/>
      <c r="AF201" s="21" t="n">
        <f aca="false">IFERROR(SUMPRODUCT(--(tbl_bd_descente[wo_number]=W201),tbl_bd_descente[Y],tbl_bd_descente[tons])/SUMIF(tbl_bd_descente[wo_number],W201,tbl_bd_descente[tons]),0)</f>
        <v>76.3</v>
      </c>
      <c r="AG201" s="21" t="n">
        <f aca="false">IFERROR(SUMPRODUCT(--(tbl_bd_descente[wo_number]=W201),tbl_bd_descente[Al2O3],tbl_bd_descente[tons])/SUMIF(tbl_bd_descente[wo_number],W201,tbl_bd_descente[tons]),0)</f>
        <v>10.4566666666667</v>
      </c>
      <c r="AH201" s="21" t="n">
        <f aca="false">IFERROR(SUMPRODUCT(--(tbl_bd_descente[wo_number]=W201),tbl_bd_descente[Fe2O3],tbl_bd_descente[tons])/SUMIF(tbl_bd_descente[wo_number],W201,tbl_bd_descente[tons]),0)</f>
        <v>1.45666666666667</v>
      </c>
      <c r="AI201" s="21" t="n">
        <f aca="false">IFERROR(SUMPRODUCT(--(tbl_bd_descente[wo_number]=W201),tbl_bd_descente[MgO],tbl_bd_descente[tons])/SUMIF(tbl_bd_descente[wo_number],W201,tbl_bd_descente[tons]),0)</f>
        <v>32.3033333333333</v>
      </c>
      <c r="AJ201" s="21" t="n">
        <f aca="false">IFERROR(SUMPRODUCT(--(tbl_bd_descente[wo_number]=W201),tbl_bd_descente[CaOX],tbl_bd_descente[tons])/SUMIF(tbl_bd_descente[wo_number],W201,tbl_bd_descente[tons]),0)</f>
        <v>1.2</v>
      </c>
      <c r="AK201" s="21" t="n">
        <f aca="false">IFERROR(SUMPRODUCT(--(tbl_bd_descente[wo_number]=W201),tbl_bd_descente[S],tbl_bd_descente[tons])/SUMIF(tbl_bd_descente[wo_number],W201,tbl_bd_descente[tons]),0)</f>
        <v>0.156</v>
      </c>
      <c r="AL201" s="33"/>
      <c r="AM201" s="34"/>
      <c r="AO201" s="47" t="str">
        <f aca="false">IF(AND(C201=S$2,D201=S$3,COUNTIF(AO$1:AO200,"&gt;"&amp;1)&lt;10),ROW(),"")</f>
        <v/>
      </c>
    </row>
    <row r="202" customFormat="false" ht="12.8" hidden="false" customHeight="false" outlineLevel="0" collapsed="false">
      <c r="A202" s="0" t="s">
        <v>808</v>
      </c>
      <c r="B202" s="0" t="s">
        <v>30</v>
      </c>
      <c r="C202" s="0" t="s">
        <v>1</v>
      </c>
      <c r="D202" s="0" t="s">
        <v>30</v>
      </c>
      <c r="E202" s="20" t="n">
        <v>234.141998291016</v>
      </c>
      <c r="F202" s="20" t="n">
        <v>77.7</v>
      </c>
      <c r="G202" s="20" t="n">
        <v>81.9</v>
      </c>
      <c r="H202" s="20" t="n">
        <v>88.5</v>
      </c>
      <c r="I202" s="20" t="n">
        <v>2.56</v>
      </c>
      <c r="J202" s="20" t="n">
        <v>0.85</v>
      </c>
      <c r="K202" s="20" t="n">
        <v>31.45</v>
      </c>
      <c r="L202" s="20" t="n">
        <v>0.84</v>
      </c>
      <c r="M202" s="19" t="n">
        <v>43755.6386001157</v>
      </c>
      <c r="N202" s="19" t="n">
        <v>43755.6748946759</v>
      </c>
      <c r="O202" s="19" t="s">
        <v>593</v>
      </c>
      <c r="P202" s="19"/>
      <c r="W202" s="0" t="s">
        <v>436</v>
      </c>
      <c r="X202" s="19" t="n">
        <v>43704.78125</v>
      </c>
      <c r="Y202" s="31" t="n">
        <v>1025</v>
      </c>
      <c r="Z202" s="0" t="s">
        <v>66</v>
      </c>
      <c r="AA202" s="0" t="s">
        <v>8</v>
      </c>
      <c r="AB202" s="0" t="s">
        <v>66</v>
      </c>
      <c r="AC202" s="0" t="n">
        <v>2019</v>
      </c>
      <c r="AD202" s="0" t="n">
        <v>8</v>
      </c>
      <c r="AE202" s="32"/>
      <c r="AF202" s="21" t="n">
        <f aca="false">IFERROR(SUMPRODUCT(--(tbl_bd_descente[wo_number]=W202),tbl_bd_descente[Y],tbl_bd_descente[tons])/SUMIF(tbl_bd_descente[wo_number],W202,tbl_bd_descente[tons]),0)</f>
        <v>78.1146341463415</v>
      </c>
      <c r="AG202" s="21" t="n">
        <f aca="false">IFERROR(SUMPRODUCT(--(tbl_bd_descente[wo_number]=W202),tbl_bd_descente[Al2O3],tbl_bd_descente[tons])/SUMIF(tbl_bd_descente[wo_number],W202,tbl_bd_descente[tons]),0)</f>
        <v>7.66146341463415</v>
      </c>
      <c r="AH202" s="21" t="n">
        <f aca="false">IFERROR(SUMPRODUCT(--(tbl_bd_descente[wo_number]=W202),tbl_bd_descente[Fe2O3],tbl_bd_descente[tons])/SUMIF(tbl_bd_descente[wo_number],W202,tbl_bd_descente[tons]),0)</f>
        <v>1.22926829268293</v>
      </c>
      <c r="AI202" s="21" t="n">
        <f aca="false">IFERROR(SUMPRODUCT(--(tbl_bd_descente[wo_number]=W202),tbl_bd_descente[MgO],tbl_bd_descente[tons])/SUMIF(tbl_bd_descente[wo_number],W202,tbl_bd_descente[tons]),0)</f>
        <v>31.9743902439024</v>
      </c>
      <c r="AJ202" s="21" t="n">
        <f aca="false">IFERROR(SUMPRODUCT(--(tbl_bd_descente[wo_number]=W202),tbl_bd_descente[CaOX],tbl_bd_descente[tons])/SUMIF(tbl_bd_descente[wo_number],W202,tbl_bd_descente[tons]),0)</f>
        <v>1.24390243902439</v>
      </c>
      <c r="AK202" s="21" t="n">
        <f aca="false">IFERROR(SUMPRODUCT(--(tbl_bd_descente[wo_number]=W202),tbl_bd_descente[S],tbl_bd_descente[tons])/SUMIF(tbl_bd_descente[wo_number],W202,tbl_bd_descente[tons]),0)</f>
        <v>0.115585365853659</v>
      </c>
      <c r="AL202" s="33"/>
      <c r="AM202" s="34"/>
      <c r="AO202" s="47" t="str">
        <f aca="false">IF(AND(C202=S$2,D202=S$3,COUNTIF(AO$1:AO201,"&gt;"&amp;1)&lt;10),ROW(),"")</f>
        <v/>
      </c>
    </row>
    <row r="203" customFormat="false" ht="12.8" hidden="false" customHeight="false" outlineLevel="0" collapsed="false">
      <c r="A203" s="0" t="s">
        <v>809</v>
      </c>
      <c r="B203" s="0" t="s">
        <v>30</v>
      </c>
      <c r="C203" s="0" t="s">
        <v>1</v>
      </c>
      <c r="D203" s="0" t="s">
        <v>30</v>
      </c>
      <c r="E203" s="20" t="n">
        <v>270.157997131348</v>
      </c>
      <c r="F203" s="20" t="n">
        <v>77.6</v>
      </c>
      <c r="G203" s="20" t="n">
        <v>81.7</v>
      </c>
      <c r="H203" s="20" t="n">
        <v>87.7</v>
      </c>
      <c r="I203" s="20" t="n">
        <v>2.09</v>
      </c>
      <c r="J203" s="20" t="n">
        <v>0.83</v>
      </c>
      <c r="K203" s="20" t="n">
        <v>31.46</v>
      </c>
      <c r="L203" s="20" t="n">
        <v>0.6</v>
      </c>
      <c r="M203" s="19" t="n">
        <v>43755.6123902431</v>
      </c>
      <c r="N203" s="19" t="n">
        <v>43755.6342282407</v>
      </c>
      <c r="O203" s="19" t="s">
        <v>593</v>
      </c>
      <c r="P203" s="19"/>
      <c r="W203" s="0" t="s">
        <v>435</v>
      </c>
      <c r="X203" s="19" t="n">
        <v>43704.5388888889</v>
      </c>
      <c r="Y203" s="31" t="n">
        <v>1200</v>
      </c>
      <c r="Z203" s="0" t="s">
        <v>66</v>
      </c>
      <c r="AA203" s="0" t="s">
        <v>8</v>
      </c>
      <c r="AB203" s="0" t="s">
        <v>66</v>
      </c>
      <c r="AC203" s="0" t="n">
        <v>2019</v>
      </c>
      <c r="AD203" s="0" t="n">
        <v>8</v>
      </c>
      <c r="AE203" s="32"/>
      <c r="AF203" s="21" t="n">
        <f aca="false">IFERROR(SUMPRODUCT(--(tbl_bd_descente[wo_number]=W203),tbl_bd_descente[Y],tbl_bd_descente[tons])/SUMIF(tbl_bd_descente[wo_number],W203,tbl_bd_descente[tons]),0)</f>
        <v>77.7</v>
      </c>
      <c r="AG203" s="21" t="n">
        <f aca="false">IFERROR(SUMPRODUCT(--(tbl_bd_descente[wo_number]=W203),tbl_bd_descente[Al2O3],tbl_bd_descente[tons])/SUMIF(tbl_bd_descente[wo_number],W203,tbl_bd_descente[tons]),0)</f>
        <v>7.98666666666667</v>
      </c>
      <c r="AH203" s="21" t="n">
        <f aca="false">IFERROR(SUMPRODUCT(--(tbl_bd_descente[wo_number]=W203),tbl_bd_descente[Fe2O3],tbl_bd_descente[tons])/SUMIF(tbl_bd_descente[wo_number],W203,tbl_bd_descente[tons]),0)</f>
        <v>1.26666666666667</v>
      </c>
      <c r="AI203" s="21" t="n">
        <f aca="false">IFERROR(SUMPRODUCT(--(tbl_bd_descente[wo_number]=W203),tbl_bd_descente[MgO],tbl_bd_descente[tons])/SUMIF(tbl_bd_descente[wo_number],W203,tbl_bd_descente[tons]),0)</f>
        <v>31.9966666666667</v>
      </c>
      <c r="AJ203" s="21" t="n">
        <f aca="false">IFERROR(SUMPRODUCT(--(tbl_bd_descente[wo_number]=W203),tbl_bd_descente[CaOX],tbl_bd_descente[tons])/SUMIF(tbl_bd_descente[wo_number],W203,tbl_bd_descente[tons]),0)</f>
        <v>0.836666666666667</v>
      </c>
      <c r="AK203" s="21" t="n">
        <f aca="false">IFERROR(SUMPRODUCT(--(tbl_bd_descente[wo_number]=W203),tbl_bd_descente[S],tbl_bd_descente[tons])/SUMIF(tbl_bd_descente[wo_number],W203,tbl_bd_descente[tons]),0)</f>
        <v>0.101666666666667</v>
      </c>
      <c r="AL203" s="33"/>
      <c r="AM203" s="34"/>
      <c r="AO203" s="47" t="str">
        <f aca="false">IF(AND(C203=S$2,D203=S$3,COUNTIF(AO$1:AO202,"&gt;"&amp;1)&lt;10),ROW(),"")</f>
        <v/>
      </c>
    </row>
    <row r="204" customFormat="false" ht="12.8" hidden="false" customHeight="false" outlineLevel="0" collapsed="false">
      <c r="A204" s="0" t="s">
        <v>810</v>
      </c>
      <c r="B204" s="0" t="s">
        <v>30</v>
      </c>
      <c r="C204" s="0" t="s">
        <v>1</v>
      </c>
      <c r="D204" s="0" t="s">
        <v>30</v>
      </c>
      <c r="E204" s="20" t="n">
        <v>107.590999603271</v>
      </c>
      <c r="F204" s="20" t="n">
        <v>75.7</v>
      </c>
      <c r="G204" s="20" t="n">
        <v>79.9</v>
      </c>
      <c r="H204" s="20" t="n">
        <v>85.3</v>
      </c>
      <c r="I204" s="20" t="n">
        <v>3.43</v>
      </c>
      <c r="J204" s="20" t="n">
        <v>0.9</v>
      </c>
      <c r="K204" s="20" t="n">
        <v>31.54</v>
      </c>
      <c r="L204" s="20" t="n">
        <v>0.99</v>
      </c>
      <c r="M204" s="19" t="n">
        <v>43755.591724537</v>
      </c>
      <c r="N204" s="19" t="n">
        <v>43755.6001456019</v>
      </c>
      <c r="O204" s="19" t="s">
        <v>593</v>
      </c>
      <c r="P204" s="19"/>
      <c r="W204" s="0" t="s">
        <v>434</v>
      </c>
      <c r="X204" s="19" t="n">
        <v>43704.2631944444</v>
      </c>
      <c r="Y204" s="31" t="n">
        <v>432</v>
      </c>
      <c r="Z204" s="0" t="s">
        <v>66</v>
      </c>
      <c r="AA204" s="0" t="s">
        <v>20</v>
      </c>
      <c r="AB204" s="0" t="s">
        <v>66</v>
      </c>
      <c r="AC204" s="0" t="n">
        <v>2019</v>
      </c>
      <c r="AD204" s="0" t="n">
        <v>8</v>
      </c>
      <c r="AE204" s="32"/>
      <c r="AF204" s="21" t="n">
        <f aca="false">IFERROR(SUMPRODUCT(--(tbl_bd_descente[wo_number]=W204),tbl_bd_descente[Y],tbl_bd_descente[tons])/SUMIF(tbl_bd_descente[wo_number],W204,tbl_bd_descente[tons]),0)</f>
        <v>75.0851851851852</v>
      </c>
      <c r="AG204" s="21" t="n">
        <f aca="false">IFERROR(SUMPRODUCT(--(tbl_bd_descente[wo_number]=W204),tbl_bd_descente[Al2O3],tbl_bd_descente[tons])/SUMIF(tbl_bd_descente[wo_number],W204,tbl_bd_descente[tons]),0)</f>
        <v>7.18296296296296</v>
      </c>
      <c r="AH204" s="21" t="n">
        <f aca="false">IFERROR(SUMPRODUCT(--(tbl_bd_descente[wo_number]=W204),tbl_bd_descente[Fe2O3],tbl_bd_descente[tons])/SUMIF(tbl_bd_descente[wo_number],W204,tbl_bd_descente[tons]),0)</f>
        <v>1.27851851851852</v>
      </c>
      <c r="AI204" s="21" t="n">
        <f aca="false">IFERROR(SUMPRODUCT(--(tbl_bd_descente[wo_number]=W204),tbl_bd_descente[MgO],tbl_bd_descente[tons])/SUMIF(tbl_bd_descente[wo_number],W204,tbl_bd_descente[tons]),0)</f>
        <v>31.7946296296296</v>
      </c>
      <c r="AJ204" s="21" t="n">
        <f aca="false">IFERROR(SUMPRODUCT(--(tbl_bd_descente[wo_number]=W204),tbl_bd_descente[CaOX],tbl_bd_descente[tons])/SUMIF(tbl_bd_descente[wo_number],W204,tbl_bd_descente[tons]),0)</f>
        <v>1.38981481481481</v>
      </c>
      <c r="AK204" s="21" t="n">
        <f aca="false">IFERROR(SUMPRODUCT(--(tbl_bd_descente[wo_number]=W204),tbl_bd_descente[S],tbl_bd_descente[tons])/SUMIF(tbl_bd_descente[wo_number],W204,tbl_bd_descente[tons]),0)</f>
        <v>0.129981481481481</v>
      </c>
      <c r="AL204" s="33"/>
      <c r="AM204" s="34"/>
      <c r="AO204" s="47" t="str">
        <f aca="false">IF(AND(C204=S$2,D204=S$3,COUNTIF(AO$1:AO203,"&gt;"&amp;1)&lt;10),ROW(),"")</f>
        <v/>
      </c>
    </row>
    <row r="205" customFormat="false" ht="12.8" hidden="false" customHeight="false" outlineLevel="0" collapsed="false">
      <c r="A205" s="0" t="s">
        <v>811</v>
      </c>
      <c r="B205" s="0" t="s">
        <v>104</v>
      </c>
      <c r="C205" s="0" t="s">
        <v>16</v>
      </c>
      <c r="D205" s="0" t="s">
        <v>104</v>
      </c>
      <c r="E205" s="20" t="n">
        <v>163.7</v>
      </c>
      <c r="F205" s="0" t="n">
        <v>81</v>
      </c>
      <c r="G205" s="0" t="n">
        <v>85.5</v>
      </c>
      <c r="H205" s="0" t="n">
        <v>91.9</v>
      </c>
      <c r="I205" s="0" t="n">
        <v>4.41</v>
      </c>
      <c r="J205" s="0" t="n">
        <v>0.81</v>
      </c>
      <c r="K205" s="0" t="n">
        <v>31.52</v>
      </c>
      <c r="L205" s="0" t="n">
        <v>0.44</v>
      </c>
      <c r="M205" s="19" t="n">
        <v>43755.2281313657</v>
      </c>
      <c r="N205" s="19" t="n">
        <v>43755.2385248495</v>
      </c>
      <c r="O205" s="19" t="s">
        <v>649</v>
      </c>
      <c r="P205" s="19"/>
      <c r="W205" s="0" t="s">
        <v>434</v>
      </c>
      <c r="X205" s="19" t="n">
        <v>43704.2631944444</v>
      </c>
      <c r="Y205" s="31" t="n">
        <v>216</v>
      </c>
      <c r="Z205" s="0" t="s">
        <v>66</v>
      </c>
      <c r="AA205" s="0" t="s">
        <v>9</v>
      </c>
      <c r="AB205" s="0" t="s">
        <v>66</v>
      </c>
      <c r="AC205" s="0" t="n">
        <v>2019</v>
      </c>
      <c r="AD205" s="0" t="n">
        <v>8</v>
      </c>
      <c r="AE205" s="32"/>
      <c r="AF205" s="21" t="n">
        <f aca="false">IFERROR(SUMPRODUCT(--(tbl_bd_descente[wo_number]=W205),tbl_bd_descente[Y],tbl_bd_descente[tons])/SUMIF(tbl_bd_descente[wo_number],W205,tbl_bd_descente[tons]),0)</f>
        <v>75.0851851851852</v>
      </c>
      <c r="AG205" s="21" t="n">
        <f aca="false">IFERROR(SUMPRODUCT(--(tbl_bd_descente[wo_number]=W205),tbl_bd_descente[Al2O3],tbl_bd_descente[tons])/SUMIF(tbl_bd_descente[wo_number],W205,tbl_bd_descente[tons]),0)</f>
        <v>7.18296296296296</v>
      </c>
      <c r="AH205" s="21" t="n">
        <f aca="false">IFERROR(SUMPRODUCT(--(tbl_bd_descente[wo_number]=W205),tbl_bd_descente[Fe2O3],tbl_bd_descente[tons])/SUMIF(tbl_bd_descente[wo_number],W205,tbl_bd_descente[tons]),0)</f>
        <v>1.27851851851852</v>
      </c>
      <c r="AI205" s="21" t="n">
        <f aca="false">IFERROR(SUMPRODUCT(--(tbl_bd_descente[wo_number]=W205),tbl_bd_descente[MgO],tbl_bd_descente[tons])/SUMIF(tbl_bd_descente[wo_number],W205,tbl_bd_descente[tons]),0)</f>
        <v>31.7946296296296</v>
      </c>
      <c r="AJ205" s="21" t="n">
        <f aca="false">IFERROR(SUMPRODUCT(--(tbl_bd_descente[wo_number]=W205),tbl_bd_descente[CaOX],tbl_bd_descente[tons])/SUMIF(tbl_bd_descente[wo_number],W205,tbl_bd_descente[tons]),0)</f>
        <v>1.38981481481481</v>
      </c>
      <c r="AK205" s="21" t="n">
        <f aca="false">IFERROR(SUMPRODUCT(--(tbl_bd_descente[wo_number]=W205),tbl_bd_descente[S],tbl_bd_descente[tons])/SUMIF(tbl_bd_descente[wo_number],W205,tbl_bd_descente[tons]),0)</f>
        <v>0.129981481481481</v>
      </c>
      <c r="AL205" s="33"/>
      <c r="AM205" s="34"/>
      <c r="AO205" s="47" t="str">
        <f aca="false">IF(AND(C205=S$2,D205=S$3,COUNTIF(AO$1:AO204,"&gt;"&amp;1)&lt;10),ROW(),"")</f>
        <v/>
      </c>
    </row>
    <row r="206" customFormat="false" ht="12.8" hidden="false" customHeight="false" outlineLevel="0" collapsed="false">
      <c r="A206" s="0" t="s">
        <v>812</v>
      </c>
      <c r="B206" s="0" t="s">
        <v>58</v>
      </c>
      <c r="C206" s="0" t="s">
        <v>2</v>
      </c>
      <c r="D206" s="0" t="s">
        <v>58</v>
      </c>
      <c r="E206" s="20" t="n">
        <v>176.173997879028</v>
      </c>
      <c r="F206" s="0" t="n">
        <v>73.4</v>
      </c>
      <c r="G206" s="0" t="n">
        <v>77.3</v>
      </c>
      <c r="H206" s="0" t="n">
        <v>83.6</v>
      </c>
      <c r="I206" s="0" t="n">
        <v>3.09</v>
      </c>
      <c r="J206" s="0" t="n">
        <v>0.94</v>
      </c>
      <c r="K206" s="0" t="n">
        <v>31.52</v>
      </c>
      <c r="L206" s="0" t="n">
        <v>0.85</v>
      </c>
      <c r="M206" s="19" t="n">
        <v>43754.632322419</v>
      </c>
      <c r="N206" s="19" t="n">
        <v>43754.649497338</v>
      </c>
      <c r="O206" s="19" t="s">
        <v>676</v>
      </c>
      <c r="P206" s="19"/>
      <c r="W206" s="0" t="s">
        <v>433</v>
      </c>
      <c r="X206" s="19" t="n">
        <v>43704.0645833333</v>
      </c>
      <c r="Y206" s="31" t="n">
        <v>600</v>
      </c>
      <c r="Z206" s="0" t="s">
        <v>66</v>
      </c>
      <c r="AA206" s="0" t="s">
        <v>20</v>
      </c>
      <c r="AB206" s="0" t="s">
        <v>66</v>
      </c>
      <c r="AC206" s="0" t="n">
        <v>2019</v>
      </c>
      <c r="AD206" s="0" t="n">
        <v>8</v>
      </c>
      <c r="AE206" s="32"/>
      <c r="AF206" s="21" t="n">
        <f aca="false">IFERROR(SUMPRODUCT(--(tbl_bd_descente[wo_number]=W206),tbl_bd_descente[Y],tbl_bd_descente[tons])/SUMIF(tbl_bd_descente[wo_number],W206,tbl_bd_descente[tons]),0)</f>
        <v>75.1</v>
      </c>
      <c r="AG206" s="21" t="n">
        <f aca="false">IFERROR(SUMPRODUCT(--(tbl_bd_descente[wo_number]=W206),tbl_bd_descente[Al2O3],tbl_bd_descente[tons])/SUMIF(tbl_bd_descente[wo_number],W206,tbl_bd_descente[tons]),0)</f>
        <v>6.77333333333333</v>
      </c>
      <c r="AH206" s="21" t="n">
        <f aca="false">IFERROR(SUMPRODUCT(--(tbl_bd_descente[wo_number]=W206),tbl_bd_descente[Fe2O3],tbl_bd_descente[tons])/SUMIF(tbl_bd_descente[wo_number],W206,tbl_bd_descente[tons]),0)</f>
        <v>1.25666666666667</v>
      </c>
      <c r="AI206" s="21" t="n">
        <f aca="false">IFERROR(SUMPRODUCT(--(tbl_bd_descente[wo_number]=W206),tbl_bd_descente[MgO],tbl_bd_descente[tons])/SUMIF(tbl_bd_descente[wo_number],W206,tbl_bd_descente[tons]),0)</f>
        <v>31.8</v>
      </c>
      <c r="AJ206" s="21" t="n">
        <f aca="false">IFERROR(SUMPRODUCT(--(tbl_bd_descente[wo_number]=W206),tbl_bd_descente[CaOX],tbl_bd_descente[tons])/SUMIF(tbl_bd_descente[wo_number],W206,tbl_bd_descente[tons]),0)</f>
        <v>1.25666666666667</v>
      </c>
      <c r="AK206" s="21" t="n">
        <f aca="false">IFERROR(SUMPRODUCT(--(tbl_bd_descente[wo_number]=W206),tbl_bd_descente[S],tbl_bd_descente[tons])/SUMIF(tbl_bd_descente[wo_number],W206,tbl_bd_descente[tons]),0)</f>
        <v>0.126333333333333</v>
      </c>
      <c r="AL206" s="33"/>
      <c r="AM206" s="34"/>
      <c r="AO206" s="47" t="str">
        <f aca="false">IF(AND(C206=S$2,D206=S$3,COUNTIF(AO$1:AO205,"&gt;"&amp;1)&lt;10),ROW(),"")</f>
        <v/>
      </c>
    </row>
    <row r="207" customFormat="false" ht="12.8" hidden="false" customHeight="false" outlineLevel="0" collapsed="false">
      <c r="A207" s="0" t="s">
        <v>813</v>
      </c>
      <c r="B207" s="0" t="s">
        <v>54</v>
      </c>
      <c r="C207" s="0" t="s">
        <v>5</v>
      </c>
      <c r="D207" s="0" t="s">
        <v>54</v>
      </c>
      <c r="E207" s="20" t="n">
        <v>286.849994659424</v>
      </c>
      <c r="F207" s="0" t="n">
        <v>79</v>
      </c>
      <c r="G207" s="0" t="n">
        <v>83.3</v>
      </c>
      <c r="H207" s="0" t="n">
        <v>89.9</v>
      </c>
      <c r="I207" s="0" t="n">
        <v>3.37</v>
      </c>
      <c r="J207" s="0" t="n">
        <v>1.25</v>
      </c>
      <c r="K207" s="0" t="n">
        <v>31.5</v>
      </c>
      <c r="L207" s="0" t="n">
        <v>0.72</v>
      </c>
      <c r="M207" s="19" t="n">
        <v>43754.6018752662</v>
      </c>
      <c r="N207" s="19" t="n">
        <v>43754.6298034375</v>
      </c>
      <c r="O207" s="19" t="s">
        <v>676</v>
      </c>
      <c r="P207" s="19"/>
      <c r="W207" s="0" t="s">
        <v>433</v>
      </c>
      <c r="X207" s="19" t="n">
        <v>43704.0645833333</v>
      </c>
      <c r="Y207" s="31" t="n">
        <v>300</v>
      </c>
      <c r="Z207" s="0" t="s">
        <v>66</v>
      </c>
      <c r="AA207" s="0" t="s">
        <v>9</v>
      </c>
      <c r="AB207" s="0" t="s">
        <v>66</v>
      </c>
      <c r="AC207" s="0" t="n">
        <v>2019</v>
      </c>
      <c r="AD207" s="0" t="n">
        <v>8</v>
      </c>
      <c r="AE207" s="32"/>
      <c r="AF207" s="21" t="n">
        <f aca="false">IFERROR(SUMPRODUCT(--(tbl_bd_descente[wo_number]=W207),tbl_bd_descente[Y],tbl_bd_descente[tons])/SUMIF(tbl_bd_descente[wo_number],W207,tbl_bd_descente[tons]),0)</f>
        <v>75.1</v>
      </c>
      <c r="AG207" s="21" t="n">
        <f aca="false">IFERROR(SUMPRODUCT(--(tbl_bd_descente[wo_number]=W207),tbl_bd_descente[Al2O3],tbl_bd_descente[tons])/SUMIF(tbl_bd_descente[wo_number],W207,tbl_bd_descente[tons]),0)</f>
        <v>6.77333333333333</v>
      </c>
      <c r="AH207" s="21" t="n">
        <f aca="false">IFERROR(SUMPRODUCT(--(tbl_bd_descente[wo_number]=W207),tbl_bd_descente[Fe2O3],tbl_bd_descente[tons])/SUMIF(tbl_bd_descente[wo_number],W207,tbl_bd_descente[tons]),0)</f>
        <v>1.25666666666667</v>
      </c>
      <c r="AI207" s="21" t="n">
        <f aca="false">IFERROR(SUMPRODUCT(--(tbl_bd_descente[wo_number]=W207),tbl_bd_descente[MgO],tbl_bd_descente[tons])/SUMIF(tbl_bd_descente[wo_number],W207,tbl_bd_descente[tons]),0)</f>
        <v>31.8</v>
      </c>
      <c r="AJ207" s="21" t="n">
        <f aca="false">IFERROR(SUMPRODUCT(--(tbl_bd_descente[wo_number]=W207),tbl_bd_descente[CaOX],tbl_bd_descente[tons])/SUMIF(tbl_bd_descente[wo_number],W207,tbl_bd_descente[tons]),0)</f>
        <v>1.25666666666667</v>
      </c>
      <c r="AK207" s="21" t="n">
        <f aca="false">IFERROR(SUMPRODUCT(--(tbl_bd_descente[wo_number]=W207),tbl_bd_descente[S],tbl_bd_descente[tons])/SUMIF(tbl_bd_descente[wo_number],W207,tbl_bd_descente[tons]),0)</f>
        <v>0.126333333333333</v>
      </c>
      <c r="AL207" s="33"/>
      <c r="AM207" s="34"/>
      <c r="AO207" s="47" t="str">
        <f aca="false">IF(AND(C207=S$2,D207=S$3,COUNTIF(AO$1:AO206,"&gt;"&amp;1)&lt;10),ROW(),"")</f>
        <v/>
      </c>
    </row>
    <row r="208" customFormat="false" ht="12.8" hidden="false" customHeight="false" outlineLevel="0" collapsed="false">
      <c r="A208" s="0" t="s">
        <v>814</v>
      </c>
      <c r="B208" s="0" t="s">
        <v>613</v>
      </c>
      <c r="C208" s="0" t="s">
        <v>8</v>
      </c>
      <c r="D208" s="0" t="s">
        <v>66</v>
      </c>
      <c r="E208" s="20" t="n">
        <v>108.044998168945</v>
      </c>
      <c r="F208" s="0" t="n">
        <v>74.4</v>
      </c>
      <c r="G208" s="0" t="n">
        <v>78.4</v>
      </c>
      <c r="H208" s="0" t="n">
        <v>83.8</v>
      </c>
      <c r="I208" s="0" t="n">
        <v>8.76</v>
      </c>
      <c r="J208" s="0" t="n">
        <v>1.55</v>
      </c>
      <c r="K208" s="0" t="n">
        <v>31.99</v>
      </c>
      <c r="L208" s="0" t="n">
        <v>0.85</v>
      </c>
      <c r="M208" s="19" t="n">
        <v>43754.5872283565</v>
      </c>
      <c r="N208" s="19" t="n">
        <v>43754.5948213773</v>
      </c>
      <c r="O208" s="19" t="s">
        <v>605</v>
      </c>
      <c r="P208" s="19"/>
      <c r="W208" s="0" t="s">
        <v>432</v>
      </c>
      <c r="X208" s="19" t="n">
        <v>43703.7798611111</v>
      </c>
      <c r="Y208" s="31" t="n">
        <v>930</v>
      </c>
      <c r="Z208" s="0" t="s">
        <v>54</v>
      </c>
      <c r="AA208" s="0" t="s">
        <v>5</v>
      </c>
      <c r="AB208" s="0" t="s">
        <v>54</v>
      </c>
      <c r="AC208" s="0" t="n">
        <v>2019</v>
      </c>
      <c r="AD208" s="0" t="n">
        <v>8</v>
      </c>
      <c r="AE208" s="32"/>
      <c r="AF208" s="21" t="n">
        <f aca="false">IFERROR(SUMPRODUCT(--(tbl_bd_descente[wo_number]=W208),tbl_bd_descente[Y],tbl_bd_descente[tons])/SUMIF(tbl_bd_descente[wo_number],W208,tbl_bd_descente[tons]),0)</f>
        <v>84.2</v>
      </c>
      <c r="AG208" s="21" t="n">
        <f aca="false">IFERROR(SUMPRODUCT(--(tbl_bd_descente[wo_number]=W208),tbl_bd_descente[Al2O3],tbl_bd_descente[tons])/SUMIF(tbl_bd_descente[wo_number],W208,tbl_bd_descente[tons]),0)</f>
        <v>2.29075268817204</v>
      </c>
      <c r="AH208" s="21" t="n">
        <f aca="false">IFERROR(SUMPRODUCT(--(tbl_bd_descente[wo_number]=W208),tbl_bd_descente[Fe2O3],tbl_bd_descente[tons])/SUMIF(tbl_bd_descente[wo_number],W208,tbl_bd_descente[tons]),0)</f>
        <v>0.675806451612903</v>
      </c>
      <c r="AI208" s="21" t="n">
        <f aca="false">IFERROR(SUMPRODUCT(--(tbl_bd_descente[wo_number]=W208),tbl_bd_descente[MgO],tbl_bd_descente[tons])/SUMIF(tbl_bd_descente[wo_number],W208,tbl_bd_descente[tons]),0)</f>
        <v>31.4044086021505</v>
      </c>
      <c r="AJ208" s="21" t="n">
        <f aca="false">IFERROR(SUMPRODUCT(--(tbl_bd_descente[wo_number]=W208),tbl_bd_descente[CaOX],tbl_bd_descente[tons])/SUMIF(tbl_bd_descente[wo_number],W208,tbl_bd_descente[tons]),0)</f>
        <v>0.657204301075269</v>
      </c>
      <c r="AK208" s="21" t="n">
        <f aca="false">IFERROR(SUMPRODUCT(--(tbl_bd_descente[wo_number]=W208),tbl_bd_descente[S],tbl_bd_descente[tons])/SUMIF(tbl_bd_descente[wo_number],W208,tbl_bd_descente[tons]),0)</f>
        <v>0.0378817204301075</v>
      </c>
      <c r="AL208" s="33"/>
      <c r="AM208" s="34"/>
      <c r="AO208" s="47" t="str">
        <f aca="false">IF(AND(C208=S$2,D208=S$3,COUNTIF(AO$1:AO207,"&gt;"&amp;1)&lt;10),ROW(),"")</f>
        <v/>
      </c>
    </row>
    <row r="209" customFormat="false" ht="12.8" hidden="false" customHeight="false" outlineLevel="0" collapsed="false">
      <c r="A209" s="0" t="s">
        <v>815</v>
      </c>
      <c r="B209" s="0" t="s">
        <v>66</v>
      </c>
      <c r="C209" s="0" t="s">
        <v>20</v>
      </c>
      <c r="D209" s="0" t="s">
        <v>66</v>
      </c>
      <c r="E209" s="20" t="n">
        <v>185.013997650146</v>
      </c>
      <c r="F209" s="0" t="n">
        <v>71.3</v>
      </c>
      <c r="G209" s="0" t="n">
        <v>75.2</v>
      </c>
      <c r="H209" s="0" t="n">
        <v>81.4</v>
      </c>
      <c r="I209" s="0" t="n">
        <v>5.06</v>
      </c>
      <c r="J209" s="0" t="n">
        <v>1.18</v>
      </c>
      <c r="K209" s="0" t="n">
        <v>31.54</v>
      </c>
      <c r="L209" s="0" t="n">
        <v>0.67</v>
      </c>
      <c r="M209" s="19" t="n">
        <v>43754.5557292477</v>
      </c>
      <c r="N209" s="19" t="n">
        <v>43754.572846875</v>
      </c>
      <c r="O209" s="19" t="s">
        <v>605</v>
      </c>
      <c r="P209" s="19"/>
      <c r="W209" s="0" t="s">
        <v>431</v>
      </c>
      <c r="X209" s="19" t="n">
        <v>43703.5645833333</v>
      </c>
      <c r="Y209" s="31" t="n">
        <v>1200</v>
      </c>
      <c r="Z209" s="0" t="s">
        <v>54</v>
      </c>
      <c r="AA209" s="0" t="s">
        <v>5</v>
      </c>
      <c r="AB209" s="0" t="s">
        <v>54</v>
      </c>
      <c r="AC209" s="0" t="n">
        <v>2019</v>
      </c>
      <c r="AD209" s="0" t="n">
        <v>8</v>
      </c>
      <c r="AE209" s="32"/>
      <c r="AF209" s="21" t="n">
        <f aca="false">IFERROR(SUMPRODUCT(--(tbl_bd_descente[wo_number]=W209),tbl_bd_descente[Y],tbl_bd_descente[tons])/SUMIF(tbl_bd_descente[wo_number],W209,tbl_bd_descente[tons]),0)</f>
        <v>83.2333333333333</v>
      </c>
      <c r="AG209" s="21" t="n">
        <f aca="false">IFERROR(SUMPRODUCT(--(tbl_bd_descente[wo_number]=W209),tbl_bd_descente[Al2O3],tbl_bd_descente[tons])/SUMIF(tbl_bd_descente[wo_number],W209,tbl_bd_descente[tons]),0)</f>
        <v>2.77333333333333</v>
      </c>
      <c r="AH209" s="21" t="n">
        <f aca="false">IFERROR(SUMPRODUCT(--(tbl_bd_descente[wo_number]=W209),tbl_bd_descente[Fe2O3],tbl_bd_descente[tons])/SUMIF(tbl_bd_descente[wo_number],W209,tbl_bd_descente[tons]),0)</f>
        <v>0.776666666666667</v>
      </c>
      <c r="AI209" s="21" t="n">
        <f aca="false">IFERROR(SUMPRODUCT(--(tbl_bd_descente[wo_number]=W209),tbl_bd_descente[MgO],tbl_bd_descente[tons])/SUMIF(tbl_bd_descente[wo_number],W209,tbl_bd_descente[tons]),0)</f>
        <v>31.53</v>
      </c>
      <c r="AJ209" s="21" t="n">
        <f aca="false">IFERROR(SUMPRODUCT(--(tbl_bd_descente[wo_number]=W209),tbl_bd_descente[CaOX],tbl_bd_descente[tons])/SUMIF(tbl_bd_descente[wo_number],W209,tbl_bd_descente[tons]),0)</f>
        <v>1.36666666666667</v>
      </c>
      <c r="AK209" s="21" t="n">
        <f aca="false">IFERROR(SUMPRODUCT(--(tbl_bd_descente[wo_number]=W209),tbl_bd_descente[S],tbl_bd_descente[tons])/SUMIF(tbl_bd_descente[wo_number],W209,tbl_bd_descente[tons]),0)</f>
        <v>0.068</v>
      </c>
      <c r="AL209" s="33"/>
      <c r="AM209" s="34"/>
      <c r="AO209" s="47" t="str">
        <f aca="false">IF(AND(C209=S$2,D209=S$3,COUNTIF(AO$1:AO208,"&gt;"&amp;1)&lt;10),ROW(),"")</f>
        <v/>
      </c>
    </row>
    <row r="210" customFormat="false" ht="12.8" hidden="false" customHeight="false" outlineLevel="0" collapsed="false">
      <c r="A210" s="0" t="s">
        <v>816</v>
      </c>
      <c r="B210" s="0" t="s">
        <v>30</v>
      </c>
      <c r="C210" s="0" t="s">
        <v>4</v>
      </c>
      <c r="D210" s="0" t="s">
        <v>30</v>
      </c>
      <c r="E210" s="20" t="n">
        <v>326.874996948242</v>
      </c>
      <c r="F210" s="0" t="n">
        <v>73.5</v>
      </c>
      <c r="G210" s="0" t="n">
        <v>77.4</v>
      </c>
      <c r="H210" s="0" t="n">
        <v>83.5</v>
      </c>
      <c r="I210" s="0" t="n">
        <v>5.59</v>
      </c>
      <c r="J210" s="0" t="n">
        <v>1.1</v>
      </c>
      <c r="K210" s="0" t="n">
        <v>31.56</v>
      </c>
      <c r="L210" s="0" t="n">
        <v>1.12</v>
      </c>
      <c r="M210" s="19" t="n">
        <v>43754.5075344907</v>
      </c>
      <c r="N210" s="19" t="n">
        <v>43754.5410048611</v>
      </c>
      <c r="O210" s="19" t="s">
        <v>605</v>
      </c>
      <c r="P210" s="19"/>
      <c r="W210" s="0" t="s">
        <v>430</v>
      </c>
      <c r="X210" s="19" t="n">
        <v>43703.2631944444</v>
      </c>
      <c r="Y210" s="31" t="n">
        <v>713.333333333333</v>
      </c>
      <c r="Z210" s="0" t="s">
        <v>66</v>
      </c>
      <c r="AA210" s="0" t="s">
        <v>20</v>
      </c>
      <c r="AB210" s="0" t="s">
        <v>66</v>
      </c>
      <c r="AC210" s="0" t="n">
        <v>2019</v>
      </c>
      <c r="AD210" s="0" t="n">
        <v>8</v>
      </c>
      <c r="AE210" s="32"/>
      <c r="AF210" s="21" t="n">
        <f aca="false">IFERROR(SUMPRODUCT(--(tbl_bd_descente[wo_number]=W210),tbl_bd_descente[Y],tbl_bd_descente[tons])/SUMIF(tbl_bd_descente[wo_number],W210,tbl_bd_descente[tons]),0)</f>
        <v>73.5364485981309</v>
      </c>
      <c r="AG210" s="21" t="n">
        <f aca="false">IFERROR(SUMPRODUCT(--(tbl_bd_descente[wo_number]=W210),tbl_bd_descente[Al2O3],tbl_bd_descente[tons])/SUMIF(tbl_bd_descente[wo_number],W210,tbl_bd_descente[tons]),0)</f>
        <v>7.58102803738318</v>
      </c>
      <c r="AH210" s="21" t="n">
        <f aca="false">IFERROR(SUMPRODUCT(--(tbl_bd_descente[wo_number]=W210),tbl_bd_descente[Fe2O3],tbl_bd_descente[tons])/SUMIF(tbl_bd_descente[wo_number],W210,tbl_bd_descente[tons]),0)</f>
        <v>1.34355140186916</v>
      </c>
      <c r="AI210" s="21" t="n">
        <f aca="false">IFERROR(SUMPRODUCT(--(tbl_bd_descente[wo_number]=W210),tbl_bd_descente[MgO],tbl_bd_descente[tons])/SUMIF(tbl_bd_descente[wo_number],W210,tbl_bd_descente[tons]),0)</f>
        <v>31.9864485981308</v>
      </c>
      <c r="AJ210" s="21" t="n">
        <f aca="false">IFERROR(SUMPRODUCT(--(tbl_bd_descente[wo_number]=W210),tbl_bd_descente[CaOX],tbl_bd_descente[tons])/SUMIF(tbl_bd_descente[wo_number],W210,tbl_bd_descente[tons]),0)</f>
        <v>1.57289719626168</v>
      </c>
      <c r="AK210" s="21" t="n">
        <f aca="false">IFERROR(SUMPRODUCT(--(tbl_bd_descente[wo_number]=W210),tbl_bd_descente[S],tbl_bd_descente[tons])/SUMIF(tbl_bd_descente[wo_number],W210,tbl_bd_descente[tons]),0)</f>
        <v>0.168822429906542</v>
      </c>
      <c r="AL210" s="33"/>
      <c r="AM210" s="34"/>
      <c r="AO210" s="47" t="str">
        <f aca="false">IF(AND(C210=S$2,D210=S$3,COUNTIF(AO$1:AO209,"&gt;"&amp;1)&lt;10),ROW(),"")</f>
        <v/>
      </c>
    </row>
    <row r="211" customFormat="false" ht="12.8" hidden="false" customHeight="false" outlineLevel="0" collapsed="false">
      <c r="A211" s="0" t="s">
        <v>817</v>
      </c>
      <c r="B211" s="0" t="s">
        <v>30</v>
      </c>
      <c r="C211" s="0" t="s">
        <v>1</v>
      </c>
      <c r="D211" s="0" t="s">
        <v>30</v>
      </c>
      <c r="E211" s="20" t="n">
        <v>312.149997711182</v>
      </c>
      <c r="F211" s="20" t="n">
        <v>75.5</v>
      </c>
      <c r="G211" s="20" t="n">
        <v>79.6</v>
      </c>
      <c r="H211" s="20" t="n">
        <v>86.1</v>
      </c>
      <c r="I211" s="20" t="n">
        <v>2.75</v>
      </c>
      <c r="J211" s="20" t="n">
        <v>0.85</v>
      </c>
      <c r="K211" s="20" t="n">
        <v>31.28</v>
      </c>
      <c r="L211" s="20" t="n">
        <v>0.83</v>
      </c>
      <c r="M211" s="19" t="n">
        <v>43754.4638036227</v>
      </c>
      <c r="N211" s="19" t="n">
        <v>43754.5018824884</v>
      </c>
      <c r="O211" s="19" t="s">
        <v>605</v>
      </c>
      <c r="W211" s="0" t="s">
        <v>430</v>
      </c>
      <c r="X211" s="19" t="n">
        <v>43703.2631944444</v>
      </c>
      <c r="Y211" s="31" t="n">
        <v>356.666666666667</v>
      </c>
      <c r="Z211" s="0" t="s">
        <v>66</v>
      </c>
      <c r="AA211" s="0" t="s">
        <v>10</v>
      </c>
      <c r="AB211" s="0" t="s">
        <v>66</v>
      </c>
      <c r="AC211" s="0" t="n">
        <v>2019</v>
      </c>
      <c r="AD211" s="0" t="n">
        <v>8</v>
      </c>
      <c r="AE211" s="32"/>
      <c r="AF211" s="21" t="n">
        <f aca="false">IFERROR(SUMPRODUCT(--(tbl_bd_descente[wo_number]=W211),tbl_bd_descente[Y],tbl_bd_descente[tons])/SUMIF(tbl_bd_descente[wo_number],W211,tbl_bd_descente[tons]),0)</f>
        <v>73.5364485981309</v>
      </c>
      <c r="AG211" s="21" t="n">
        <f aca="false">IFERROR(SUMPRODUCT(--(tbl_bd_descente[wo_number]=W211),tbl_bd_descente[Al2O3],tbl_bd_descente[tons])/SUMIF(tbl_bd_descente[wo_number],W211,tbl_bd_descente[tons]),0)</f>
        <v>7.58102803738318</v>
      </c>
      <c r="AH211" s="21" t="n">
        <f aca="false">IFERROR(SUMPRODUCT(--(tbl_bd_descente[wo_number]=W211),tbl_bd_descente[Fe2O3],tbl_bd_descente[tons])/SUMIF(tbl_bd_descente[wo_number],W211,tbl_bd_descente[tons]),0)</f>
        <v>1.34355140186916</v>
      </c>
      <c r="AI211" s="21" t="n">
        <f aca="false">IFERROR(SUMPRODUCT(--(tbl_bd_descente[wo_number]=W211),tbl_bd_descente[MgO],tbl_bd_descente[tons])/SUMIF(tbl_bd_descente[wo_number],W211,tbl_bd_descente[tons]),0)</f>
        <v>31.9864485981308</v>
      </c>
      <c r="AJ211" s="21" t="n">
        <f aca="false">IFERROR(SUMPRODUCT(--(tbl_bd_descente[wo_number]=W211),tbl_bd_descente[CaOX],tbl_bd_descente[tons])/SUMIF(tbl_bd_descente[wo_number],W211,tbl_bd_descente[tons]),0)</f>
        <v>1.57289719626168</v>
      </c>
      <c r="AK211" s="21" t="n">
        <f aca="false">IFERROR(SUMPRODUCT(--(tbl_bd_descente[wo_number]=W211),tbl_bd_descente[S],tbl_bd_descente[tons])/SUMIF(tbl_bd_descente[wo_number],W211,tbl_bd_descente[tons]),0)</f>
        <v>0.168822429906542</v>
      </c>
      <c r="AL211" s="33"/>
      <c r="AM211" s="34"/>
      <c r="AO211" s="47" t="str">
        <f aca="false">IF(AND(C211=S$2,D211=S$3,COUNTIF(AO$1:AO210,"&gt;"&amp;1)&lt;10),ROW(),"")</f>
        <v/>
      </c>
    </row>
    <row r="212" customFormat="false" ht="12.8" hidden="false" customHeight="false" outlineLevel="0" collapsed="false">
      <c r="A212" s="0" t="s">
        <v>818</v>
      </c>
      <c r="B212" s="0" t="s">
        <v>633</v>
      </c>
      <c r="C212" s="0" t="s">
        <v>5</v>
      </c>
      <c r="D212" s="0" t="s">
        <v>54</v>
      </c>
      <c r="E212" s="20" t="n">
        <v>218.544998168945</v>
      </c>
      <c r="F212" s="0" t="n">
        <v>80.4</v>
      </c>
      <c r="G212" s="0" t="n">
        <v>84.7</v>
      </c>
      <c r="H212" s="0" t="n">
        <v>91.5</v>
      </c>
      <c r="I212" s="0" t="n">
        <v>2.43</v>
      </c>
      <c r="J212" s="0" t="n">
        <v>0.7</v>
      </c>
      <c r="K212" s="0" t="n">
        <v>31.46</v>
      </c>
      <c r="L212" s="0" t="n">
        <v>0.79</v>
      </c>
      <c r="M212" s="19" t="n">
        <v>43754.3793635417</v>
      </c>
      <c r="N212" s="19" t="n">
        <v>43754.4337807523</v>
      </c>
      <c r="O212" s="19" t="s">
        <v>605</v>
      </c>
      <c r="W212" s="0" t="s">
        <v>429</v>
      </c>
      <c r="X212" s="19" t="n">
        <v>43700.9875</v>
      </c>
      <c r="Y212" s="31" t="n">
        <v>600</v>
      </c>
      <c r="Z212" s="0" t="s">
        <v>66</v>
      </c>
      <c r="AA212" s="0" t="s">
        <v>20</v>
      </c>
      <c r="AB212" s="0" t="s">
        <v>66</v>
      </c>
      <c r="AC212" s="0" t="n">
        <v>2019</v>
      </c>
      <c r="AD212" s="0" t="n">
        <v>8</v>
      </c>
      <c r="AE212" s="32"/>
      <c r="AF212" s="21" t="n">
        <f aca="false">IFERROR(SUMPRODUCT(--(tbl_bd_descente[wo_number]=W212),tbl_bd_descente[Y],tbl_bd_descente[tons])/SUMIF(tbl_bd_descente[wo_number],W212,tbl_bd_descente[tons]),0)</f>
        <v>74.2</v>
      </c>
      <c r="AG212" s="21" t="n">
        <f aca="false">IFERROR(SUMPRODUCT(--(tbl_bd_descente[wo_number]=W212),tbl_bd_descente[Al2O3],tbl_bd_descente[tons])/SUMIF(tbl_bd_descente[wo_number],W212,tbl_bd_descente[tons]),0)</f>
        <v>7.19666666666667</v>
      </c>
      <c r="AH212" s="21" t="n">
        <f aca="false">IFERROR(SUMPRODUCT(--(tbl_bd_descente[wo_number]=W212),tbl_bd_descente[Fe2O3],tbl_bd_descente[tons])/SUMIF(tbl_bd_descente[wo_number],W212,tbl_bd_descente[tons]),0)</f>
        <v>1.3</v>
      </c>
      <c r="AI212" s="21" t="n">
        <f aca="false">IFERROR(SUMPRODUCT(--(tbl_bd_descente[wo_number]=W212),tbl_bd_descente[MgO],tbl_bd_descente[tons])/SUMIF(tbl_bd_descente[wo_number],W212,tbl_bd_descente[tons]),0)</f>
        <v>32.0066666666667</v>
      </c>
      <c r="AJ212" s="21" t="n">
        <f aca="false">IFERROR(SUMPRODUCT(--(tbl_bd_descente[wo_number]=W212),tbl_bd_descente[CaOX],tbl_bd_descente[tons])/SUMIF(tbl_bd_descente[wo_number],W212,tbl_bd_descente[tons]),0)</f>
        <v>1.32666666666667</v>
      </c>
      <c r="AK212" s="21" t="n">
        <f aca="false">IFERROR(SUMPRODUCT(--(tbl_bd_descente[wo_number]=W212),tbl_bd_descente[S],tbl_bd_descente[tons])/SUMIF(tbl_bd_descente[wo_number],W212,tbl_bd_descente[tons]),0)</f>
        <v>0.155666666666667</v>
      </c>
      <c r="AL212" s="33"/>
      <c r="AM212" s="34"/>
      <c r="AO212" s="47" t="str">
        <f aca="false">IF(AND(C212=S$2,D212=S$3,COUNTIF(AO$1:AO211,"&gt;"&amp;1)&lt;10),ROW(),"")</f>
        <v/>
      </c>
    </row>
    <row r="213" customFormat="false" ht="12.8" hidden="false" customHeight="false" outlineLevel="0" collapsed="false">
      <c r="A213" s="0" t="s">
        <v>819</v>
      </c>
      <c r="B213" s="0" t="s">
        <v>613</v>
      </c>
      <c r="C213" s="0" t="s">
        <v>8</v>
      </c>
      <c r="D213" s="0" t="s">
        <v>66</v>
      </c>
      <c r="E213" s="20" t="n">
        <v>218.244998168945</v>
      </c>
      <c r="F213" s="0" t="n">
        <v>74.6</v>
      </c>
      <c r="G213" s="0" t="n">
        <v>78.7</v>
      </c>
      <c r="H213" s="0" t="n">
        <v>84.5</v>
      </c>
      <c r="I213" s="0" t="n">
        <v>7.27</v>
      </c>
      <c r="J213" s="0" t="n">
        <v>1.3</v>
      </c>
      <c r="K213" s="0" t="n">
        <v>31.97</v>
      </c>
      <c r="L213" s="0" t="n">
        <v>0.43</v>
      </c>
      <c r="M213" s="19" t="n">
        <v>43754.3523736921</v>
      </c>
      <c r="N213" s="19" t="n">
        <v>43754.3747756944</v>
      </c>
      <c r="O213" s="19" t="s">
        <v>605</v>
      </c>
      <c r="W213" s="0" t="s">
        <v>429</v>
      </c>
      <c r="X213" s="19" t="n">
        <v>43700.9875</v>
      </c>
      <c r="Y213" s="31" t="n">
        <v>300</v>
      </c>
      <c r="Z213" s="0" t="s">
        <v>66</v>
      </c>
      <c r="AA213" s="0" t="s">
        <v>10</v>
      </c>
      <c r="AB213" s="0" t="s">
        <v>66</v>
      </c>
      <c r="AC213" s="0" t="n">
        <v>2019</v>
      </c>
      <c r="AD213" s="0" t="n">
        <v>8</v>
      </c>
      <c r="AE213" s="32"/>
      <c r="AF213" s="21" t="n">
        <f aca="false">IFERROR(SUMPRODUCT(--(tbl_bd_descente[wo_number]=W213),tbl_bd_descente[Y],tbl_bd_descente[tons])/SUMIF(tbl_bd_descente[wo_number],W213,tbl_bd_descente[tons]),0)</f>
        <v>74.2</v>
      </c>
      <c r="AG213" s="21" t="n">
        <f aca="false">IFERROR(SUMPRODUCT(--(tbl_bd_descente[wo_number]=W213),tbl_bd_descente[Al2O3],tbl_bd_descente[tons])/SUMIF(tbl_bd_descente[wo_number],W213,tbl_bd_descente[tons]),0)</f>
        <v>7.19666666666667</v>
      </c>
      <c r="AH213" s="21" t="n">
        <f aca="false">IFERROR(SUMPRODUCT(--(tbl_bd_descente[wo_number]=W213),tbl_bd_descente[Fe2O3],tbl_bd_descente[tons])/SUMIF(tbl_bd_descente[wo_number],W213,tbl_bd_descente[tons]),0)</f>
        <v>1.3</v>
      </c>
      <c r="AI213" s="21" t="n">
        <f aca="false">IFERROR(SUMPRODUCT(--(tbl_bd_descente[wo_number]=W213),tbl_bd_descente[MgO],tbl_bd_descente[tons])/SUMIF(tbl_bd_descente[wo_number],W213,tbl_bd_descente[tons]),0)</f>
        <v>32.0066666666667</v>
      </c>
      <c r="AJ213" s="21" t="n">
        <f aca="false">IFERROR(SUMPRODUCT(--(tbl_bd_descente[wo_number]=W213),tbl_bd_descente[CaOX],tbl_bd_descente[tons])/SUMIF(tbl_bd_descente[wo_number],W213,tbl_bd_descente[tons]),0)</f>
        <v>1.32666666666667</v>
      </c>
      <c r="AK213" s="21" t="n">
        <f aca="false">IFERROR(SUMPRODUCT(--(tbl_bd_descente[wo_number]=W213),tbl_bd_descente[S],tbl_bd_descente[tons])/SUMIF(tbl_bd_descente[wo_number],W213,tbl_bd_descente[tons]),0)</f>
        <v>0.155666666666667</v>
      </c>
      <c r="AL213" s="33"/>
      <c r="AM213" s="34"/>
      <c r="AO213" s="47" t="str">
        <f aca="false">IF(AND(C213=S$2,D213=S$3,COUNTIF(AO$1:AO212,"&gt;"&amp;1)&lt;10),ROW(),"")</f>
        <v/>
      </c>
    </row>
    <row r="214" customFormat="false" ht="12.8" hidden="false" customHeight="false" outlineLevel="0" collapsed="false">
      <c r="A214" s="0" t="s">
        <v>820</v>
      </c>
      <c r="B214" s="0" t="s">
        <v>30</v>
      </c>
      <c r="C214" s="0" t="s">
        <v>1</v>
      </c>
      <c r="D214" s="0" t="s">
        <v>30</v>
      </c>
      <c r="E214" s="20" t="n">
        <v>137.477998352051</v>
      </c>
      <c r="F214" s="20" t="n">
        <v>73.7</v>
      </c>
      <c r="G214" s="20" t="n">
        <v>77.6</v>
      </c>
      <c r="H214" s="20" t="n">
        <v>84.2</v>
      </c>
      <c r="I214" s="20" t="n">
        <v>2.12</v>
      </c>
      <c r="J214" s="20" t="n">
        <v>0.77</v>
      </c>
      <c r="K214" s="20" t="n">
        <v>31.37</v>
      </c>
      <c r="L214" s="20" t="n">
        <v>1.27</v>
      </c>
      <c r="M214" s="19" t="n">
        <v>43754.3296877662</v>
      </c>
      <c r="N214" s="19" t="n">
        <v>43754.3429467245</v>
      </c>
      <c r="O214" s="19" t="s">
        <v>676</v>
      </c>
      <c r="W214" s="0" t="s">
        <v>428</v>
      </c>
      <c r="X214" s="19" t="n">
        <v>43700.7798611111</v>
      </c>
      <c r="Y214" s="31" t="n">
        <v>856.666666666667</v>
      </c>
      <c r="Z214" s="0" t="s">
        <v>30</v>
      </c>
      <c r="AA214" s="0" t="s">
        <v>1</v>
      </c>
      <c r="AB214" s="0" t="s">
        <v>30</v>
      </c>
      <c r="AC214" s="0" t="n">
        <v>2019</v>
      </c>
      <c r="AD214" s="0" t="n">
        <v>8</v>
      </c>
      <c r="AE214" s="32"/>
      <c r="AF214" s="21" t="n">
        <f aca="false">IFERROR(SUMPRODUCT(--(tbl_bd_descente[wo_number]=W214),tbl_bd_descente[Y],tbl_bd_descente[tons])/SUMIF(tbl_bd_descente[wo_number],W214,tbl_bd_descente[tons]),0)</f>
        <v>79.8443579766537</v>
      </c>
      <c r="AG214" s="21" t="n">
        <f aca="false">IFERROR(SUMPRODUCT(--(tbl_bd_descente[wo_number]=W214),tbl_bd_descente[Al2O3],tbl_bd_descente[tons])/SUMIF(tbl_bd_descente[wo_number],W214,tbl_bd_descente[tons]),0)</f>
        <v>2.32350194552529</v>
      </c>
      <c r="AH214" s="21" t="n">
        <f aca="false">IFERROR(SUMPRODUCT(--(tbl_bd_descente[wo_number]=W214),tbl_bd_descente[Fe2O3],tbl_bd_descente[tons])/SUMIF(tbl_bd_descente[wo_number],W214,tbl_bd_descente[tons]),0)</f>
        <v>0.816887159533074</v>
      </c>
      <c r="AI214" s="21" t="n">
        <f aca="false">IFERROR(SUMPRODUCT(--(tbl_bd_descente[wo_number]=W214),tbl_bd_descente[MgO],tbl_bd_descente[tons])/SUMIF(tbl_bd_descente[wo_number],W214,tbl_bd_descente[tons]),0)</f>
        <v>31.3785992217899</v>
      </c>
      <c r="AJ214" s="21" t="n">
        <f aca="false">IFERROR(SUMPRODUCT(--(tbl_bd_descente[wo_number]=W214),tbl_bd_descente[CaOX],tbl_bd_descente[tons])/SUMIF(tbl_bd_descente[wo_number],W214,tbl_bd_descente[tons]),0)</f>
        <v>1.42385214007782</v>
      </c>
      <c r="AK214" s="21" t="n">
        <f aca="false">IFERROR(SUMPRODUCT(--(tbl_bd_descente[wo_number]=W214),tbl_bd_descente[S],tbl_bd_descente[tons])/SUMIF(tbl_bd_descente[wo_number],W214,tbl_bd_descente[tons]),0)</f>
        <v>0.0730972762645914</v>
      </c>
      <c r="AL214" s="33"/>
      <c r="AM214" s="34"/>
      <c r="AO214" s="47" t="str">
        <f aca="false">IF(AND(C214=S$2,D214=S$3,COUNTIF(AO$1:AO213,"&gt;"&amp;1)&lt;10),ROW(),"")</f>
        <v/>
      </c>
    </row>
    <row r="215" customFormat="false" ht="12.8" hidden="false" customHeight="false" outlineLevel="0" collapsed="false">
      <c r="A215" s="0" t="s">
        <v>821</v>
      </c>
      <c r="B215" s="0" t="s">
        <v>30</v>
      </c>
      <c r="C215" s="0" t="s">
        <v>4</v>
      </c>
      <c r="D215" s="0" t="s">
        <v>30</v>
      </c>
      <c r="E215" s="20" t="n">
        <v>218.444998168945</v>
      </c>
      <c r="F215" s="0" t="n">
        <v>75.8</v>
      </c>
      <c r="G215" s="0" t="n">
        <v>79.9</v>
      </c>
      <c r="H215" s="0" t="n">
        <v>86</v>
      </c>
      <c r="I215" s="0" t="n">
        <v>5.31</v>
      </c>
      <c r="J215" s="0" t="n">
        <v>1.04</v>
      </c>
      <c r="K215" s="0" t="n">
        <v>31.69</v>
      </c>
      <c r="L215" s="0" t="n">
        <v>0.42</v>
      </c>
      <c r="M215" s="19" t="n">
        <v>43754.2926230324</v>
      </c>
      <c r="N215" s="19" t="n">
        <v>43754.3150538542</v>
      </c>
      <c r="O215" s="19" t="s">
        <v>676</v>
      </c>
      <c r="W215" s="0" t="s">
        <v>428</v>
      </c>
      <c r="X215" s="19" t="n">
        <v>43700.7798611111</v>
      </c>
      <c r="Y215" s="31" t="n">
        <v>428.333333333333</v>
      </c>
      <c r="Z215" s="0" t="s">
        <v>58</v>
      </c>
      <c r="AA215" s="0" t="s">
        <v>2</v>
      </c>
      <c r="AB215" s="0" t="s">
        <v>30</v>
      </c>
      <c r="AC215" s="0" t="n">
        <v>2019</v>
      </c>
      <c r="AD215" s="0" t="n">
        <v>8</v>
      </c>
      <c r="AE215" s="32"/>
      <c r="AF215" s="21" t="n">
        <f aca="false">IFERROR(SUMPRODUCT(--(tbl_bd_descente[wo_number]=W215),tbl_bd_descente[Y],tbl_bd_descente[tons])/SUMIF(tbl_bd_descente[wo_number],W215,tbl_bd_descente[tons]),0)</f>
        <v>79.8443579766537</v>
      </c>
      <c r="AG215" s="21" t="n">
        <f aca="false">IFERROR(SUMPRODUCT(--(tbl_bd_descente[wo_number]=W215),tbl_bd_descente[Al2O3],tbl_bd_descente[tons])/SUMIF(tbl_bd_descente[wo_number],W215,tbl_bd_descente[tons]),0)</f>
        <v>2.32350194552529</v>
      </c>
      <c r="AH215" s="21" t="n">
        <f aca="false">IFERROR(SUMPRODUCT(--(tbl_bd_descente[wo_number]=W215),tbl_bd_descente[Fe2O3],tbl_bd_descente[tons])/SUMIF(tbl_bd_descente[wo_number],W215,tbl_bd_descente[tons]),0)</f>
        <v>0.816887159533074</v>
      </c>
      <c r="AI215" s="21" t="n">
        <f aca="false">IFERROR(SUMPRODUCT(--(tbl_bd_descente[wo_number]=W215),tbl_bd_descente[MgO],tbl_bd_descente[tons])/SUMIF(tbl_bd_descente[wo_number],W215,tbl_bd_descente[tons]),0)</f>
        <v>31.3785992217899</v>
      </c>
      <c r="AJ215" s="21" t="n">
        <f aca="false">IFERROR(SUMPRODUCT(--(tbl_bd_descente[wo_number]=W215),tbl_bd_descente[CaOX],tbl_bd_descente[tons])/SUMIF(tbl_bd_descente[wo_number],W215,tbl_bd_descente[tons]),0)</f>
        <v>1.42385214007782</v>
      </c>
      <c r="AK215" s="21" t="n">
        <f aca="false">IFERROR(SUMPRODUCT(--(tbl_bd_descente[wo_number]=W215),tbl_bd_descente[S],tbl_bd_descente[tons])/SUMIF(tbl_bd_descente[wo_number],W215,tbl_bd_descente[tons]),0)</f>
        <v>0.0730972762645914</v>
      </c>
      <c r="AL215" s="33"/>
      <c r="AM215" s="34"/>
      <c r="AO215" s="47" t="str">
        <f aca="false">IF(AND(C215=S$2,D215=S$3,COUNTIF(AO$1:AO214,"&gt;"&amp;1)&lt;10),ROW(),"")</f>
        <v/>
      </c>
    </row>
    <row r="216" customFormat="false" ht="12.8" hidden="false" customHeight="false" outlineLevel="0" collapsed="false">
      <c r="A216" s="0" t="s">
        <v>822</v>
      </c>
      <c r="B216" s="0" t="s">
        <v>54</v>
      </c>
      <c r="C216" s="0" t="s">
        <v>5</v>
      </c>
      <c r="D216" s="0" t="s">
        <v>54</v>
      </c>
      <c r="E216" s="20" t="n">
        <v>278.28099822998</v>
      </c>
      <c r="F216" s="0" t="n">
        <v>80.4</v>
      </c>
      <c r="G216" s="0" t="n">
        <v>84.8</v>
      </c>
      <c r="H216" s="0" t="n">
        <v>91.6</v>
      </c>
      <c r="I216" s="0" t="n">
        <v>3.18</v>
      </c>
      <c r="J216" s="0" t="n">
        <v>0.77</v>
      </c>
      <c r="K216" s="0" t="n">
        <v>31.35</v>
      </c>
      <c r="L216" s="0" t="n">
        <v>0.32</v>
      </c>
      <c r="M216" s="19" t="n">
        <v>43754.2591504977</v>
      </c>
      <c r="N216" s="19" t="n">
        <v>43754.2894287847</v>
      </c>
      <c r="O216" s="19" t="s">
        <v>676</v>
      </c>
      <c r="W216" s="0" t="s">
        <v>427</v>
      </c>
      <c r="X216" s="19" t="n">
        <v>43700.4701388889</v>
      </c>
      <c r="Y216" s="31" t="n">
        <v>800</v>
      </c>
      <c r="Z216" s="0" t="s">
        <v>30</v>
      </c>
      <c r="AA216" s="0" t="s">
        <v>1</v>
      </c>
      <c r="AB216" s="0" t="s">
        <v>30</v>
      </c>
      <c r="AC216" s="0" t="n">
        <v>2019</v>
      </c>
      <c r="AD216" s="0" t="n">
        <v>8</v>
      </c>
      <c r="AE216" s="32"/>
      <c r="AF216" s="21" t="n">
        <f aca="false">IFERROR(SUMPRODUCT(--(tbl_bd_descente[wo_number]=W216),tbl_bd_descente[Y],tbl_bd_descente[tons])/SUMIF(tbl_bd_descente[wo_number],W216,tbl_bd_descente[tons]),0)</f>
        <v>79.8</v>
      </c>
      <c r="AG216" s="21" t="n">
        <f aca="false">IFERROR(SUMPRODUCT(--(tbl_bd_descente[wo_number]=W216),tbl_bd_descente[Al2O3],tbl_bd_descente[tons])/SUMIF(tbl_bd_descente[wo_number],W216,tbl_bd_descente[tons]),0)</f>
        <v>2.62333333333333</v>
      </c>
      <c r="AH216" s="21" t="n">
        <f aca="false">IFERROR(SUMPRODUCT(--(tbl_bd_descente[wo_number]=W216),tbl_bd_descente[Fe2O3],tbl_bd_descente[tons])/SUMIF(tbl_bd_descente[wo_number],W216,tbl_bd_descente[tons]),0)</f>
        <v>0.856666666666667</v>
      </c>
      <c r="AI216" s="21" t="n">
        <f aca="false">IFERROR(SUMPRODUCT(--(tbl_bd_descente[wo_number]=W216),tbl_bd_descente[MgO],tbl_bd_descente[tons])/SUMIF(tbl_bd_descente[wo_number],W216,tbl_bd_descente[tons]),0)</f>
        <v>31.4733333333333</v>
      </c>
      <c r="AJ216" s="21" t="n">
        <f aca="false">IFERROR(SUMPRODUCT(--(tbl_bd_descente[wo_number]=W216),tbl_bd_descente[CaOX],tbl_bd_descente[tons])/SUMIF(tbl_bd_descente[wo_number],W216,tbl_bd_descente[tons]),0)</f>
        <v>1.21</v>
      </c>
      <c r="AK216" s="21" t="n">
        <f aca="false">IFERROR(SUMPRODUCT(--(tbl_bd_descente[wo_number]=W216),tbl_bd_descente[S],tbl_bd_descente[tons])/SUMIF(tbl_bd_descente[wo_number],W216,tbl_bd_descente[tons]),0)</f>
        <v>0.0793333333333333</v>
      </c>
      <c r="AL216" s="33"/>
      <c r="AM216" s="34"/>
      <c r="AO216" s="47" t="str">
        <f aca="false">IF(AND(C216=S$2,D216=S$3,COUNTIF(AO$1:AO215,"&gt;"&amp;1)&lt;10),ROW(),"")</f>
        <v/>
      </c>
    </row>
    <row r="217" customFormat="false" ht="12.8" hidden="false" customHeight="false" outlineLevel="0" collapsed="false">
      <c r="A217" s="0" t="s">
        <v>823</v>
      </c>
      <c r="B217" s="0" t="s">
        <v>54</v>
      </c>
      <c r="C217" s="0" t="s">
        <v>7</v>
      </c>
      <c r="D217" s="0" t="s">
        <v>54</v>
      </c>
      <c r="E217" s="20" t="n">
        <v>290.959997558594</v>
      </c>
      <c r="F217" s="0" t="n">
        <v>81.1</v>
      </c>
      <c r="G217" s="0" t="n">
        <v>85.5</v>
      </c>
      <c r="H217" s="0" t="n">
        <v>92.1</v>
      </c>
      <c r="I217" s="0" t="n">
        <v>4.05</v>
      </c>
      <c r="J217" s="0" t="n">
        <v>0.79</v>
      </c>
      <c r="K217" s="0" t="n">
        <v>31.41</v>
      </c>
      <c r="L217" s="0" t="n">
        <v>0.33</v>
      </c>
      <c r="M217" s="19" t="n">
        <v>43754.223444294</v>
      </c>
      <c r="N217" s="19" t="n">
        <v>43754.2535022801</v>
      </c>
      <c r="O217" s="19" t="s">
        <v>676</v>
      </c>
      <c r="W217" s="0" t="s">
        <v>427</v>
      </c>
      <c r="X217" s="19" t="n">
        <v>43700.4701388889</v>
      </c>
      <c r="Y217" s="31" t="n">
        <v>400</v>
      </c>
      <c r="Z217" s="0" t="s">
        <v>58</v>
      </c>
      <c r="AA217" s="0" t="s">
        <v>2</v>
      </c>
      <c r="AB217" s="0" t="s">
        <v>30</v>
      </c>
      <c r="AC217" s="0" t="n">
        <v>2019</v>
      </c>
      <c r="AD217" s="0" t="n">
        <v>8</v>
      </c>
      <c r="AE217" s="32"/>
      <c r="AF217" s="21" t="n">
        <f aca="false">IFERROR(SUMPRODUCT(--(tbl_bd_descente[wo_number]=W217),tbl_bd_descente[Y],tbl_bd_descente[tons])/SUMIF(tbl_bd_descente[wo_number],W217,tbl_bd_descente[tons]),0)</f>
        <v>79.8</v>
      </c>
      <c r="AG217" s="21" t="n">
        <f aca="false">IFERROR(SUMPRODUCT(--(tbl_bd_descente[wo_number]=W217),tbl_bd_descente[Al2O3],tbl_bd_descente[tons])/SUMIF(tbl_bd_descente[wo_number],W217,tbl_bd_descente[tons]),0)</f>
        <v>2.62333333333333</v>
      </c>
      <c r="AH217" s="21" t="n">
        <f aca="false">IFERROR(SUMPRODUCT(--(tbl_bd_descente[wo_number]=W217),tbl_bd_descente[Fe2O3],tbl_bd_descente[tons])/SUMIF(tbl_bd_descente[wo_number],W217,tbl_bd_descente[tons]),0)</f>
        <v>0.856666666666667</v>
      </c>
      <c r="AI217" s="21" t="n">
        <f aca="false">IFERROR(SUMPRODUCT(--(tbl_bd_descente[wo_number]=W217),tbl_bd_descente[MgO],tbl_bd_descente[tons])/SUMIF(tbl_bd_descente[wo_number],W217,tbl_bd_descente[tons]),0)</f>
        <v>31.4733333333333</v>
      </c>
      <c r="AJ217" s="21" t="n">
        <f aca="false">IFERROR(SUMPRODUCT(--(tbl_bd_descente[wo_number]=W217),tbl_bd_descente[CaOX],tbl_bd_descente[tons])/SUMIF(tbl_bd_descente[wo_number],W217,tbl_bd_descente[tons]),0)</f>
        <v>1.21</v>
      </c>
      <c r="AK217" s="21" t="n">
        <f aca="false">IFERROR(SUMPRODUCT(--(tbl_bd_descente[wo_number]=W217),tbl_bd_descente[S],tbl_bd_descente[tons])/SUMIF(tbl_bd_descente[wo_number],W217,tbl_bd_descente[tons]),0)</f>
        <v>0.0793333333333333</v>
      </c>
      <c r="AL217" s="33"/>
      <c r="AM217" s="34"/>
      <c r="AO217" s="47" t="str">
        <f aca="false">IF(AND(C217=S$2,D217=S$3,COUNTIF(AO$1:AO216,"&gt;"&amp;1)&lt;10),ROW(),"")</f>
        <v/>
      </c>
    </row>
    <row r="218" customFormat="false" ht="12.8" hidden="false" customHeight="false" outlineLevel="0" collapsed="false">
      <c r="A218" s="0" t="s">
        <v>824</v>
      </c>
      <c r="B218" s="0" t="s">
        <v>88</v>
      </c>
      <c r="C218" s="0" t="s">
        <v>26</v>
      </c>
      <c r="D218" s="0" t="s">
        <v>88</v>
      </c>
      <c r="E218" s="20" t="n">
        <v>169.913999557495</v>
      </c>
      <c r="F218" s="0" t="n">
        <v>70.8</v>
      </c>
      <c r="G218" s="0" t="n">
        <v>74.6</v>
      </c>
      <c r="H218" s="0" t="n">
        <v>81.4</v>
      </c>
      <c r="I218" s="0" t="n">
        <v>0.82</v>
      </c>
      <c r="J218" s="0" t="n">
        <v>0.73</v>
      </c>
      <c r="K218" s="0" t="n">
        <v>31.3</v>
      </c>
      <c r="L218" s="0" t="n">
        <v>0.42</v>
      </c>
      <c r="M218" s="19" t="n">
        <v>43753.6715121875</v>
      </c>
      <c r="N218" s="19" t="n">
        <v>43753.6862798958</v>
      </c>
      <c r="O218" s="19" t="s">
        <v>593</v>
      </c>
      <c r="W218" s="0" t="s">
        <v>426</v>
      </c>
      <c r="X218" s="19" t="n">
        <v>43700.1826388889</v>
      </c>
      <c r="Y218" s="31" t="n">
        <v>417.333333333333</v>
      </c>
      <c r="Z218" s="0" t="s">
        <v>66</v>
      </c>
      <c r="AA218" s="0" t="s">
        <v>20</v>
      </c>
      <c r="AB218" s="0" t="s">
        <v>66</v>
      </c>
      <c r="AC218" s="0" t="n">
        <v>2019</v>
      </c>
      <c r="AD218" s="0" t="n">
        <v>8</v>
      </c>
      <c r="AE218" s="32"/>
      <c r="AF218" s="21" t="n">
        <f aca="false">IFERROR(SUMPRODUCT(--(tbl_bd_descente[wo_number]=W218),tbl_bd_descente[Y],tbl_bd_descente[tons])/SUMIF(tbl_bd_descente[wo_number],W218,tbl_bd_descente[tons]),0)</f>
        <v>73.5373801916933</v>
      </c>
      <c r="AG218" s="21" t="n">
        <f aca="false">IFERROR(SUMPRODUCT(--(tbl_bd_descente[wo_number]=W218),tbl_bd_descente[Al2O3],tbl_bd_descente[tons])/SUMIF(tbl_bd_descente[wo_number],W218,tbl_bd_descente[tons]),0)</f>
        <v>8.57539936102236</v>
      </c>
      <c r="AH218" s="21" t="n">
        <f aca="false">IFERROR(SUMPRODUCT(--(tbl_bd_descente[wo_number]=W218),tbl_bd_descente[Fe2O3],tbl_bd_descente[tons])/SUMIF(tbl_bd_descente[wo_number],W218,tbl_bd_descente[tons]),0)</f>
        <v>1.45916932907348</v>
      </c>
      <c r="AI218" s="21" t="n">
        <f aca="false">IFERROR(SUMPRODUCT(--(tbl_bd_descente[wo_number]=W218),tbl_bd_descente[MgO],tbl_bd_descente[tons])/SUMIF(tbl_bd_descente[wo_number],W218,tbl_bd_descente[tons]),0)</f>
        <v>32.2304153354633</v>
      </c>
      <c r="AJ218" s="21" t="n">
        <f aca="false">IFERROR(SUMPRODUCT(--(tbl_bd_descente[wo_number]=W218),tbl_bd_descente[CaOX],tbl_bd_descente[tons])/SUMIF(tbl_bd_descente[wo_number],W218,tbl_bd_descente[tons]),0)</f>
        <v>1.23667731629393</v>
      </c>
      <c r="AK218" s="21" t="n">
        <f aca="false">IFERROR(SUMPRODUCT(--(tbl_bd_descente[wo_number]=W218),tbl_bd_descente[S],tbl_bd_descente[tons])/SUMIF(tbl_bd_descente[wo_number],W218,tbl_bd_descente[tons]),0)</f>
        <v>0.173562300319489</v>
      </c>
      <c r="AL218" s="33"/>
      <c r="AM218" s="34"/>
      <c r="AO218" s="47" t="str">
        <f aca="false">IF(AND(C218=S$2,D218=S$3,COUNTIF(AO$1:AO217,"&gt;"&amp;1)&lt;10),ROW(),"")</f>
        <v/>
      </c>
    </row>
    <row r="219" customFormat="false" ht="12.8" hidden="false" customHeight="false" outlineLevel="0" collapsed="false">
      <c r="A219" s="0" t="s">
        <v>825</v>
      </c>
      <c r="B219" s="0" t="s">
        <v>54</v>
      </c>
      <c r="C219" s="0" t="s">
        <v>7</v>
      </c>
      <c r="D219" s="0" t="s">
        <v>54</v>
      </c>
      <c r="E219" s="20" t="n">
        <v>99.9709987640381</v>
      </c>
      <c r="F219" s="0" t="n">
        <v>82.9</v>
      </c>
      <c r="G219" s="0" t="n">
        <v>87.3</v>
      </c>
      <c r="H219" s="0" t="n">
        <v>94.7</v>
      </c>
      <c r="I219" s="0" t="n">
        <v>1.09</v>
      </c>
      <c r="J219" s="0" t="n">
        <v>0.87</v>
      </c>
      <c r="K219" s="0" t="n">
        <v>31.25</v>
      </c>
      <c r="L219" s="0" t="n">
        <v>0.23</v>
      </c>
      <c r="M219" s="19" t="n">
        <v>43753.6574961458</v>
      </c>
      <c r="N219" s="19" t="n">
        <v>43753.6680676736</v>
      </c>
      <c r="O219" s="19" t="s">
        <v>593</v>
      </c>
      <c r="W219" s="0" t="s">
        <v>426</v>
      </c>
      <c r="X219" s="19" t="n">
        <v>43700.1826388889</v>
      </c>
      <c r="Y219" s="31" t="n">
        <v>208.666666666667</v>
      </c>
      <c r="Z219" s="0" t="s">
        <v>66</v>
      </c>
      <c r="AA219" s="0" t="s">
        <v>9</v>
      </c>
      <c r="AB219" s="0" t="s">
        <v>66</v>
      </c>
      <c r="AC219" s="0" t="n">
        <v>2019</v>
      </c>
      <c r="AD219" s="0" t="n">
        <v>8</v>
      </c>
      <c r="AE219" s="32"/>
      <c r="AF219" s="21" t="n">
        <f aca="false">IFERROR(SUMPRODUCT(--(tbl_bd_descente[wo_number]=W219),tbl_bd_descente[Y],tbl_bd_descente[tons])/SUMIF(tbl_bd_descente[wo_number],W219,tbl_bd_descente[tons]),0)</f>
        <v>73.5373801916933</v>
      </c>
      <c r="AG219" s="21" t="n">
        <f aca="false">IFERROR(SUMPRODUCT(--(tbl_bd_descente[wo_number]=W219),tbl_bd_descente[Al2O3],tbl_bd_descente[tons])/SUMIF(tbl_bd_descente[wo_number],W219,tbl_bd_descente[tons]),0)</f>
        <v>8.57539936102236</v>
      </c>
      <c r="AH219" s="21" t="n">
        <f aca="false">IFERROR(SUMPRODUCT(--(tbl_bd_descente[wo_number]=W219),tbl_bd_descente[Fe2O3],tbl_bd_descente[tons])/SUMIF(tbl_bd_descente[wo_number],W219,tbl_bd_descente[tons]),0)</f>
        <v>1.45916932907348</v>
      </c>
      <c r="AI219" s="21" t="n">
        <f aca="false">IFERROR(SUMPRODUCT(--(tbl_bd_descente[wo_number]=W219),tbl_bd_descente[MgO],tbl_bd_descente[tons])/SUMIF(tbl_bd_descente[wo_number],W219,tbl_bd_descente[tons]),0)</f>
        <v>32.2304153354633</v>
      </c>
      <c r="AJ219" s="21" t="n">
        <f aca="false">IFERROR(SUMPRODUCT(--(tbl_bd_descente[wo_number]=W219),tbl_bd_descente[CaOX],tbl_bd_descente[tons])/SUMIF(tbl_bd_descente[wo_number],W219,tbl_bd_descente[tons]),0)</f>
        <v>1.23667731629393</v>
      </c>
      <c r="AK219" s="21" t="n">
        <f aca="false">IFERROR(SUMPRODUCT(--(tbl_bd_descente[wo_number]=W219),tbl_bd_descente[S],tbl_bd_descente[tons])/SUMIF(tbl_bd_descente[wo_number],W219,tbl_bd_descente[tons]),0)</f>
        <v>0.173562300319489</v>
      </c>
      <c r="AL219" s="33"/>
      <c r="AM219" s="34"/>
      <c r="AO219" s="47" t="str">
        <f aca="false">IF(AND(C219=S$2,D219=S$3,COUNTIF(AO$1:AO218,"&gt;"&amp;1)&lt;10),ROW(),"")</f>
        <v/>
      </c>
    </row>
    <row r="220" customFormat="false" ht="12.8" hidden="false" customHeight="false" outlineLevel="0" collapsed="false">
      <c r="A220" s="0" t="s">
        <v>826</v>
      </c>
      <c r="B220" s="0" t="s">
        <v>54</v>
      </c>
      <c r="C220" s="0" t="s">
        <v>5</v>
      </c>
      <c r="D220" s="0" t="s">
        <v>54</v>
      </c>
      <c r="E220" s="20" t="n">
        <v>204.3869972229</v>
      </c>
      <c r="F220" s="0" t="n">
        <v>80.1</v>
      </c>
      <c r="G220" s="0" t="n">
        <v>84.4</v>
      </c>
      <c r="H220" s="0" t="n">
        <v>91.3</v>
      </c>
      <c r="I220" s="0" t="n">
        <v>0.97</v>
      </c>
      <c r="J220" s="0" t="n">
        <v>1</v>
      </c>
      <c r="K220" s="0" t="n">
        <v>31.19</v>
      </c>
      <c r="L220" s="0" t="n">
        <v>0.32</v>
      </c>
      <c r="M220" s="19" t="n">
        <v>43753.6326337963</v>
      </c>
      <c r="N220" s="19" t="n">
        <v>43753.6532748495</v>
      </c>
      <c r="O220" s="19" t="s">
        <v>593</v>
      </c>
      <c r="W220" s="0" t="s">
        <v>403</v>
      </c>
      <c r="X220" s="19" t="n">
        <v>43700.0215277778</v>
      </c>
      <c r="Y220" s="31" t="n">
        <v>600</v>
      </c>
      <c r="Z220" s="0" t="s">
        <v>66</v>
      </c>
      <c r="AA220" s="0" t="s">
        <v>9</v>
      </c>
      <c r="AB220" s="0" t="s">
        <v>66</v>
      </c>
      <c r="AC220" s="0" t="n">
        <v>2019</v>
      </c>
      <c r="AD220" s="0" t="n">
        <v>8</v>
      </c>
      <c r="AE220" s="32"/>
      <c r="AF220" s="21" t="n">
        <f aca="false">IFERROR(SUMPRODUCT(--(tbl_bd_descente[wo_number]=W220),tbl_bd_descente[Y],tbl_bd_descente[tons])/SUMIF(tbl_bd_descente[wo_number],W220,tbl_bd_descente[tons]),0)</f>
        <v>73.5666666666667</v>
      </c>
      <c r="AG220" s="21" t="n">
        <f aca="false">IFERROR(SUMPRODUCT(--(tbl_bd_descente[wo_number]=W220),tbl_bd_descente[Al2O3],tbl_bd_descente[tons])/SUMIF(tbl_bd_descente[wo_number],W220,tbl_bd_descente[tons]),0)</f>
        <v>8.9</v>
      </c>
      <c r="AH220" s="21" t="n">
        <f aca="false">IFERROR(SUMPRODUCT(--(tbl_bd_descente[wo_number]=W220),tbl_bd_descente[Fe2O3],tbl_bd_descente[tons])/SUMIF(tbl_bd_descente[wo_number],W220,tbl_bd_descente[tons]),0)</f>
        <v>1.43666666666667</v>
      </c>
      <c r="AI220" s="21" t="n">
        <f aca="false">IFERROR(SUMPRODUCT(--(tbl_bd_descente[wo_number]=W220),tbl_bd_descente[MgO],tbl_bd_descente[tons])/SUMIF(tbl_bd_descente[wo_number],W220,tbl_bd_descente[tons]),0)</f>
        <v>32.19</v>
      </c>
      <c r="AJ220" s="21" t="n">
        <f aca="false">IFERROR(SUMPRODUCT(--(tbl_bd_descente[wo_number]=W220),tbl_bd_descente[CaOX],tbl_bd_descente[tons])/SUMIF(tbl_bd_descente[wo_number],W220,tbl_bd_descente[tons]),0)</f>
        <v>1.24</v>
      </c>
      <c r="AK220" s="21" t="n">
        <f aca="false">IFERROR(SUMPRODUCT(--(tbl_bd_descente[wo_number]=W220),tbl_bd_descente[S],tbl_bd_descente[tons])/SUMIF(tbl_bd_descente[wo_number],W220,tbl_bd_descente[tons]),0)</f>
        <v>0.160333333333333</v>
      </c>
      <c r="AL220" s="33"/>
      <c r="AM220" s="34"/>
      <c r="AO220" s="47" t="str">
        <f aca="false">IF(AND(C220=S$2,D220=S$3,COUNTIF(AO$1:AO219,"&gt;"&amp;1)&lt;10),ROW(),"")</f>
        <v/>
      </c>
    </row>
    <row r="221" customFormat="false" ht="12.8" hidden="false" customHeight="false" outlineLevel="0" collapsed="false">
      <c r="A221" s="0" t="s">
        <v>827</v>
      </c>
      <c r="B221" s="0" t="s">
        <v>30</v>
      </c>
      <c r="C221" s="0" t="s">
        <v>1</v>
      </c>
      <c r="D221" s="0" t="s">
        <v>30</v>
      </c>
      <c r="E221" s="20" t="n">
        <v>315.424997329712</v>
      </c>
      <c r="F221" s="20" t="n">
        <v>75</v>
      </c>
      <c r="G221" s="20" t="n">
        <v>79</v>
      </c>
      <c r="H221" s="20" t="n">
        <v>85.9</v>
      </c>
      <c r="I221" s="20" t="n">
        <v>2.1</v>
      </c>
      <c r="J221" s="20" t="n">
        <v>0.77</v>
      </c>
      <c r="K221" s="20" t="n">
        <v>31.37</v>
      </c>
      <c r="L221" s="20" t="n">
        <v>0.6</v>
      </c>
      <c r="M221" s="19" t="n">
        <v>43753.5922327199</v>
      </c>
      <c r="N221" s="19" t="n">
        <v>43753.621002662</v>
      </c>
      <c r="O221" s="19" t="s">
        <v>593</v>
      </c>
      <c r="W221" s="0" t="s">
        <v>403</v>
      </c>
      <c r="X221" s="19" t="n">
        <v>43700.0215277778</v>
      </c>
      <c r="Y221" s="31" t="n">
        <v>300</v>
      </c>
      <c r="Z221" s="0" t="s">
        <v>66</v>
      </c>
      <c r="AA221" s="0" t="s">
        <v>20</v>
      </c>
      <c r="AB221" s="0" t="s">
        <v>66</v>
      </c>
      <c r="AC221" s="0" t="n">
        <v>2019</v>
      </c>
      <c r="AD221" s="0" t="n">
        <v>8</v>
      </c>
      <c r="AE221" s="32"/>
      <c r="AF221" s="21" t="n">
        <f aca="false">IFERROR(SUMPRODUCT(--(tbl_bd_descente[wo_number]=W221),tbl_bd_descente[Y],tbl_bd_descente[tons])/SUMIF(tbl_bd_descente[wo_number],W221,tbl_bd_descente[tons]),0)</f>
        <v>73.5666666666667</v>
      </c>
      <c r="AG221" s="21" t="n">
        <f aca="false">IFERROR(SUMPRODUCT(--(tbl_bd_descente[wo_number]=W221),tbl_bd_descente[Al2O3],tbl_bd_descente[tons])/SUMIF(tbl_bd_descente[wo_number],W221,tbl_bd_descente[tons]),0)</f>
        <v>8.9</v>
      </c>
      <c r="AH221" s="21" t="n">
        <f aca="false">IFERROR(SUMPRODUCT(--(tbl_bd_descente[wo_number]=W221),tbl_bd_descente[Fe2O3],tbl_bd_descente[tons])/SUMIF(tbl_bd_descente[wo_number],W221,tbl_bd_descente[tons]),0)</f>
        <v>1.43666666666667</v>
      </c>
      <c r="AI221" s="21" t="n">
        <f aca="false">IFERROR(SUMPRODUCT(--(tbl_bd_descente[wo_number]=W221),tbl_bd_descente[MgO],tbl_bd_descente[tons])/SUMIF(tbl_bd_descente[wo_number],W221,tbl_bd_descente[tons]),0)</f>
        <v>32.19</v>
      </c>
      <c r="AJ221" s="21" t="n">
        <f aca="false">IFERROR(SUMPRODUCT(--(tbl_bd_descente[wo_number]=W221),tbl_bd_descente[CaOX],tbl_bd_descente[tons])/SUMIF(tbl_bd_descente[wo_number],W221,tbl_bd_descente[tons]),0)</f>
        <v>1.24</v>
      </c>
      <c r="AK221" s="21" t="n">
        <f aca="false">IFERROR(SUMPRODUCT(--(tbl_bd_descente[wo_number]=W221),tbl_bd_descente[S],tbl_bd_descente[tons])/SUMIF(tbl_bd_descente[wo_number],W221,tbl_bd_descente[tons]),0)</f>
        <v>0.160333333333333</v>
      </c>
      <c r="AL221" s="33"/>
      <c r="AM221" s="34"/>
      <c r="AO221" s="47" t="str">
        <f aca="false">IF(AND(C221=S$2,D221=S$3,COUNTIF(AO$1:AO220,"&gt;"&amp;1)&lt;10),ROW(),"")</f>
        <v/>
      </c>
    </row>
    <row r="222" customFormat="false" ht="12.8" hidden="false" customHeight="false" outlineLevel="0" collapsed="false">
      <c r="A222" s="0" t="s">
        <v>828</v>
      </c>
      <c r="B222" s="0" t="s">
        <v>58</v>
      </c>
      <c r="C222" s="0" t="s">
        <v>2</v>
      </c>
      <c r="D222" s="0" t="s">
        <v>58</v>
      </c>
      <c r="E222" s="20" t="n">
        <v>182.977001190186</v>
      </c>
      <c r="F222" s="0" t="n">
        <v>73.3</v>
      </c>
      <c r="G222" s="0" t="n">
        <v>77.2</v>
      </c>
      <c r="H222" s="0" t="n">
        <v>84</v>
      </c>
      <c r="I222" s="0" t="n">
        <v>4.43</v>
      </c>
      <c r="J222" s="0" t="n">
        <v>0.95</v>
      </c>
      <c r="K222" s="0" t="n">
        <v>31.72</v>
      </c>
      <c r="L222" s="0" t="n">
        <v>0.41</v>
      </c>
      <c r="M222" s="19" t="n">
        <v>43753.5536168982</v>
      </c>
      <c r="N222" s="19" t="n">
        <v>43753.5765223727</v>
      </c>
      <c r="O222" s="19" t="s">
        <v>593</v>
      </c>
      <c r="W222" s="0" t="s">
        <v>383</v>
      </c>
      <c r="X222" s="19" t="n">
        <v>43699.8145833333</v>
      </c>
      <c r="Y222" s="31" t="n">
        <v>1020</v>
      </c>
      <c r="Z222" s="0" t="s">
        <v>104</v>
      </c>
      <c r="AA222" s="0" t="s">
        <v>6</v>
      </c>
      <c r="AB222" s="0" t="s">
        <v>104</v>
      </c>
      <c r="AC222" s="0" t="n">
        <v>2019</v>
      </c>
      <c r="AD222" s="0" t="n">
        <v>8</v>
      </c>
      <c r="AE222" s="32"/>
      <c r="AF222" s="21" t="n">
        <f aca="false">IFERROR(SUMPRODUCT(--(tbl_bd_descente[wo_number]=W222),tbl_bd_descente[Y],tbl_bd_descente[tons])/SUMIF(tbl_bd_descente[wo_number],W222,tbl_bd_descente[tons]),0)</f>
        <v>83.7470588235294</v>
      </c>
      <c r="AG222" s="21" t="n">
        <f aca="false">IFERROR(SUMPRODUCT(--(tbl_bd_descente[wo_number]=W222),tbl_bd_descente[Al2O3],tbl_bd_descente[tons])/SUMIF(tbl_bd_descente[wo_number],W222,tbl_bd_descente[tons]),0)</f>
        <v>5.37745098039216</v>
      </c>
      <c r="AH222" s="21" t="n">
        <f aca="false">IFERROR(SUMPRODUCT(--(tbl_bd_descente[wo_number]=W222),tbl_bd_descente[Fe2O3],tbl_bd_descente[tons])/SUMIF(tbl_bd_descente[wo_number],W222,tbl_bd_descente[tons]),0)</f>
        <v>0.851764705882353</v>
      </c>
      <c r="AI222" s="21" t="n">
        <f aca="false">IFERROR(SUMPRODUCT(--(tbl_bd_descente[wo_number]=W222),tbl_bd_descente[MgO],tbl_bd_descente[tons])/SUMIF(tbl_bd_descente[wo_number],W222,tbl_bd_descente[tons]),0)</f>
        <v>31.8511764705882</v>
      </c>
      <c r="AJ222" s="21" t="n">
        <f aca="false">IFERROR(SUMPRODUCT(--(tbl_bd_descente[wo_number]=W222),tbl_bd_descente[CaOX],tbl_bd_descente[tons])/SUMIF(tbl_bd_descente[wo_number],W222,tbl_bd_descente[tons]),0)</f>
        <v>0.731176470588235</v>
      </c>
      <c r="AK222" s="21" t="n">
        <f aca="false">IFERROR(SUMPRODUCT(--(tbl_bd_descente[wo_number]=W222),tbl_bd_descente[S],tbl_bd_descente[tons])/SUMIF(tbl_bd_descente[wo_number],W222,tbl_bd_descente[tons]),0)</f>
        <v>0.0561960784313726</v>
      </c>
      <c r="AL222" s="33"/>
      <c r="AM222" s="34"/>
      <c r="AO222" s="47" t="str">
        <f aca="false">IF(AND(C222=S$2,D222=S$3,COUNTIF(AO$1:AO221,"&gt;"&amp;1)&lt;10),ROW(),"")</f>
        <v/>
      </c>
    </row>
    <row r="223" customFormat="false" ht="12.8" hidden="false" customHeight="false" outlineLevel="0" collapsed="false">
      <c r="A223" s="0" t="s">
        <v>829</v>
      </c>
      <c r="B223" s="0" t="s">
        <v>88</v>
      </c>
      <c r="C223" s="0" t="s">
        <v>26</v>
      </c>
      <c r="D223" s="0" t="s">
        <v>88</v>
      </c>
      <c r="E223" s="20" t="n">
        <v>219.98099822998</v>
      </c>
      <c r="F223" s="0" t="n">
        <v>69.5</v>
      </c>
      <c r="G223" s="0" t="n">
        <v>73.2</v>
      </c>
      <c r="H223" s="0" t="n">
        <v>79.6</v>
      </c>
      <c r="I223" s="0" t="n">
        <v>3.07</v>
      </c>
      <c r="J223" s="0" t="n">
        <v>1.27</v>
      </c>
      <c r="K223" s="0" t="n">
        <v>31.47</v>
      </c>
      <c r="L223" s="0" t="n">
        <v>0.39</v>
      </c>
      <c r="M223" s="19" t="n">
        <v>43753.5251677894</v>
      </c>
      <c r="N223" s="19" t="n">
        <v>43753.5478198727</v>
      </c>
      <c r="O223" s="19" t="s">
        <v>593</v>
      </c>
      <c r="W223" s="0" t="s">
        <v>425</v>
      </c>
      <c r="X223" s="19" t="n">
        <v>43699.4868055556</v>
      </c>
      <c r="Y223" s="31" t="n">
        <v>1200</v>
      </c>
      <c r="Z223" s="0" t="s">
        <v>104</v>
      </c>
      <c r="AA223" s="0" t="s">
        <v>6</v>
      </c>
      <c r="AB223" s="0" t="s">
        <v>104</v>
      </c>
      <c r="AC223" s="0" t="n">
        <v>2019</v>
      </c>
      <c r="AD223" s="0" t="n">
        <v>8</v>
      </c>
      <c r="AE223" s="32"/>
      <c r="AF223" s="21" t="n">
        <f aca="false">IFERROR(SUMPRODUCT(--(tbl_bd_descente[wo_number]=W223),tbl_bd_descente[Y],tbl_bd_descente[tons])/SUMIF(tbl_bd_descente[wo_number],W223,tbl_bd_descente[tons]),0)</f>
        <v>83.2</v>
      </c>
      <c r="AG223" s="21" t="n">
        <f aca="false">IFERROR(SUMPRODUCT(--(tbl_bd_descente[wo_number]=W223),tbl_bd_descente[Al2O3],tbl_bd_descente[tons])/SUMIF(tbl_bd_descente[wo_number],W223,tbl_bd_descente[tons]),0)</f>
        <v>5.19</v>
      </c>
      <c r="AH223" s="21" t="n">
        <f aca="false">IFERROR(SUMPRODUCT(--(tbl_bd_descente[wo_number]=W223),tbl_bd_descente[Fe2O3],tbl_bd_descente[tons])/SUMIF(tbl_bd_descente[wo_number],W223,tbl_bd_descente[tons]),0)</f>
        <v>0.886666666666667</v>
      </c>
      <c r="AI223" s="21" t="n">
        <f aca="false">IFERROR(SUMPRODUCT(--(tbl_bd_descente[wo_number]=W223),tbl_bd_descente[MgO],tbl_bd_descente[tons])/SUMIF(tbl_bd_descente[wo_number],W223,tbl_bd_descente[tons]),0)</f>
        <v>31.7633333333333</v>
      </c>
      <c r="AJ223" s="21" t="n">
        <f aca="false">IFERROR(SUMPRODUCT(--(tbl_bd_descente[wo_number]=W223),tbl_bd_descente[CaOX],tbl_bd_descente[tons])/SUMIF(tbl_bd_descente[wo_number],W223,tbl_bd_descente[tons]),0)</f>
        <v>0.716666666666667</v>
      </c>
      <c r="AK223" s="21" t="n">
        <f aca="false">IFERROR(SUMPRODUCT(--(tbl_bd_descente[wo_number]=W223),tbl_bd_descente[S],tbl_bd_descente[tons])/SUMIF(tbl_bd_descente[wo_number],W223,tbl_bd_descente[tons]),0)</f>
        <v>0.0396666666666667</v>
      </c>
      <c r="AL223" s="33"/>
      <c r="AM223" s="34"/>
      <c r="AO223" s="47" t="str">
        <f aca="false">IF(AND(C223=S$2,D223=S$3,COUNTIF(AO$1:AO222,"&gt;"&amp;1)&lt;10),ROW(),"")</f>
        <v/>
      </c>
    </row>
    <row r="224" customFormat="false" ht="12.8" hidden="false" customHeight="false" outlineLevel="0" collapsed="false">
      <c r="A224" s="0" t="s">
        <v>830</v>
      </c>
      <c r="B224" s="0" t="s">
        <v>88</v>
      </c>
      <c r="C224" s="0" t="s">
        <v>26</v>
      </c>
      <c r="D224" s="0" t="s">
        <v>88</v>
      </c>
      <c r="E224" s="20" t="n">
        <v>218.566999053955</v>
      </c>
      <c r="F224" s="0" t="n">
        <v>70</v>
      </c>
      <c r="G224" s="0" t="n">
        <v>73.7</v>
      </c>
      <c r="H224" s="0" t="n">
        <v>80.2</v>
      </c>
      <c r="I224" s="0" t="n">
        <v>2.55</v>
      </c>
      <c r="J224" s="0" t="n">
        <v>1.23</v>
      </c>
      <c r="K224" s="0" t="n">
        <v>31.39</v>
      </c>
      <c r="L224" s="0" t="n">
        <v>0.76</v>
      </c>
      <c r="M224" s="19" t="n">
        <v>43753.4968809838</v>
      </c>
      <c r="N224" s="19" t="n">
        <v>43753.5200640857</v>
      </c>
      <c r="O224" s="19" t="s">
        <v>593</v>
      </c>
      <c r="W224" s="0" t="s">
        <v>424</v>
      </c>
      <c r="X224" s="19" t="n">
        <v>43699.1763888889</v>
      </c>
      <c r="Y224" s="31" t="n">
        <v>144</v>
      </c>
      <c r="Z224" s="0" t="s">
        <v>66</v>
      </c>
      <c r="AA224" s="0" t="s">
        <v>20</v>
      </c>
      <c r="AB224" s="0" t="s">
        <v>66</v>
      </c>
      <c r="AC224" s="0" t="n">
        <v>2019</v>
      </c>
      <c r="AD224" s="0" t="n">
        <v>8</v>
      </c>
      <c r="AE224" s="32"/>
      <c r="AF224" s="21" t="n">
        <f aca="false">IFERROR(SUMPRODUCT(--(tbl_bd_descente[wo_number]=W224),tbl_bd_descente[Y],tbl_bd_descente[tons])/SUMIF(tbl_bd_descente[wo_number],W224,tbl_bd_descente[tons]),0)</f>
        <v>73.8</v>
      </c>
      <c r="AG224" s="21" t="n">
        <f aca="false">IFERROR(SUMPRODUCT(--(tbl_bd_descente[wo_number]=W224),tbl_bd_descente[Al2O3],tbl_bd_descente[tons])/SUMIF(tbl_bd_descente[wo_number],W224,tbl_bd_descente[tons]),0)</f>
        <v>7.77</v>
      </c>
      <c r="AH224" s="21" t="n">
        <f aca="false">IFERROR(SUMPRODUCT(--(tbl_bd_descente[wo_number]=W224),tbl_bd_descente[Fe2O3],tbl_bd_descente[tons])/SUMIF(tbl_bd_descente[wo_number],W224,tbl_bd_descente[tons]),0)</f>
        <v>1.37</v>
      </c>
      <c r="AI224" s="21" t="n">
        <f aca="false">IFERROR(SUMPRODUCT(--(tbl_bd_descente[wo_number]=W224),tbl_bd_descente[MgO],tbl_bd_descente[tons])/SUMIF(tbl_bd_descente[wo_number],W224,tbl_bd_descente[tons]),0)</f>
        <v>32.05</v>
      </c>
      <c r="AJ224" s="21" t="n">
        <f aca="false">IFERROR(SUMPRODUCT(--(tbl_bd_descente[wo_number]=W224),tbl_bd_descente[CaOX],tbl_bd_descente[tons])/SUMIF(tbl_bd_descente[wo_number],W224,tbl_bd_descente[tons]),0)</f>
        <v>1.64</v>
      </c>
      <c r="AK224" s="21" t="n">
        <f aca="false">IFERROR(SUMPRODUCT(--(tbl_bd_descente[wo_number]=W224),tbl_bd_descente[S],tbl_bd_descente[tons])/SUMIF(tbl_bd_descente[wo_number],W224,tbl_bd_descente[tons]),0)</f>
        <v>0.126</v>
      </c>
      <c r="AL224" s="33"/>
      <c r="AM224" s="34"/>
      <c r="AO224" s="47" t="str">
        <f aca="false">IF(AND(C224=S$2,D224=S$3,COUNTIF(AO$1:AO223,"&gt;"&amp;1)&lt;10),ROW(),"")</f>
        <v/>
      </c>
    </row>
    <row r="225" customFormat="false" ht="12.8" hidden="false" customHeight="false" outlineLevel="0" collapsed="false">
      <c r="A225" s="0" t="s">
        <v>831</v>
      </c>
      <c r="B225" s="0" t="s">
        <v>30</v>
      </c>
      <c r="C225" s="0" t="s">
        <v>1</v>
      </c>
      <c r="D225" s="0" t="s">
        <v>30</v>
      </c>
      <c r="E225" s="20" t="n">
        <v>178.440998077393</v>
      </c>
      <c r="F225" s="20" t="n">
        <v>77.3</v>
      </c>
      <c r="G225" s="20" t="n">
        <v>81.5</v>
      </c>
      <c r="H225" s="20" t="n">
        <v>88.2</v>
      </c>
      <c r="I225" s="20" t="n">
        <v>3.79</v>
      </c>
      <c r="J225" s="20" t="n">
        <v>1.1</v>
      </c>
      <c r="K225" s="20" t="n">
        <v>31.48</v>
      </c>
      <c r="L225" s="20" t="n">
        <v>0.99</v>
      </c>
      <c r="M225" s="19" t="n">
        <v>43753.4734324074</v>
      </c>
      <c r="N225" s="19" t="n">
        <v>43753.4922857639</v>
      </c>
      <c r="O225" s="19" t="s">
        <v>593</v>
      </c>
      <c r="W225" s="0" t="s">
        <v>424</v>
      </c>
      <c r="X225" s="19" t="n">
        <v>43699.1763888889</v>
      </c>
      <c r="Y225" s="31" t="n">
        <v>144</v>
      </c>
      <c r="Z225" s="0" t="s">
        <v>66</v>
      </c>
      <c r="AA225" s="0" t="s">
        <v>9</v>
      </c>
      <c r="AB225" s="0" t="s">
        <v>66</v>
      </c>
      <c r="AC225" s="0" t="n">
        <v>2019</v>
      </c>
      <c r="AD225" s="0" t="n">
        <v>8</v>
      </c>
      <c r="AE225" s="32"/>
      <c r="AF225" s="21" t="n">
        <f aca="false">IFERROR(SUMPRODUCT(--(tbl_bd_descente[wo_number]=W225),tbl_bd_descente[Y],tbl_bd_descente[tons])/SUMIF(tbl_bd_descente[wo_number],W225,tbl_bd_descente[tons]),0)</f>
        <v>73.8</v>
      </c>
      <c r="AG225" s="21" t="n">
        <f aca="false">IFERROR(SUMPRODUCT(--(tbl_bd_descente[wo_number]=W225),tbl_bd_descente[Al2O3],tbl_bd_descente[tons])/SUMIF(tbl_bd_descente[wo_number],W225,tbl_bd_descente[tons]),0)</f>
        <v>7.77</v>
      </c>
      <c r="AH225" s="21" t="n">
        <f aca="false">IFERROR(SUMPRODUCT(--(tbl_bd_descente[wo_number]=W225),tbl_bd_descente[Fe2O3],tbl_bd_descente[tons])/SUMIF(tbl_bd_descente[wo_number],W225,tbl_bd_descente[tons]),0)</f>
        <v>1.37</v>
      </c>
      <c r="AI225" s="21" t="n">
        <f aca="false">IFERROR(SUMPRODUCT(--(tbl_bd_descente[wo_number]=W225),tbl_bd_descente[MgO],tbl_bd_descente[tons])/SUMIF(tbl_bd_descente[wo_number],W225,tbl_bd_descente[tons]),0)</f>
        <v>32.05</v>
      </c>
      <c r="AJ225" s="21" t="n">
        <f aca="false">IFERROR(SUMPRODUCT(--(tbl_bd_descente[wo_number]=W225),tbl_bd_descente[CaOX],tbl_bd_descente[tons])/SUMIF(tbl_bd_descente[wo_number],W225,tbl_bd_descente[tons]),0)</f>
        <v>1.64</v>
      </c>
      <c r="AK225" s="21" t="n">
        <f aca="false">IFERROR(SUMPRODUCT(--(tbl_bd_descente[wo_number]=W225),tbl_bd_descente[S],tbl_bd_descente[tons])/SUMIF(tbl_bd_descente[wo_number],W225,tbl_bd_descente[tons]),0)</f>
        <v>0.126</v>
      </c>
      <c r="AL225" s="33"/>
      <c r="AM225" s="34"/>
      <c r="AO225" s="47" t="str">
        <f aca="false">IF(AND(C225=S$2,D225=S$3,COUNTIF(AO$1:AO224,"&gt;"&amp;1)&lt;10),ROW(),"")</f>
        <v/>
      </c>
    </row>
    <row r="226" customFormat="false" ht="12.8" hidden="false" customHeight="false" outlineLevel="0" collapsed="false">
      <c r="A226" s="0" t="s">
        <v>832</v>
      </c>
      <c r="B226" s="0" t="s">
        <v>30</v>
      </c>
      <c r="C226" s="0" t="s">
        <v>1</v>
      </c>
      <c r="D226" s="0" t="s">
        <v>30</v>
      </c>
      <c r="E226" s="20" t="n">
        <v>254.877998352051</v>
      </c>
      <c r="F226" s="20" t="n">
        <v>77</v>
      </c>
      <c r="G226" s="20" t="n">
        <v>81.1</v>
      </c>
      <c r="H226" s="20" t="n">
        <v>87.8</v>
      </c>
      <c r="I226" s="20" t="n">
        <v>2.85</v>
      </c>
      <c r="J226" s="20" t="n">
        <v>0.77</v>
      </c>
      <c r="K226" s="20" t="n">
        <v>31.48</v>
      </c>
      <c r="L226" s="20" t="n">
        <v>1.22</v>
      </c>
      <c r="M226" s="19" t="n">
        <v>43753.3405078356</v>
      </c>
      <c r="N226" s="19" t="n">
        <v>43753.3685486111</v>
      </c>
      <c r="O226" s="19" t="s">
        <v>676</v>
      </c>
      <c r="W226" s="0" t="s">
        <v>423</v>
      </c>
      <c r="X226" s="19" t="n">
        <v>43699.1020833333</v>
      </c>
      <c r="Y226" s="31" t="n">
        <v>600</v>
      </c>
      <c r="Z226" s="0" t="s">
        <v>66</v>
      </c>
      <c r="AA226" s="0" t="s">
        <v>20</v>
      </c>
      <c r="AB226" s="0" t="s">
        <v>66</v>
      </c>
      <c r="AC226" s="0" t="n">
        <v>2019</v>
      </c>
      <c r="AD226" s="0" t="n">
        <v>8</v>
      </c>
      <c r="AE226" s="32"/>
      <c r="AF226" s="21" t="n">
        <f aca="false">IFERROR(SUMPRODUCT(--(tbl_bd_descente[wo_number]=W226),tbl_bd_descente[Y],tbl_bd_descente[tons])/SUMIF(tbl_bd_descente[wo_number],W226,tbl_bd_descente[tons]),0)</f>
        <v>74.6</v>
      </c>
      <c r="AG226" s="21" t="n">
        <f aca="false">IFERROR(SUMPRODUCT(--(tbl_bd_descente[wo_number]=W226),tbl_bd_descente[Al2O3],tbl_bd_descente[tons])/SUMIF(tbl_bd_descente[wo_number],W226,tbl_bd_descente[tons]),0)</f>
        <v>7.35</v>
      </c>
      <c r="AH226" s="21" t="n">
        <f aca="false">IFERROR(SUMPRODUCT(--(tbl_bd_descente[wo_number]=W226),tbl_bd_descente[Fe2O3],tbl_bd_descente[tons])/SUMIF(tbl_bd_descente[wo_number],W226,tbl_bd_descente[tons]),0)</f>
        <v>1.36333333333333</v>
      </c>
      <c r="AI226" s="21" t="n">
        <f aca="false">IFERROR(SUMPRODUCT(--(tbl_bd_descente[wo_number]=W226),tbl_bd_descente[MgO],tbl_bd_descente[tons])/SUMIF(tbl_bd_descente[wo_number],W226,tbl_bd_descente[tons]),0)</f>
        <v>32.0133333333333</v>
      </c>
      <c r="AJ226" s="21" t="n">
        <f aca="false">IFERROR(SUMPRODUCT(--(tbl_bd_descente[wo_number]=W226),tbl_bd_descente[CaOX],tbl_bd_descente[tons])/SUMIF(tbl_bd_descente[wo_number],W226,tbl_bd_descente[tons]),0)</f>
        <v>0.853333333333334</v>
      </c>
      <c r="AK226" s="21" t="n">
        <f aca="false">IFERROR(SUMPRODUCT(--(tbl_bd_descente[wo_number]=W226),tbl_bd_descente[S],tbl_bd_descente[tons])/SUMIF(tbl_bd_descente[wo_number],W226,tbl_bd_descente[tons]),0)</f>
        <v>0.112666666666667</v>
      </c>
      <c r="AL226" s="33"/>
      <c r="AM226" s="34"/>
      <c r="AO226" s="47" t="str">
        <f aca="false">IF(AND(C226=S$2,D226=S$3,COUNTIF(AO$1:AO225,"&gt;"&amp;1)&lt;10),ROW(),"")</f>
        <v/>
      </c>
    </row>
    <row r="227" customFormat="false" ht="12.8" hidden="false" customHeight="false" outlineLevel="0" collapsed="false">
      <c r="A227" s="0" t="s">
        <v>833</v>
      </c>
      <c r="B227" s="0" t="s">
        <v>66</v>
      </c>
      <c r="C227" s="0" t="s">
        <v>20</v>
      </c>
      <c r="D227" s="0" t="s">
        <v>66</v>
      </c>
      <c r="E227" s="20" t="n">
        <v>144.059997558594</v>
      </c>
      <c r="F227" s="0" t="n">
        <v>72.9</v>
      </c>
      <c r="G227" s="0" t="n">
        <v>76.9</v>
      </c>
      <c r="H227" s="0" t="n">
        <v>82.6</v>
      </c>
      <c r="I227" s="0" t="n">
        <v>8.4</v>
      </c>
      <c r="J227" s="0" t="n">
        <v>1.27</v>
      </c>
      <c r="K227" s="0" t="n">
        <v>32.07</v>
      </c>
      <c r="L227" s="0" t="n">
        <v>0.59</v>
      </c>
      <c r="M227" s="19" t="n">
        <v>43752.5744730324</v>
      </c>
      <c r="N227" s="19" t="n">
        <v>43752.6249195255</v>
      </c>
      <c r="O227" s="19" t="s">
        <v>649</v>
      </c>
      <c r="W227" s="0" t="s">
        <v>423</v>
      </c>
      <c r="X227" s="19" t="n">
        <v>43699.1020833333</v>
      </c>
      <c r="Y227" s="31" t="n">
        <v>300</v>
      </c>
      <c r="Z227" s="0" t="s">
        <v>66</v>
      </c>
      <c r="AA227" s="0" t="s">
        <v>9</v>
      </c>
      <c r="AB227" s="0" t="s">
        <v>66</v>
      </c>
      <c r="AC227" s="0" t="n">
        <v>2019</v>
      </c>
      <c r="AD227" s="0" t="n">
        <v>8</v>
      </c>
      <c r="AE227" s="32"/>
      <c r="AF227" s="21" t="n">
        <f aca="false">IFERROR(SUMPRODUCT(--(tbl_bd_descente[wo_number]=W227),tbl_bd_descente[Y],tbl_bd_descente[tons])/SUMIF(tbl_bd_descente[wo_number],W227,tbl_bd_descente[tons]),0)</f>
        <v>74.6</v>
      </c>
      <c r="AG227" s="21" t="n">
        <f aca="false">IFERROR(SUMPRODUCT(--(tbl_bd_descente[wo_number]=W227),tbl_bd_descente[Al2O3],tbl_bd_descente[tons])/SUMIF(tbl_bd_descente[wo_number],W227,tbl_bd_descente[tons]),0)</f>
        <v>7.35</v>
      </c>
      <c r="AH227" s="21" t="n">
        <f aca="false">IFERROR(SUMPRODUCT(--(tbl_bd_descente[wo_number]=W227),tbl_bd_descente[Fe2O3],tbl_bd_descente[tons])/SUMIF(tbl_bd_descente[wo_number],W227,tbl_bd_descente[tons]),0)</f>
        <v>1.36333333333333</v>
      </c>
      <c r="AI227" s="21" t="n">
        <f aca="false">IFERROR(SUMPRODUCT(--(tbl_bd_descente[wo_number]=W227),tbl_bd_descente[MgO],tbl_bd_descente[tons])/SUMIF(tbl_bd_descente[wo_number],W227,tbl_bd_descente[tons]),0)</f>
        <v>32.0133333333333</v>
      </c>
      <c r="AJ227" s="21" t="n">
        <f aca="false">IFERROR(SUMPRODUCT(--(tbl_bd_descente[wo_number]=W227),tbl_bd_descente[CaOX],tbl_bd_descente[tons])/SUMIF(tbl_bd_descente[wo_number],W227,tbl_bd_descente[tons]),0)</f>
        <v>0.853333333333334</v>
      </c>
      <c r="AK227" s="21" t="n">
        <f aca="false">IFERROR(SUMPRODUCT(--(tbl_bd_descente[wo_number]=W227),tbl_bd_descente[S],tbl_bd_descente[tons])/SUMIF(tbl_bd_descente[wo_number],W227,tbl_bd_descente[tons]),0)</f>
        <v>0.112666666666667</v>
      </c>
      <c r="AL227" s="33"/>
      <c r="AM227" s="34"/>
      <c r="AO227" s="47" t="str">
        <f aca="false">IF(AND(C227=S$2,D227=S$3,COUNTIF(AO$1:AO226,"&gt;"&amp;1)&lt;10),ROW(),"")</f>
        <v/>
      </c>
    </row>
    <row r="228" customFormat="false" ht="12.8" hidden="false" customHeight="false" outlineLevel="0" collapsed="false">
      <c r="A228" s="0" t="s">
        <v>834</v>
      </c>
      <c r="B228" s="0" t="s">
        <v>54</v>
      </c>
      <c r="C228" s="0" t="s">
        <v>7</v>
      </c>
      <c r="D228" s="0" t="s">
        <v>54</v>
      </c>
      <c r="E228" s="20" t="n">
        <v>363.825996398926</v>
      </c>
      <c r="F228" s="0" t="n">
        <v>81.7</v>
      </c>
      <c r="G228" s="0" t="n">
        <v>86.2</v>
      </c>
      <c r="H228" s="0" t="n">
        <v>92.6</v>
      </c>
      <c r="I228" s="0" t="n">
        <v>4.75</v>
      </c>
      <c r="J228" s="0" t="n">
        <v>0.81</v>
      </c>
      <c r="K228" s="0" t="n">
        <v>31.69</v>
      </c>
      <c r="L228" s="0" t="n">
        <v>0.41</v>
      </c>
      <c r="M228" s="19" t="n">
        <v>43752.3585531597</v>
      </c>
      <c r="N228" s="19" t="n">
        <v>43752.3940811343</v>
      </c>
      <c r="O228" s="19" t="s">
        <v>676</v>
      </c>
      <c r="W228" s="0" t="s">
        <v>422</v>
      </c>
      <c r="X228" s="19" t="n">
        <v>43698.8548611111</v>
      </c>
      <c r="Y228" s="31" t="n">
        <v>1327</v>
      </c>
      <c r="Z228" s="0" t="s">
        <v>30</v>
      </c>
      <c r="AA228" s="0" t="s">
        <v>4</v>
      </c>
      <c r="AB228" s="0" t="s">
        <v>30</v>
      </c>
      <c r="AC228" s="0" t="n">
        <v>2019</v>
      </c>
      <c r="AD228" s="0" t="n">
        <v>8</v>
      </c>
      <c r="AE228" s="32"/>
      <c r="AF228" s="21" t="n">
        <f aca="false">IFERROR(SUMPRODUCT(--(tbl_bd_descente[wo_number]=W228),tbl_bd_descente[Y],tbl_bd_descente[tons])/SUMIF(tbl_bd_descente[wo_number],W228,tbl_bd_descente[tons]),0)</f>
        <v>79.398568198945</v>
      </c>
      <c r="AG228" s="21" t="n">
        <f aca="false">IFERROR(SUMPRODUCT(--(tbl_bd_descente[wo_number]=W228),tbl_bd_descente[Al2O3],tbl_bd_descente[tons])/SUMIF(tbl_bd_descente[wo_number],W228,tbl_bd_descente[tons]),0)</f>
        <v>6.59554634513941</v>
      </c>
      <c r="AH228" s="21" t="n">
        <f aca="false">IFERROR(SUMPRODUCT(--(tbl_bd_descente[wo_number]=W228),tbl_bd_descente[Fe2O3],tbl_bd_descente[tons])/SUMIF(tbl_bd_descente[wo_number],W228,tbl_bd_descente[tons]),0)</f>
        <v>1.08904295403165</v>
      </c>
      <c r="AI228" s="21" t="n">
        <f aca="false">IFERROR(SUMPRODUCT(--(tbl_bd_descente[wo_number]=W228),tbl_bd_descente[MgO],tbl_bd_descente[tons])/SUMIF(tbl_bd_descente[wo_number],W228,tbl_bd_descente[tons]),0)</f>
        <v>31.8941145440844</v>
      </c>
      <c r="AJ228" s="21" t="n">
        <f aca="false">IFERROR(SUMPRODUCT(--(tbl_bd_descente[wo_number]=W228),tbl_bd_descente[CaOX],tbl_bd_descente[tons])/SUMIF(tbl_bd_descente[wo_number],W228,tbl_bd_descente[tons]),0)</f>
        <v>0.891529766390354</v>
      </c>
      <c r="AK228" s="21" t="n">
        <f aca="false">IFERROR(SUMPRODUCT(--(tbl_bd_descente[wo_number]=W228),tbl_bd_descente[S],tbl_bd_descente[tons])/SUMIF(tbl_bd_descente[wo_number],W228,tbl_bd_descente[tons]),0)</f>
        <v>0.116167294649586</v>
      </c>
      <c r="AL228" s="33"/>
      <c r="AM228" s="34"/>
      <c r="AO228" s="47" t="str">
        <f aca="false">IF(AND(C228=S$2,D228=S$3,COUNTIF(AO$1:AO227,"&gt;"&amp;1)&lt;10),ROW(),"")</f>
        <v/>
      </c>
    </row>
    <row r="229" customFormat="false" ht="12.8" hidden="false" customHeight="false" outlineLevel="0" collapsed="false">
      <c r="A229" s="0" t="s">
        <v>835</v>
      </c>
      <c r="B229" s="0" t="s">
        <v>54</v>
      </c>
      <c r="C229" s="0" t="s">
        <v>7</v>
      </c>
      <c r="D229" s="0" t="s">
        <v>54</v>
      </c>
      <c r="E229" s="20" t="n">
        <v>108.573997497559</v>
      </c>
      <c r="F229" s="0" t="n">
        <v>83.6</v>
      </c>
      <c r="G229" s="0" t="n">
        <v>88.1</v>
      </c>
      <c r="H229" s="0" t="n">
        <v>94.6</v>
      </c>
      <c r="I229" s="0" t="n">
        <v>4.64</v>
      </c>
      <c r="J229" s="0" t="n">
        <v>0.78</v>
      </c>
      <c r="K229" s="0" t="n">
        <v>31.68</v>
      </c>
      <c r="L229" s="0" t="n">
        <v>0.38</v>
      </c>
      <c r="M229" s="19" t="n">
        <v>43752.3473372685</v>
      </c>
      <c r="N229" s="19" t="n">
        <v>43752.3549714931</v>
      </c>
      <c r="O229" s="19" t="s">
        <v>676</v>
      </c>
      <c r="W229" s="0" t="s">
        <v>421</v>
      </c>
      <c r="X229" s="19" t="n">
        <v>43698.1777777778</v>
      </c>
      <c r="Y229" s="31" t="n">
        <v>474</v>
      </c>
      <c r="Z229" s="0" t="s">
        <v>594</v>
      </c>
      <c r="AA229" s="0" t="s">
        <v>23</v>
      </c>
      <c r="AB229" s="0" t="s">
        <v>77</v>
      </c>
      <c r="AC229" s="0" t="n">
        <v>2019</v>
      </c>
      <c r="AD229" s="0" t="n">
        <v>8</v>
      </c>
      <c r="AE229" s="32"/>
      <c r="AF229" s="21" t="n">
        <f aca="false">IFERROR(SUMPRODUCT(--(tbl_bd_descente[wo_number]=W229),tbl_bd_descente[Y],tbl_bd_descente[tons])/SUMIF(tbl_bd_descente[wo_number],W229,tbl_bd_descente[tons]),0)</f>
        <v>80.779746835443</v>
      </c>
      <c r="AG229" s="21" t="n">
        <f aca="false">IFERROR(SUMPRODUCT(--(tbl_bd_descente[wo_number]=W229),tbl_bd_descente[Al2O3],tbl_bd_descente[tons])/SUMIF(tbl_bd_descente[wo_number],W229,tbl_bd_descente[tons]),0)</f>
        <v>10.4145991561181</v>
      </c>
      <c r="AH229" s="21" t="n">
        <f aca="false">IFERROR(SUMPRODUCT(--(tbl_bd_descente[wo_number]=W229),tbl_bd_descente[Fe2O3],tbl_bd_descente[tons])/SUMIF(tbl_bd_descente[wo_number],W229,tbl_bd_descente[tons]),0)</f>
        <v>1.2589029535865</v>
      </c>
      <c r="AI229" s="21" t="n">
        <f aca="false">IFERROR(SUMPRODUCT(--(tbl_bd_descente[wo_number]=W229),tbl_bd_descente[MgO],tbl_bd_descente[tons])/SUMIF(tbl_bd_descente[wo_number],W229,tbl_bd_descente[tons]),0)</f>
        <v>32.3993670886076</v>
      </c>
      <c r="AJ229" s="21" t="n">
        <f aca="false">IFERROR(SUMPRODUCT(--(tbl_bd_descente[wo_number]=W229),tbl_bd_descente[CaOX],tbl_bd_descente[tons])/SUMIF(tbl_bd_descente[wo_number],W229,tbl_bd_descente[tons]),0)</f>
        <v>1.03561181434599</v>
      </c>
      <c r="AK229" s="21" t="n">
        <f aca="false">IFERROR(SUMPRODUCT(--(tbl_bd_descente[wo_number]=W229),tbl_bd_descente[S],tbl_bd_descente[tons])/SUMIF(tbl_bd_descente[wo_number],W229,tbl_bd_descente[tons]),0)</f>
        <v>0.059704641350211</v>
      </c>
      <c r="AL229" s="33"/>
      <c r="AM229" s="34"/>
      <c r="AO229" s="47" t="str">
        <f aca="false">IF(AND(C229=S$2,D229=S$3,COUNTIF(AO$1:AO228,"&gt;"&amp;1)&lt;10),ROW(),"")</f>
        <v/>
      </c>
    </row>
    <row r="230" customFormat="false" ht="12.8" hidden="false" customHeight="false" outlineLevel="0" collapsed="false">
      <c r="A230" s="0" t="s">
        <v>836</v>
      </c>
      <c r="B230" s="0" t="s">
        <v>30</v>
      </c>
      <c r="C230" s="0" t="s">
        <v>1</v>
      </c>
      <c r="D230" s="0" t="s">
        <v>30</v>
      </c>
      <c r="E230" s="20" t="n">
        <v>135.259998321533</v>
      </c>
      <c r="F230" s="20" t="n">
        <v>75.1</v>
      </c>
      <c r="G230" s="20" t="n">
        <v>79.2</v>
      </c>
      <c r="H230" s="20" t="n">
        <v>85.5</v>
      </c>
      <c r="I230" s="20" t="n">
        <v>4.53</v>
      </c>
      <c r="J230" s="20" t="n">
        <v>1.02</v>
      </c>
      <c r="K230" s="20" t="n">
        <v>31.5</v>
      </c>
      <c r="L230" s="20" t="n">
        <v>0.6</v>
      </c>
      <c r="M230" s="19" t="n">
        <v>43752.332146875</v>
      </c>
      <c r="N230" s="19" t="n">
        <v>43752.3415226852</v>
      </c>
      <c r="O230" s="19" t="s">
        <v>837</v>
      </c>
      <c r="W230" s="0" t="s">
        <v>421</v>
      </c>
      <c r="X230" s="19" t="n">
        <v>43698.1777777778</v>
      </c>
      <c r="Y230" s="31" t="n">
        <v>237</v>
      </c>
      <c r="Z230" s="0" t="s">
        <v>594</v>
      </c>
      <c r="AA230" s="0" t="s">
        <v>24</v>
      </c>
      <c r="AB230" s="0" t="s">
        <v>77</v>
      </c>
      <c r="AC230" s="0" t="n">
        <v>2019</v>
      </c>
      <c r="AD230" s="0" t="n">
        <v>8</v>
      </c>
      <c r="AE230" s="32"/>
      <c r="AF230" s="21" t="n">
        <f aca="false">IFERROR(SUMPRODUCT(--(tbl_bd_descente[wo_number]=W230),tbl_bd_descente[Y],tbl_bd_descente[tons])/SUMIF(tbl_bd_descente[wo_number],W230,tbl_bd_descente[tons]),0)</f>
        <v>80.779746835443</v>
      </c>
      <c r="AG230" s="21" t="n">
        <f aca="false">IFERROR(SUMPRODUCT(--(tbl_bd_descente[wo_number]=W230),tbl_bd_descente[Al2O3],tbl_bd_descente[tons])/SUMIF(tbl_bd_descente[wo_number],W230,tbl_bd_descente[tons]),0)</f>
        <v>10.4145991561181</v>
      </c>
      <c r="AH230" s="21" t="n">
        <f aca="false">IFERROR(SUMPRODUCT(--(tbl_bd_descente[wo_number]=W230),tbl_bd_descente[Fe2O3],tbl_bd_descente[tons])/SUMIF(tbl_bd_descente[wo_number],W230,tbl_bd_descente[tons]),0)</f>
        <v>1.2589029535865</v>
      </c>
      <c r="AI230" s="21" t="n">
        <f aca="false">IFERROR(SUMPRODUCT(--(tbl_bd_descente[wo_number]=W230),tbl_bd_descente[MgO],tbl_bd_descente[tons])/SUMIF(tbl_bd_descente[wo_number],W230,tbl_bd_descente[tons]),0)</f>
        <v>32.3993670886076</v>
      </c>
      <c r="AJ230" s="21" t="n">
        <f aca="false">IFERROR(SUMPRODUCT(--(tbl_bd_descente[wo_number]=W230),tbl_bd_descente[CaOX],tbl_bd_descente[tons])/SUMIF(tbl_bd_descente[wo_number],W230,tbl_bd_descente[tons]),0)</f>
        <v>1.03561181434599</v>
      </c>
      <c r="AK230" s="21" t="n">
        <f aca="false">IFERROR(SUMPRODUCT(--(tbl_bd_descente[wo_number]=W230),tbl_bd_descente[S],tbl_bd_descente[tons])/SUMIF(tbl_bd_descente[wo_number],W230,tbl_bd_descente[tons]),0)</f>
        <v>0.059704641350211</v>
      </c>
      <c r="AL230" s="33"/>
      <c r="AM230" s="34"/>
      <c r="AO230" s="47" t="str">
        <f aca="false">IF(AND(C230=S$2,D230=S$3,COUNTIF(AO$1:AO229,"&gt;"&amp;1)&lt;10),ROW(),"")</f>
        <v/>
      </c>
    </row>
    <row r="231" customFormat="false" ht="12.8" hidden="false" customHeight="false" outlineLevel="0" collapsed="false">
      <c r="A231" s="0" t="s">
        <v>838</v>
      </c>
      <c r="B231" s="0" t="s">
        <v>54</v>
      </c>
      <c r="C231" s="0" t="s">
        <v>5</v>
      </c>
      <c r="D231" s="0" t="s">
        <v>54</v>
      </c>
      <c r="E231" s="20" t="n">
        <v>108.929998779297</v>
      </c>
      <c r="F231" s="0" t="n">
        <v>80</v>
      </c>
      <c r="G231" s="0" t="n">
        <v>84.2</v>
      </c>
      <c r="H231" s="0" t="n">
        <v>91</v>
      </c>
      <c r="I231" s="0" t="n">
        <v>4.31</v>
      </c>
      <c r="J231" s="0" t="n">
        <v>0.99</v>
      </c>
      <c r="K231" s="0" t="n">
        <v>31.54</v>
      </c>
      <c r="L231" s="0" t="n">
        <v>0.65</v>
      </c>
      <c r="M231" s="19" t="n">
        <v>43752.3233972222</v>
      </c>
      <c r="N231" s="19" t="n">
        <v>43752.3304689815</v>
      </c>
      <c r="O231" s="19" t="s">
        <v>837</v>
      </c>
      <c r="W231" s="0" t="s">
        <v>420</v>
      </c>
      <c r="X231" s="19" t="n">
        <v>43698.0027777778</v>
      </c>
      <c r="Y231" s="31" t="n">
        <v>600</v>
      </c>
      <c r="Z231" s="0" t="s">
        <v>594</v>
      </c>
      <c r="AA231" s="0" t="s">
        <v>23</v>
      </c>
      <c r="AB231" s="0" t="s">
        <v>77</v>
      </c>
      <c r="AC231" s="0" t="n">
        <v>2019</v>
      </c>
      <c r="AD231" s="0" t="n">
        <v>8</v>
      </c>
      <c r="AE231" s="32"/>
      <c r="AF231" s="21" t="n">
        <f aca="false">IFERROR(SUMPRODUCT(--(tbl_bd_descente[wo_number]=W231),tbl_bd_descente[Y],tbl_bd_descente[tons])/SUMIF(tbl_bd_descente[wo_number],W231,tbl_bd_descente[tons]),0)</f>
        <v>80.2</v>
      </c>
      <c r="AG231" s="21" t="n">
        <f aca="false">IFERROR(SUMPRODUCT(--(tbl_bd_descente[wo_number]=W231),tbl_bd_descente[Al2O3],tbl_bd_descente[tons])/SUMIF(tbl_bd_descente[wo_number],W231,tbl_bd_descente[tons]),0)</f>
        <v>8.79</v>
      </c>
      <c r="AH231" s="21" t="n">
        <f aca="false">IFERROR(SUMPRODUCT(--(tbl_bd_descente[wo_number]=W231),tbl_bd_descente[Fe2O3],tbl_bd_descente[tons])/SUMIF(tbl_bd_descente[wo_number],W231,tbl_bd_descente[tons]),0)</f>
        <v>1.19333333333333</v>
      </c>
      <c r="AI231" s="21" t="n">
        <f aca="false">IFERROR(SUMPRODUCT(--(tbl_bd_descente[wo_number]=W231),tbl_bd_descente[MgO],tbl_bd_descente[tons])/SUMIF(tbl_bd_descente[wo_number],W231,tbl_bd_descente[tons]),0)</f>
        <v>32.23</v>
      </c>
      <c r="AJ231" s="21" t="n">
        <f aca="false">IFERROR(SUMPRODUCT(--(tbl_bd_descente[wo_number]=W231),tbl_bd_descente[CaOX],tbl_bd_descente[tons])/SUMIF(tbl_bd_descente[wo_number],W231,tbl_bd_descente[tons]),0)</f>
        <v>0.81</v>
      </c>
      <c r="AK231" s="21" t="n">
        <f aca="false">IFERROR(SUMPRODUCT(--(tbl_bd_descente[wo_number]=W231),tbl_bd_descente[S],tbl_bd_descente[tons])/SUMIF(tbl_bd_descente[wo_number],W231,tbl_bd_descente[tons]),0)</f>
        <v>0.071</v>
      </c>
      <c r="AL231" s="33"/>
      <c r="AM231" s="34"/>
      <c r="AO231" s="47" t="str">
        <f aca="false">IF(AND(C231=S$2,D231=S$3,COUNTIF(AO$1:AO230,"&gt;"&amp;1)&lt;10),ROW(),"")</f>
        <v/>
      </c>
    </row>
    <row r="232" customFormat="false" ht="12.8" hidden="false" customHeight="false" outlineLevel="0" collapsed="false">
      <c r="A232" s="0" t="s">
        <v>839</v>
      </c>
      <c r="B232" s="0" t="s">
        <v>30</v>
      </c>
      <c r="C232" s="0" t="s">
        <v>4</v>
      </c>
      <c r="D232" s="0" t="s">
        <v>30</v>
      </c>
      <c r="E232" s="20" t="n">
        <v>363.904995727539</v>
      </c>
      <c r="F232" s="0" t="n">
        <v>75.3</v>
      </c>
      <c r="G232" s="0" t="n">
        <v>79.4</v>
      </c>
      <c r="H232" s="0" t="n">
        <v>85.6</v>
      </c>
      <c r="I232" s="0" t="n">
        <v>4.5</v>
      </c>
      <c r="J232" s="0" t="n">
        <v>1.02</v>
      </c>
      <c r="K232" s="0" t="n">
        <v>31.54</v>
      </c>
      <c r="L232" s="0" t="n">
        <v>1.27</v>
      </c>
      <c r="M232" s="19" t="n">
        <v>43752.2909328704</v>
      </c>
      <c r="N232" s="19" t="n">
        <v>43752.3177369213</v>
      </c>
      <c r="O232" s="19" t="s">
        <v>605</v>
      </c>
      <c r="W232" s="0" t="s">
        <v>420</v>
      </c>
      <c r="X232" s="19" t="n">
        <v>43698.0027777778</v>
      </c>
      <c r="Y232" s="31" t="n">
        <v>300</v>
      </c>
      <c r="Z232" s="0" t="s">
        <v>594</v>
      </c>
      <c r="AA232" s="0" t="s">
        <v>24</v>
      </c>
      <c r="AB232" s="0" t="s">
        <v>77</v>
      </c>
      <c r="AC232" s="0" t="n">
        <v>2019</v>
      </c>
      <c r="AD232" s="0" t="n">
        <v>8</v>
      </c>
      <c r="AE232" s="32"/>
      <c r="AF232" s="21" t="n">
        <f aca="false">IFERROR(SUMPRODUCT(--(tbl_bd_descente[wo_number]=W232),tbl_bd_descente[Y],tbl_bd_descente[tons])/SUMIF(tbl_bd_descente[wo_number],W232,tbl_bd_descente[tons]),0)</f>
        <v>80.2</v>
      </c>
      <c r="AG232" s="21" t="n">
        <f aca="false">IFERROR(SUMPRODUCT(--(tbl_bd_descente[wo_number]=W232),tbl_bd_descente[Al2O3],tbl_bd_descente[tons])/SUMIF(tbl_bd_descente[wo_number],W232,tbl_bd_descente[tons]),0)</f>
        <v>8.79</v>
      </c>
      <c r="AH232" s="21" t="n">
        <f aca="false">IFERROR(SUMPRODUCT(--(tbl_bd_descente[wo_number]=W232),tbl_bd_descente[Fe2O3],tbl_bd_descente[tons])/SUMIF(tbl_bd_descente[wo_number],W232,tbl_bd_descente[tons]),0)</f>
        <v>1.19333333333333</v>
      </c>
      <c r="AI232" s="21" t="n">
        <f aca="false">IFERROR(SUMPRODUCT(--(tbl_bd_descente[wo_number]=W232),tbl_bd_descente[MgO],tbl_bd_descente[tons])/SUMIF(tbl_bd_descente[wo_number],W232,tbl_bd_descente[tons]),0)</f>
        <v>32.23</v>
      </c>
      <c r="AJ232" s="21" t="n">
        <f aca="false">IFERROR(SUMPRODUCT(--(tbl_bd_descente[wo_number]=W232),tbl_bd_descente[CaOX],tbl_bd_descente[tons])/SUMIF(tbl_bd_descente[wo_number],W232,tbl_bd_descente[tons]),0)</f>
        <v>0.81</v>
      </c>
      <c r="AK232" s="21" t="n">
        <f aca="false">IFERROR(SUMPRODUCT(--(tbl_bd_descente[wo_number]=W232),tbl_bd_descente[S],tbl_bd_descente[tons])/SUMIF(tbl_bd_descente[wo_number],W232,tbl_bd_descente[tons]),0)</f>
        <v>0.071</v>
      </c>
      <c r="AL232" s="33"/>
      <c r="AM232" s="34"/>
      <c r="AO232" s="47" t="str">
        <f aca="false">IF(AND(C232=S$2,D232=S$3,COUNTIF(AO$1:AO231,"&gt;"&amp;1)&lt;10),ROW(),"")</f>
        <v/>
      </c>
    </row>
    <row r="233" customFormat="false" ht="12.8" hidden="false" customHeight="false" outlineLevel="0" collapsed="false">
      <c r="A233" s="0" t="s">
        <v>840</v>
      </c>
      <c r="B233" s="0" t="s">
        <v>594</v>
      </c>
      <c r="C233" s="0" t="s">
        <v>23</v>
      </c>
      <c r="D233" s="0" t="s">
        <v>594</v>
      </c>
      <c r="E233" s="20" t="n">
        <v>73.0149993896484</v>
      </c>
      <c r="F233" s="0" t="n">
        <v>76.9</v>
      </c>
      <c r="G233" s="0" t="n">
        <v>81.1</v>
      </c>
      <c r="H233" s="0" t="n">
        <v>86</v>
      </c>
      <c r="I233" s="0" t="n">
        <v>12.05</v>
      </c>
      <c r="J233" s="0" t="n">
        <v>1.57</v>
      </c>
      <c r="K233" s="0" t="n">
        <v>32.23</v>
      </c>
      <c r="L233" s="0" t="n">
        <v>0.56</v>
      </c>
      <c r="M233" s="19" t="n">
        <v>43752.2841611458</v>
      </c>
      <c r="N233" s="19" t="n">
        <v>43752.2879050116</v>
      </c>
      <c r="O233" s="19" t="s">
        <v>605</v>
      </c>
      <c r="W233" s="0" t="s">
        <v>419</v>
      </c>
      <c r="X233" s="19" t="n">
        <v>43697.7951388889</v>
      </c>
      <c r="Y233" s="31" t="n">
        <v>314.666666666667</v>
      </c>
      <c r="Z233" s="0" t="s">
        <v>66</v>
      </c>
      <c r="AA233" s="0" t="s">
        <v>10</v>
      </c>
      <c r="AB233" s="0" t="s">
        <v>66</v>
      </c>
      <c r="AC233" s="0" t="n">
        <v>2019</v>
      </c>
      <c r="AD233" s="0" t="n">
        <v>8</v>
      </c>
      <c r="AE233" s="32"/>
      <c r="AF233" s="21" t="n">
        <f aca="false">IFERROR(SUMPRODUCT(--(tbl_bd_descente[wo_number]=W233),tbl_bd_descente[Y],tbl_bd_descente[tons])/SUMIF(tbl_bd_descente[wo_number],W233,tbl_bd_descente[tons]),0)</f>
        <v>73.0627118644068</v>
      </c>
      <c r="AG233" s="21" t="n">
        <f aca="false">IFERROR(SUMPRODUCT(--(tbl_bd_descente[wo_number]=W233),tbl_bd_descente[Al2O3],tbl_bd_descente[tons])/SUMIF(tbl_bd_descente[wo_number],W233,tbl_bd_descente[tons]),0)</f>
        <v>7.56944915254237</v>
      </c>
      <c r="AH233" s="21" t="n">
        <f aca="false">IFERROR(SUMPRODUCT(--(tbl_bd_descente[wo_number]=W233),tbl_bd_descente[Fe2O3],tbl_bd_descente[tons])/SUMIF(tbl_bd_descente[wo_number],W233,tbl_bd_descente[tons]),0)</f>
        <v>1.36766949152542</v>
      </c>
      <c r="AI233" s="21" t="n">
        <f aca="false">IFERROR(SUMPRODUCT(--(tbl_bd_descente[wo_number]=W233),tbl_bd_descente[MgO],tbl_bd_descente[tons])/SUMIF(tbl_bd_descente[wo_number],W233,tbl_bd_descente[tons]),0)</f>
        <v>31.8809322033898</v>
      </c>
      <c r="AJ233" s="21" t="n">
        <f aca="false">IFERROR(SUMPRODUCT(--(tbl_bd_descente[wo_number]=W233),tbl_bd_descente[CaOX],tbl_bd_descente[tons])/SUMIF(tbl_bd_descente[wo_number],W233,tbl_bd_descente[tons]),0)</f>
        <v>1.56911016949153</v>
      </c>
      <c r="AK233" s="21" t="n">
        <f aca="false">IFERROR(SUMPRODUCT(--(tbl_bd_descente[wo_number]=W233),tbl_bd_descente[S],tbl_bd_descente[tons])/SUMIF(tbl_bd_descente[wo_number],W233,tbl_bd_descente[tons]),0)</f>
        <v>0.147618644067797</v>
      </c>
      <c r="AL233" s="33"/>
      <c r="AM233" s="34"/>
      <c r="AO233" s="47" t="str">
        <f aca="false">IF(AND(C233=S$2,D233=S$3,COUNTIF(AO$1:AO232,"&gt;"&amp;1)&lt;10),ROW(),"")</f>
        <v/>
      </c>
    </row>
    <row r="234" customFormat="false" ht="12.8" hidden="false" customHeight="false" outlineLevel="0" collapsed="false">
      <c r="A234" s="0" t="s">
        <v>841</v>
      </c>
      <c r="B234" s="0" t="s">
        <v>633</v>
      </c>
      <c r="C234" s="0" t="s">
        <v>5</v>
      </c>
      <c r="D234" s="0" t="s">
        <v>54</v>
      </c>
      <c r="E234" s="20" t="n">
        <v>253.174996948242</v>
      </c>
      <c r="F234" s="0" t="n">
        <v>78.9</v>
      </c>
      <c r="G234" s="0" t="n">
        <v>83.1</v>
      </c>
      <c r="H234" s="0" t="n">
        <v>89.9</v>
      </c>
      <c r="I234" s="0" t="n">
        <v>2.36</v>
      </c>
      <c r="J234" s="0" t="n">
        <v>0.9</v>
      </c>
      <c r="K234" s="0" t="n">
        <v>31.37</v>
      </c>
      <c r="L234" s="0" t="n">
        <v>0.88</v>
      </c>
      <c r="M234" s="19" t="n">
        <v>43752.2552190625</v>
      </c>
      <c r="N234" s="19" t="n">
        <v>43752.2752418982</v>
      </c>
      <c r="O234" s="19" t="s">
        <v>593</v>
      </c>
      <c r="W234" s="0" t="s">
        <v>419</v>
      </c>
      <c r="X234" s="19" t="n">
        <v>43697.7951388889</v>
      </c>
      <c r="Y234" s="31" t="n">
        <v>629.333333333333</v>
      </c>
      <c r="Z234" s="0" t="s">
        <v>66</v>
      </c>
      <c r="AA234" s="0" t="s">
        <v>20</v>
      </c>
      <c r="AB234" s="0" t="s">
        <v>66</v>
      </c>
      <c r="AC234" s="0" t="n">
        <v>2019</v>
      </c>
      <c r="AD234" s="0" t="n">
        <v>8</v>
      </c>
      <c r="AE234" s="32"/>
      <c r="AF234" s="21" t="n">
        <f aca="false">IFERROR(SUMPRODUCT(--(tbl_bd_descente[wo_number]=W234),tbl_bd_descente[Y],tbl_bd_descente[tons])/SUMIF(tbl_bd_descente[wo_number],W234,tbl_bd_descente[tons]),0)</f>
        <v>73.0627118644068</v>
      </c>
      <c r="AG234" s="21" t="n">
        <f aca="false">IFERROR(SUMPRODUCT(--(tbl_bd_descente[wo_number]=W234),tbl_bd_descente[Al2O3],tbl_bd_descente[tons])/SUMIF(tbl_bd_descente[wo_number],W234,tbl_bd_descente[tons]),0)</f>
        <v>7.56944915254237</v>
      </c>
      <c r="AH234" s="21" t="n">
        <f aca="false">IFERROR(SUMPRODUCT(--(tbl_bd_descente[wo_number]=W234),tbl_bd_descente[Fe2O3],tbl_bd_descente[tons])/SUMIF(tbl_bd_descente[wo_number],W234,tbl_bd_descente[tons]),0)</f>
        <v>1.36766949152542</v>
      </c>
      <c r="AI234" s="21" t="n">
        <f aca="false">IFERROR(SUMPRODUCT(--(tbl_bd_descente[wo_number]=W234),tbl_bd_descente[MgO],tbl_bd_descente[tons])/SUMIF(tbl_bd_descente[wo_number],W234,tbl_bd_descente[tons]),0)</f>
        <v>31.8809322033898</v>
      </c>
      <c r="AJ234" s="21" t="n">
        <f aca="false">IFERROR(SUMPRODUCT(--(tbl_bd_descente[wo_number]=W234),tbl_bd_descente[CaOX],tbl_bd_descente[tons])/SUMIF(tbl_bd_descente[wo_number],W234,tbl_bd_descente[tons]),0)</f>
        <v>1.56911016949153</v>
      </c>
      <c r="AK234" s="21" t="n">
        <f aca="false">IFERROR(SUMPRODUCT(--(tbl_bd_descente[wo_number]=W234),tbl_bd_descente[S],tbl_bd_descente[tons])/SUMIF(tbl_bd_descente[wo_number],W234,tbl_bd_descente[tons]),0)</f>
        <v>0.147618644067797</v>
      </c>
      <c r="AL234" s="33"/>
      <c r="AM234" s="34"/>
      <c r="AO234" s="47" t="str">
        <f aca="false">IF(AND(C234=S$2,D234=S$3,COUNTIF(AO$1:AO233,"&gt;"&amp;1)&lt;10),ROW(),"")</f>
        <v/>
      </c>
    </row>
    <row r="235" customFormat="false" ht="12.8" hidden="false" customHeight="false" outlineLevel="0" collapsed="false">
      <c r="A235" s="0" t="s">
        <v>842</v>
      </c>
      <c r="B235" s="0" t="s">
        <v>88</v>
      </c>
      <c r="C235" s="0" t="s">
        <v>26</v>
      </c>
      <c r="D235" s="0" t="s">
        <v>88</v>
      </c>
      <c r="E235" s="20" t="n">
        <v>177.993998718262</v>
      </c>
      <c r="F235" s="0" t="n">
        <v>71</v>
      </c>
      <c r="G235" s="0" t="n">
        <v>74.8</v>
      </c>
      <c r="H235" s="0" t="n">
        <v>81.1</v>
      </c>
      <c r="I235" s="0" t="n">
        <v>3.48</v>
      </c>
      <c r="J235" s="0" t="n">
        <v>1.28</v>
      </c>
      <c r="K235" s="0" t="n">
        <v>31.44</v>
      </c>
      <c r="L235" s="0" t="n">
        <v>1.07</v>
      </c>
      <c r="M235" s="19" t="n">
        <v>43752.2366504282</v>
      </c>
      <c r="N235" s="19" t="n">
        <v>43752.2507464468</v>
      </c>
      <c r="O235" s="19" t="s">
        <v>593</v>
      </c>
      <c r="W235" s="0" t="s">
        <v>418</v>
      </c>
      <c r="X235" s="19" t="n">
        <v>43697.4423611111</v>
      </c>
      <c r="Y235" s="31" t="n">
        <v>300</v>
      </c>
      <c r="Z235" s="0" t="s">
        <v>66</v>
      </c>
      <c r="AA235" s="0" t="s">
        <v>10</v>
      </c>
      <c r="AB235" s="0" t="s">
        <v>66</v>
      </c>
      <c r="AC235" s="0" t="n">
        <v>2019</v>
      </c>
      <c r="AD235" s="0" t="n">
        <v>8</v>
      </c>
      <c r="AE235" s="32"/>
      <c r="AF235" s="21" t="n">
        <f aca="false">IFERROR(SUMPRODUCT(--(tbl_bd_descente[wo_number]=W235),tbl_bd_descente[Y],tbl_bd_descente[tons])/SUMIF(tbl_bd_descente[wo_number],W235,tbl_bd_descente[tons]),0)</f>
        <v>73.8666666666667</v>
      </c>
      <c r="AG235" s="21" t="n">
        <f aca="false">IFERROR(SUMPRODUCT(--(tbl_bd_descente[wo_number]=W235),tbl_bd_descente[Al2O3],tbl_bd_descente[tons])/SUMIF(tbl_bd_descente[wo_number],W235,tbl_bd_descente[tons]),0)</f>
        <v>6.95333333333333</v>
      </c>
      <c r="AH235" s="21" t="n">
        <f aca="false">IFERROR(SUMPRODUCT(--(tbl_bd_descente[wo_number]=W235),tbl_bd_descente[Fe2O3],tbl_bd_descente[tons])/SUMIF(tbl_bd_descente[wo_number],W235,tbl_bd_descente[tons]),0)</f>
        <v>1.36</v>
      </c>
      <c r="AI235" s="21" t="n">
        <f aca="false">IFERROR(SUMPRODUCT(--(tbl_bd_descente[wo_number]=W235),tbl_bd_descente[MgO],tbl_bd_descente[tons])/SUMIF(tbl_bd_descente[wo_number],W235,tbl_bd_descente[tons]),0)</f>
        <v>31.7666666666667</v>
      </c>
      <c r="AJ235" s="21" t="n">
        <f aca="false">IFERROR(SUMPRODUCT(--(tbl_bd_descente[wo_number]=W235),tbl_bd_descente[CaOX],tbl_bd_descente[tons])/SUMIF(tbl_bd_descente[wo_number],W235,tbl_bd_descente[tons]),0)</f>
        <v>1.48</v>
      </c>
      <c r="AK235" s="21" t="n">
        <f aca="false">IFERROR(SUMPRODUCT(--(tbl_bd_descente[wo_number]=W235),tbl_bd_descente[S],tbl_bd_descente[tons])/SUMIF(tbl_bd_descente[wo_number],W235,tbl_bd_descente[tons]),0)</f>
        <v>0.136666666666667</v>
      </c>
      <c r="AL235" s="33"/>
      <c r="AM235" s="34"/>
      <c r="AO235" s="47" t="str">
        <f aca="false">IF(AND(C235=S$2,D235=S$3,COUNTIF(AO$1:AO234,"&gt;"&amp;1)&lt;10),ROW(),"")</f>
        <v/>
      </c>
    </row>
    <row r="236" customFormat="false" ht="12.8" hidden="false" customHeight="false" outlineLevel="0" collapsed="false">
      <c r="A236" s="0" t="s">
        <v>843</v>
      </c>
      <c r="B236" s="0" t="s">
        <v>30</v>
      </c>
      <c r="C236" s="0" t="s">
        <v>1</v>
      </c>
      <c r="D236" s="0" t="s">
        <v>30</v>
      </c>
      <c r="E236" s="20" t="n">
        <v>219.990997314453</v>
      </c>
      <c r="F236" s="20" t="n">
        <v>76.6</v>
      </c>
      <c r="G236" s="20" t="n">
        <v>80.7</v>
      </c>
      <c r="H236" s="20" t="n">
        <v>87.2</v>
      </c>
      <c r="I236" s="20" t="n">
        <v>1.28</v>
      </c>
      <c r="J236" s="20" t="n">
        <v>1.03</v>
      </c>
      <c r="K236" s="20" t="n">
        <v>31.15</v>
      </c>
      <c r="L236" s="20" t="n">
        <v>0.63</v>
      </c>
      <c r="M236" s="19" t="n">
        <v>43749.9051569444</v>
      </c>
      <c r="N236" s="19" t="n">
        <v>43752.2374430556</v>
      </c>
      <c r="O236" s="19" t="s">
        <v>593</v>
      </c>
      <c r="W236" s="0" t="s">
        <v>418</v>
      </c>
      <c r="X236" s="19" t="n">
        <v>43697.4423611111</v>
      </c>
      <c r="Y236" s="31" t="n">
        <v>600</v>
      </c>
      <c r="Z236" s="0" t="s">
        <v>66</v>
      </c>
      <c r="AA236" s="0" t="s">
        <v>20</v>
      </c>
      <c r="AB236" s="0" t="s">
        <v>66</v>
      </c>
      <c r="AC236" s="0" t="n">
        <v>2019</v>
      </c>
      <c r="AD236" s="0" t="n">
        <v>8</v>
      </c>
      <c r="AE236" s="32"/>
      <c r="AF236" s="21" t="n">
        <f aca="false">IFERROR(SUMPRODUCT(--(tbl_bd_descente[wo_number]=W236),tbl_bd_descente[Y],tbl_bd_descente[tons])/SUMIF(tbl_bd_descente[wo_number],W236,tbl_bd_descente[tons]),0)</f>
        <v>73.8666666666667</v>
      </c>
      <c r="AG236" s="21" t="n">
        <f aca="false">IFERROR(SUMPRODUCT(--(tbl_bd_descente[wo_number]=W236),tbl_bd_descente[Al2O3],tbl_bd_descente[tons])/SUMIF(tbl_bd_descente[wo_number],W236,tbl_bd_descente[tons]),0)</f>
        <v>6.95333333333333</v>
      </c>
      <c r="AH236" s="21" t="n">
        <f aca="false">IFERROR(SUMPRODUCT(--(tbl_bd_descente[wo_number]=W236),tbl_bd_descente[Fe2O3],tbl_bd_descente[tons])/SUMIF(tbl_bd_descente[wo_number],W236,tbl_bd_descente[tons]),0)</f>
        <v>1.36</v>
      </c>
      <c r="AI236" s="21" t="n">
        <f aca="false">IFERROR(SUMPRODUCT(--(tbl_bd_descente[wo_number]=W236),tbl_bd_descente[MgO],tbl_bd_descente[tons])/SUMIF(tbl_bd_descente[wo_number],W236,tbl_bd_descente[tons]),0)</f>
        <v>31.7666666666667</v>
      </c>
      <c r="AJ236" s="21" t="n">
        <f aca="false">IFERROR(SUMPRODUCT(--(tbl_bd_descente[wo_number]=W236),tbl_bd_descente[CaOX],tbl_bd_descente[tons])/SUMIF(tbl_bd_descente[wo_number],W236,tbl_bd_descente[tons]),0)</f>
        <v>1.48</v>
      </c>
      <c r="AK236" s="21" t="n">
        <f aca="false">IFERROR(SUMPRODUCT(--(tbl_bd_descente[wo_number]=W236),tbl_bd_descente[S],tbl_bd_descente[tons])/SUMIF(tbl_bd_descente[wo_number],W236,tbl_bd_descente[tons]),0)</f>
        <v>0.136666666666667</v>
      </c>
      <c r="AL236" s="33"/>
      <c r="AM236" s="34"/>
      <c r="AO236" s="47" t="str">
        <f aca="false">IF(AND(C236=S$2,D236=S$3,COUNTIF(AO$1:AO235,"&gt;"&amp;1)&lt;10),ROW(),"")</f>
        <v/>
      </c>
    </row>
    <row r="237" customFormat="false" ht="12.8" hidden="false" customHeight="false" outlineLevel="0" collapsed="false">
      <c r="A237" s="0" t="s">
        <v>844</v>
      </c>
      <c r="B237" s="0" t="s">
        <v>54</v>
      </c>
      <c r="C237" s="0" t="s">
        <v>5</v>
      </c>
      <c r="D237" s="0" t="s">
        <v>54</v>
      </c>
      <c r="E237" s="20" t="n">
        <v>144.059997558594</v>
      </c>
      <c r="F237" s="0" t="n">
        <v>81</v>
      </c>
      <c r="G237" s="0" t="n">
        <v>85.4</v>
      </c>
      <c r="H237" s="0" t="n">
        <v>92.2</v>
      </c>
      <c r="I237" s="0" t="n">
        <v>1</v>
      </c>
      <c r="J237" s="0" t="n">
        <v>1.09</v>
      </c>
      <c r="K237" s="0" t="n">
        <v>31.19</v>
      </c>
      <c r="L237" s="0" t="n">
        <v>0.43</v>
      </c>
      <c r="M237" s="19" t="n">
        <v>43749.8872058681</v>
      </c>
      <c r="N237" s="19" t="n">
        <v>43749.8996641551</v>
      </c>
      <c r="O237" s="19" t="s">
        <v>593</v>
      </c>
      <c r="W237" s="0" t="s">
        <v>417</v>
      </c>
      <c r="X237" s="19" t="n">
        <v>43697.18125</v>
      </c>
      <c r="Y237" s="31" t="n">
        <v>699</v>
      </c>
      <c r="Z237" s="0" t="s">
        <v>66</v>
      </c>
      <c r="AA237" s="0" t="s">
        <v>26</v>
      </c>
      <c r="AB237" s="0" t="s">
        <v>88</v>
      </c>
      <c r="AC237" s="0" t="n">
        <v>2019</v>
      </c>
      <c r="AD237" s="0" t="n">
        <v>8</v>
      </c>
      <c r="AE237" s="32"/>
      <c r="AF237" s="21" t="n">
        <f aca="false">IFERROR(SUMPRODUCT(--(tbl_bd_descente[wo_number]=W237),tbl_bd_descente[Y],tbl_bd_descente[tons])/SUMIF(tbl_bd_descente[wo_number],W237,tbl_bd_descente[tons]),0)</f>
        <v>74.8300429184549</v>
      </c>
      <c r="AG237" s="21" t="n">
        <f aca="false">IFERROR(SUMPRODUCT(--(tbl_bd_descente[wo_number]=W237),tbl_bd_descente[Al2O3],tbl_bd_descente[tons])/SUMIF(tbl_bd_descente[wo_number],W237,tbl_bd_descente[tons]),0)</f>
        <v>2.56145922746781</v>
      </c>
      <c r="AH237" s="21" t="n">
        <f aca="false">IFERROR(SUMPRODUCT(--(tbl_bd_descente[wo_number]=W237),tbl_bd_descente[Fe2O3],tbl_bd_descente[tons])/SUMIF(tbl_bd_descente[wo_number],W237,tbl_bd_descente[tons]),0)</f>
        <v>0.988540772532189</v>
      </c>
      <c r="AI237" s="21" t="n">
        <f aca="false">IFERROR(SUMPRODUCT(--(tbl_bd_descente[wo_number]=W237),tbl_bd_descente[MgO],tbl_bd_descente[tons])/SUMIF(tbl_bd_descente[wo_number],W237,tbl_bd_descente[tons]),0)</f>
        <v>31.5028755364807</v>
      </c>
      <c r="AJ237" s="21" t="n">
        <f aca="false">IFERROR(SUMPRODUCT(--(tbl_bd_descente[wo_number]=W237),tbl_bd_descente[CaOX],tbl_bd_descente[tons])/SUMIF(tbl_bd_descente[wo_number],W237,tbl_bd_descente[tons]),0)</f>
        <v>0.937081545064378</v>
      </c>
      <c r="AK237" s="21" t="n">
        <f aca="false">IFERROR(SUMPRODUCT(--(tbl_bd_descente[wo_number]=W237),tbl_bd_descente[S],tbl_bd_descente[tons])/SUMIF(tbl_bd_descente[wo_number],W237,tbl_bd_descente[tons]),0)</f>
        <v>0.0861201716738198</v>
      </c>
      <c r="AL237" s="33"/>
      <c r="AM237" s="34"/>
      <c r="AO237" s="47" t="str">
        <f aca="false">IF(AND(C237=S$2,D237=S$3,COUNTIF(AO$1:AO236,"&gt;"&amp;1)&lt;10),ROW(),"")</f>
        <v/>
      </c>
    </row>
    <row r="238" customFormat="false" ht="12.8" hidden="false" customHeight="false" outlineLevel="0" collapsed="false">
      <c r="A238" s="0" t="s">
        <v>845</v>
      </c>
      <c r="B238" s="0" t="s">
        <v>54</v>
      </c>
      <c r="C238" s="0" t="s">
        <v>7</v>
      </c>
      <c r="D238" s="0" t="s">
        <v>54</v>
      </c>
      <c r="E238" s="20" t="n">
        <v>360.149993896484</v>
      </c>
      <c r="F238" s="0" t="n">
        <v>82.9</v>
      </c>
      <c r="G238" s="0" t="n">
        <v>87.3</v>
      </c>
      <c r="H238" s="0" t="n">
        <v>94.2</v>
      </c>
      <c r="I238" s="0" t="n">
        <v>1.54</v>
      </c>
      <c r="J238" s="0" t="n">
        <v>0.92</v>
      </c>
      <c r="K238" s="0" t="n">
        <v>31.27</v>
      </c>
      <c r="L238" s="0" t="n">
        <v>0.48</v>
      </c>
      <c r="M238" s="19" t="n">
        <v>43749.8410481134</v>
      </c>
      <c r="N238" s="19" t="n">
        <v>43749.8812727199</v>
      </c>
      <c r="O238" s="19" t="s">
        <v>593</v>
      </c>
      <c r="W238" s="0" t="s">
        <v>416</v>
      </c>
      <c r="X238" s="19" t="n">
        <v>43696.9972222222</v>
      </c>
      <c r="Y238" s="31" t="n">
        <v>900</v>
      </c>
      <c r="Z238" s="0" t="s">
        <v>66</v>
      </c>
      <c r="AA238" s="0" t="s">
        <v>26</v>
      </c>
      <c r="AB238" s="0" t="s">
        <v>88</v>
      </c>
      <c r="AC238" s="0" t="n">
        <v>2019</v>
      </c>
      <c r="AD238" s="0" t="n">
        <v>8</v>
      </c>
      <c r="AE238" s="32"/>
      <c r="AF238" s="21" t="n">
        <f aca="false">IFERROR(SUMPRODUCT(--(tbl_bd_descente[wo_number]=W238),tbl_bd_descente[Y],tbl_bd_descente[tons])/SUMIF(tbl_bd_descente[wo_number],W238,tbl_bd_descente[tons]),0)</f>
        <v>77.5666666666667</v>
      </c>
      <c r="AG238" s="21" t="n">
        <f aca="false">IFERROR(SUMPRODUCT(--(tbl_bd_descente[wo_number]=W238),tbl_bd_descente[Al2O3],tbl_bd_descente[tons])/SUMIF(tbl_bd_descente[wo_number],W238,tbl_bd_descente[tons]),0)</f>
        <v>2.80333333333333</v>
      </c>
      <c r="AH238" s="21" t="n">
        <f aca="false">IFERROR(SUMPRODUCT(--(tbl_bd_descente[wo_number]=W238),tbl_bd_descente[Fe2O3],tbl_bd_descente[tons])/SUMIF(tbl_bd_descente[wo_number],W238,tbl_bd_descente[tons]),0)</f>
        <v>0.946666666666667</v>
      </c>
      <c r="AI238" s="21" t="n">
        <f aca="false">IFERROR(SUMPRODUCT(--(tbl_bd_descente[wo_number]=W238),tbl_bd_descente[MgO],tbl_bd_descente[tons])/SUMIF(tbl_bd_descente[wo_number],W238,tbl_bd_descente[tons]),0)</f>
        <v>31.4733333333333</v>
      </c>
      <c r="AJ238" s="21" t="n">
        <f aca="false">IFERROR(SUMPRODUCT(--(tbl_bd_descente[wo_number]=W238),tbl_bd_descente[CaOX],tbl_bd_descente[tons])/SUMIF(tbl_bd_descente[wo_number],W238,tbl_bd_descente[tons]),0)</f>
        <v>1.38</v>
      </c>
      <c r="AK238" s="21" t="n">
        <f aca="false">IFERROR(SUMPRODUCT(--(tbl_bd_descente[wo_number]=W238),tbl_bd_descente[S],tbl_bd_descente[tons])/SUMIF(tbl_bd_descente[wo_number],W238,tbl_bd_descente[tons]),0)</f>
        <v>0.0983333333333333</v>
      </c>
      <c r="AL238" s="33"/>
      <c r="AM238" s="34"/>
      <c r="AO238" s="47" t="str">
        <f aca="false">IF(AND(C238=S$2,D238=S$3,COUNTIF(AO$1:AO237,"&gt;"&amp;1)&lt;10),ROW(),"")</f>
        <v/>
      </c>
    </row>
    <row r="239" customFormat="false" ht="12.8" hidden="false" customHeight="false" outlineLevel="0" collapsed="false">
      <c r="A239" s="0" t="s">
        <v>846</v>
      </c>
      <c r="B239" s="0" t="s">
        <v>54</v>
      </c>
      <c r="C239" s="0" t="s">
        <v>5</v>
      </c>
      <c r="D239" s="0" t="s">
        <v>54</v>
      </c>
      <c r="E239" s="20" t="n">
        <v>324.119995117187</v>
      </c>
      <c r="F239" s="0" t="n">
        <v>80.4</v>
      </c>
      <c r="G239" s="0" t="n">
        <v>84.8</v>
      </c>
      <c r="H239" s="0" t="n">
        <v>92.2</v>
      </c>
      <c r="I239" s="0" t="n">
        <v>1.13</v>
      </c>
      <c r="J239" s="0" t="n">
        <v>0.67</v>
      </c>
      <c r="K239" s="0" t="n">
        <v>31.36</v>
      </c>
      <c r="L239" s="0" t="n">
        <v>0.47</v>
      </c>
      <c r="M239" s="19" t="n">
        <v>43749.7956373032</v>
      </c>
      <c r="N239" s="19" t="n">
        <v>43749.8385532407</v>
      </c>
      <c r="O239" s="19" t="s">
        <v>593</v>
      </c>
      <c r="W239" s="0" t="s">
        <v>415</v>
      </c>
      <c r="X239" s="19" t="n">
        <v>43696.7777777778</v>
      </c>
      <c r="Y239" s="31" t="n">
        <v>408</v>
      </c>
      <c r="Z239" s="0" t="s">
        <v>66</v>
      </c>
      <c r="AA239" s="0" t="s">
        <v>20</v>
      </c>
      <c r="AB239" s="0" t="s">
        <v>66</v>
      </c>
      <c r="AC239" s="0" t="n">
        <v>2019</v>
      </c>
      <c r="AD239" s="0" t="n">
        <v>8</v>
      </c>
      <c r="AE239" s="32"/>
      <c r="AF239" s="21" t="n">
        <f aca="false">IFERROR(SUMPRODUCT(--(tbl_bd_descente[wo_number]=W239),tbl_bd_descente[Y],tbl_bd_descente[tons])/SUMIF(tbl_bd_descente[wo_number],W239,tbl_bd_descente[tons]),0)</f>
        <v>74.1588235294118</v>
      </c>
      <c r="AG239" s="21" t="n">
        <f aca="false">IFERROR(SUMPRODUCT(--(tbl_bd_descente[wo_number]=W239),tbl_bd_descente[Al2O3],tbl_bd_descente[tons])/SUMIF(tbl_bd_descente[wo_number],W239,tbl_bd_descente[tons]),0)</f>
        <v>7.72450980392157</v>
      </c>
      <c r="AH239" s="21" t="n">
        <f aca="false">IFERROR(SUMPRODUCT(--(tbl_bd_descente[wo_number]=W239),tbl_bd_descente[Fe2O3],tbl_bd_descente[tons])/SUMIF(tbl_bd_descente[wo_number],W239,tbl_bd_descente[tons]),0)</f>
        <v>1.35921568627451</v>
      </c>
      <c r="AI239" s="21" t="n">
        <f aca="false">IFERROR(SUMPRODUCT(--(tbl_bd_descente[wo_number]=W239),tbl_bd_descente[MgO],tbl_bd_descente[tons])/SUMIF(tbl_bd_descente[wo_number],W239,tbl_bd_descente[tons]),0)</f>
        <v>32.05</v>
      </c>
      <c r="AJ239" s="21" t="n">
        <f aca="false">IFERROR(SUMPRODUCT(--(tbl_bd_descente[wo_number]=W239),tbl_bd_descente[CaOX],tbl_bd_descente[tons])/SUMIF(tbl_bd_descente[wo_number],W239,tbl_bd_descente[tons]),0)</f>
        <v>1.21823529411765</v>
      </c>
      <c r="AK239" s="21" t="n">
        <f aca="false">IFERROR(SUMPRODUCT(--(tbl_bd_descente[wo_number]=W239),tbl_bd_descente[S],tbl_bd_descente[tons])/SUMIF(tbl_bd_descente[wo_number],W239,tbl_bd_descente[tons]),0)</f>
        <v>0.151019607843137</v>
      </c>
      <c r="AL239" s="33"/>
      <c r="AM239" s="34"/>
      <c r="AO239" s="47" t="str">
        <f aca="false">IF(AND(C239=S$2,D239=S$3,COUNTIF(AO$1:AO238,"&gt;"&amp;1)&lt;10),ROW(),"")</f>
        <v/>
      </c>
    </row>
    <row r="240" customFormat="false" ht="12.8" hidden="false" customHeight="false" outlineLevel="0" collapsed="false">
      <c r="A240" s="0" t="s">
        <v>847</v>
      </c>
      <c r="B240" s="0" t="s">
        <v>54</v>
      </c>
      <c r="C240" s="0" t="s">
        <v>5</v>
      </c>
      <c r="D240" s="0" t="s">
        <v>54</v>
      </c>
      <c r="E240" s="20" t="n">
        <v>254.734996795654</v>
      </c>
      <c r="F240" s="0" t="n">
        <v>79.2</v>
      </c>
      <c r="G240" s="0" t="n">
        <v>83.5</v>
      </c>
      <c r="H240" s="0" t="n">
        <v>90.4</v>
      </c>
      <c r="I240" s="0" t="n">
        <v>1.47</v>
      </c>
      <c r="J240" s="0" t="n">
        <v>0.71</v>
      </c>
      <c r="K240" s="0" t="n">
        <v>31.27</v>
      </c>
      <c r="L240" s="0" t="n">
        <v>0.46</v>
      </c>
      <c r="M240" s="19" t="n">
        <v>43749.7719741551</v>
      </c>
      <c r="N240" s="19" t="n">
        <v>43749.7912330208</v>
      </c>
      <c r="O240" s="19" t="s">
        <v>593</v>
      </c>
      <c r="W240" s="0" t="s">
        <v>415</v>
      </c>
      <c r="X240" s="19" t="n">
        <v>43696.7777777778</v>
      </c>
      <c r="Y240" s="31" t="n">
        <v>204</v>
      </c>
      <c r="Z240" s="0" t="s">
        <v>66</v>
      </c>
      <c r="AA240" s="0" t="s">
        <v>9</v>
      </c>
      <c r="AB240" s="0" t="s">
        <v>66</v>
      </c>
      <c r="AC240" s="0" t="n">
        <v>2019</v>
      </c>
      <c r="AD240" s="0" t="n">
        <v>8</v>
      </c>
      <c r="AE240" s="32"/>
      <c r="AF240" s="21" t="n">
        <f aca="false">IFERROR(SUMPRODUCT(--(tbl_bd_descente[wo_number]=W240),tbl_bd_descente[Y],tbl_bd_descente[tons])/SUMIF(tbl_bd_descente[wo_number],W240,tbl_bd_descente[tons]),0)</f>
        <v>74.1588235294118</v>
      </c>
      <c r="AG240" s="21" t="n">
        <f aca="false">IFERROR(SUMPRODUCT(--(tbl_bd_descente[wo_number]=W240),tbl_bd_descente[Al2O3],tbl_bd_descente[tons])/SUMIF(tbl_bd_descente[wo_number],W240,tbl_bd_descente[tons]),0)</f>
        <v>7.72450980392157</v>
      </c>
      <c r="AH240" s="21" t="n">
        <f aca="false">IFERROR(SUMPRODUCT(--(tbl_bd_descente[wo_number]=W240),tbl_bd_descente[Fe2O3],tbl_bd_descente[tons])/SUMIF(tbl_bd_descente[wo_number],W240,tbl_bd_descente[tons]),0)</f>
        <v>1.35921568627451</v>
      </c>
      <c r="AI240" s="21" t="n">
        <f aca="false">IFERROR(SUMPRODUCT(--(tbl_bd_descente[wo_number]=W240),tbl_bd_descente[MgO],tbl_bd_descente[tons])/SUMIF(tbl_bd_descente[wo_number],W240,tbl_bd_descente[tons]),0)</f>
        <v>32.05</v>
      </c>
      <c r="AJ240" s="21" t="n">
        <f aca="false">IFERROR(SUMPRODUCT(--(tbl_bd_descente[wo_number]=W240),tbl_bd_descente[CaOX],tbl_bd_descente[tons])/SUMIF(tbl_bd_descente[wo_number],W240,tbl_bd_descente[tons]),0)</f>
        <v>1.21823529411765</v>
      </c>
      <c r="AK240" s="21" t="n">
        <f aca="false">IFERROR(SUMPRODUCT(--(tbl_bd_descente[wo_number]=W240),tbl_bd_descente[S],tbl_bd_descente[tons])/SUMIF(tbl_bd_descente[wo_number],W240,tbl_bd_descente[tons]),0)</f>
        <v>0.151019607843137</v>
      </c>
      <c r="AL240" s="33"/>
      <c r="AM240" s="34"/>
      <c r="AO240" s="47" t="str">
        <f aca="false">IF(AND(C240=S$2,D240=S$3,COUNTIF(AO$1:AO239,"&gt;"&amp;1)&lt;10),ROW(),"")</f>
        <v/>
      </c>
    </row>
    <row r="241" customFormat="false" ht="12.8" hidden="false" customHeight="false" outlineLevel="0" collapsed="false">
      <c r="A241" s="0" t="s">
        <v>848</v>
      </c>
      <c r="B241" s="0" t="s">
        <v>30</v>
      </c>
      <c r="C241" s="0" t="s">
        <v>1</v>
      </c>
      <c r="D241" s="0" t="s">
        <v>30</v>
      </c>
      <c r="E241" s="20" t="n">
        <v>175.706998825073</v>
      </c>
      <c r="F241" s="20" t="n">
        <v>77.1</v>
      </c>
      <c r="G241" s="20" t="n">
        <v>81.3</v>
      </c>
      <c r="H241" s="20" t="n">
        <v>88.6</v>
      </c>
      <c r="I241" s="20" t="n">
        <v>1.17</v>
      </c>
      <c r="J241" s="20" t="n">
        <v>0.72</v>
      </c>
      <c r="K241" s="20" t="n">
        <v>31.32</v>
      </c>
      <c r="L241" s="20" t="n">
        <v>0.59</v>
      </c>
      <c r="M241" s="19" t="n">
        <v>43749.7275417824</v>
      </c>
      <c r="N241" s="19" t="n">
        <v>43749.7687916319</v>
      </c>
      <c r="O241" s="19" t="s">
        <v>593</v>
      </c>
      <c r="W241" s="0" t="s">
        <v>414</v>
      </c>
      <c r="X241" s="19" t="n">
        <v>43696.6277777778</v>
      </c>
      <c r="Y241" s="31" t="n">
        <v>600</v>
      </c>
      <c r="Z241" s="0" t="s">
        <v>66</v>
      </c>
      <c r="AA241" s="0" t="s">
        <v>20</v>
      </c>
      <c r="AB241" s="0" t="s">
        <v>66</v>
      </c>
      <c r="AC241" s="0" t="n">
        <v>2019</v>
      </c>
      <c r="AD241" s="0" t="n">
        <v>8</v>
      </c>
      <c r="AE241" s="32"/>
      <c r="AF241" s="21" t="n">
        <f aca="false">IFERROR(SUMPRODUCT(--(tbl_bd_descente[wo_number]=W241),tbl_bd_descente[Y],tbl_bd_descente[tons])/SUMIF(tbl_bd_descente[wo_number],W241,tbl_bd_descente[tons]),0)</f>
        <v>72.8666666666667</v>
      </c>
      <c r="AG241" s="21" t="n">
        <f aca="false">IFERROR(SUMPRODUCT(--(tbl_bd_descente[wo_number]=W241),tbl_bd_descente[Al2O3],tbl_bd_descente[tons])/SUMIF(tbl_bd_descente[wo_number],W241,tbl_bd_descente[tons]),0)</f>
        <v>7.67</v>
      </c>
      <c r="AH241" s="21" t="n">
        <f aca="false">IFERROR(SUMPRODUCT(--(tbl_bd_descente[wo_number]=W241),tbl_bd_descente[Fe2O3],tbl_bd_descente[tons])/SUMIF(tbl_bd_descente[wo_number],W241,tbl_bd_descente[tons]),0)</f>
        <v>1.41666666666667</v>
      </c>
      <c r="AI241" s="21" t="n">
        <f aca="false">IFERROR(SUMPRODUCT(--(tbl_bd_descente[wo_number]=W241),tbl_bd_descente[MgO],tbl_bd_descente[tons])/SUMIF(tbl_bd_descente[wo_number],W241,tbl_bd_descente[tons]),0)</f>
        <v>31.7866666666667</v>
      </c>
      <c r="AJ241" s="21" t="n">
        <f aca="false">IFERROR(SUMPRODUCT(--(tbl_bd_descente[wo_number]=W241),tbl_bd_descente[CaOX],tbl_bd_descente[tons])/SUMIF(tbl_bd_descente[wo_number],W241,tbl_bd_descente[tons]),0)</f>
        <v>1.45</v>
      </c>
      <c r="AK241" s="21" t="n">
        <f aca="false">IFERROR(SUMPRODUCT(--(tbl_bd_descente[wo_number]=W241),tbl_bd_descente[S],tbl_bd_descente[tons])/SUMIF(tbl_bd_descente[wo_number],W241,tbl_bd_descente[tons]),0)</f>
        <v>0.208333333333333</v>
      </c>
      <c r="AL241" s="33"/>
      <c r="AM241" s="34"/>
      <c r="AO241" s="47" t="str">
        <f aca="false">IF(AND(C241=S$2,D241=S$3,COUNTIF(AO$1:AO240,"&gt;"&amp;1)&lt;10),ROW(),"")</f>
        <v/>
      </c>
    </row>
    <row r="242" customFormat="false" ht="12.8" hidden="false" customHeight="false" outlineLevel="0" collapsed="false">
      <c r="A242" s="0" t="s">
        <v>849</v>
      </c>
      <c r="B242" s="0" t="s">
        <v>54</v>
      </c>
      <c r="C242" s="0" t="s">
        <v>5</v>
      </c>
      <c r="D242" s="0" t="s">
        <v>54</v>
      </c>
      <c r="E242" s="20" t="n">
        <v>108.044998168945</v>
      </c>
      <c r="F242" s="0" t="n">
        <v>80.4</v>
      </c>
      <c r="G242" s="0" t="n">
        <v>84.8</v>
      </c>
      <c r="H242" s="0" t="n">
        <v>92.2</v>
      </c>
      <c r="I242" s="0" t="n">
        <v>1.07</v>
      </c>
      <c r="J242" s="0" t="n">
        <v>0.79</v>
      </c>
      <c r="K242" s="0" t="n">
        <v>31.25</v>
      </c>
      <c r="L242" s="0" t="n">
        <v>0.69</v>
      </c>
      <c r="M242" s="19" t="n">
        <v>43749.7142713773</v>
      </c>
      <c r="N242" s="19" t="n">
        <v>43749.7258228357</v>
      </c>
      <c r="O242" s="19" t="s">
        <v>593</v>
      </c>
      <c r="W242" s="0" t="s">
        <v>414</v>
      </c>
      <c r="X242" s="19" t="n">
        <v>43696.6277777778</v>
      </c>
      <c r="Y242" s="31" t="n">
        <v>300</v>
      </c>
      <c r="Z242" s="0" t="s">
        <v>66</v>
      </c>
      <c r="AA242" s="0" t="s">
        <v>9</v>
      </c>
      <c r="AB242" s="0" t="s">
        <v>66</v>
      </c>
      <c r="AC242" s="0" t="n">
        <v>2019</v>
      </c>
      <c r="AD242" s="0" t="n">
        <v>8</v>
      </c>
      <c r="AE242" s="32"/>
      <c r="AF242" s="21" t="n">
        <f aca="false">IFERROR(SUMPRODUCT(--(tbl_bd_descente[wo_number]=W242),tbl_bd_descente[Y],tbl_bd_descente[tons])/SUMIF(tbl_bd_descente[wo_number],W242,tbl_bd_descente[tons]),0)</f>
        <v>72.8666666666667</v>
      </c>
      <c r="AG242" s="21" t="n">
        <f aca="false">IFERROR(SUMPRODUCT(--(tbl_bd_descente[wo_number]=W242),tbl_bd_descente[Al2O3],tbl_bd_descente[tons])/SUMIF(tbl_bd_descente[wo_number],W242,tbl_bd_descente[tons]),0)</f>
        <v>7.67</v>
      </c>
      <c r="AH242" s="21" t="n">
        <f aca="false">IFERROR(SUMPRODUCT(--(tbl_bd_descente[wo_number]=W242),tbl_bd_descente[Fe2O3],tbl_bd_descente[tons])/SUMIF(tbl_bd_descente[wo_number],W242,tbl_bd_descente[tons]),0)</f>
        <v>1.41666666666667</v>
      </c>
      <c r="AI242" s="21" t="n">
        <f aca="false">IFERROR(SUMPRODUCT(--(tbl_bd_descente[wo_number]=W242),tbl_bd_descente[MgO],tbl_bd_descente[tons])/SUMIF(tbl_bd_descente[wo_number],W242,tbl_bd_descente[tons]),0)</f>
        <v>31.7866666666667</v>
      </c>
      <c r="AJ242" s="21" t="n">
        <f aca="false">IFERROR(SUMPRODUCT(--(tbl_bd_descente[wo_number]=W242),tbl_bd_descente[CaOX],tbl_bd_descente[tons])/SUMIF(tbl_bd_descente[wo_number],W242,tbl_bd_descente[tons]),0)</f>
        <v>1.45</v>
      </c>
      <c r="AK242" s="21" t="n">
        <f aca="false">IFERROR(SUMPRODUCT(--(tbl_bd_descente[wo_number]=W242),tbl_bd_descente[S],tbl_bd_descente[tons])/SUMIF(tbl_bd_descente[wo_number],W242,tbl_bd_descente[tons]),0)</f>
        <v>0.208333333333333</v>
      </c>
      <c r="AL242" s="33"/>
      <c r="AM242" s="34"/>
      <c r="AO242" s="47" t="str">
        <f aca="false">IF(AND(C242=S$2,D242=S$3,COUNTIF(AO$1:AO241,"&gt;"&amp;1)&lt;10),ROW(),"")</f>
        <v/>
      </c>
    </row>
    <row r="243" customFormat="false" ht="12.8" hidden="false" customHeight="false" outlineLevel="0" collapsed="false">
      <c r="A243" s="0" t="s">
        <v>850</v>
      </c>
      <c r="B243" s="0" t="s">
        <v>104</v>
      </c>
      <c r="C243" s="0" t="s">
        <v>6</v>
      </c>
      <c r="D243" s="0" t="s">
        <v>104</v>
      </c>
      <c r="E243" s="20" t="n">
        <v>147.947998046875</v>
      </c>
      <c r="F243" s="0" t="n">
        <v>79.9</v>
      </c>
      <c r="G243" s="0" t="n">
        <v>84.4</v>
      </c>
      <c r="H243" s="0" t="n">
        <v>90.9</v>
      </c>
      <c r="I243" s="0" t="n">
        <v>6.66</v>
      </c>
      <c r="J243" s="0" t="n">
        <v>1.11</v>
      </c>
      <c r="K243" s="0" t="n">
        <v>31.97</v>
      </c>
      <c r="L243" s="0" t="n">
        <v>0.43</v>
      </c>
      <c r="M243" s="19" t="n">
        <v>43749.694868669</v>
      </c>
      <c r="N243" s="19" t="n">
        <v>43749.7112567477</v>
      </c>
      <c r="O243" s="19" t="s">
        <v>593</v>
      </c>
      <c r="W243" s="0" t="s">
        <v>412</v>
      </c>
      <c r="X243" s="19" t="n">
        <v>43691.7715277778</v>
      </c>
      <c r="Y243" s="31" t="n">
        <v>1252</v>
      </c>
      <c r="Z243" s="0" t="s">
        <v>54</v>
      </c>
      <c r="AA243" s="0" t="s">
        <v>5</v>
      </c>
      <c r="AB243" s="0" t="s">
        <v>54</v>
      </c>
      <c r="AC243" s="0" t="n">
        <v>2019</v>
      </c>
      <c r="AD243" s="0" t="n">
        <v>8</v>
      </c>
      <c r="AE243" s="32"/>
      <c r="AF243" s="21" t="n">
        <f aca="false">IFERROR(SUMPRODUCT(--(tbl_bd_descente[wo_number]=W243),tbl_bd_descente[Y],tbl_bd_descente[tons])/SUMIF(tbl_bd_descente[wo_number],W243,tbl_bd_descente[tons]),0)</f>
        <v>83.1555910543131</v>
      </c>
      <c r="AG243" s="21" t="n">
        <f aca="false">IFERROR(SUMPRODUCT(--(tbl_bd_descente[wo_number]=W243),tbl_bd_descente[Al2O3],tbl_bd_descente[tons])/SUMIF(tbl_bd_descente[wo_number],W243,tbl_bd_descente[tons]),0)</f>
        <v>1.52025559105431</v>
      </c>
      <c r="AH243" s="21" t="n">
        <f aca="false">IFERROR(SUMPRODUCT(--(tbl_bd_descente[wo_number]=W243),tbl_bd_descente[Fe2O3],tbl_bd_descente[tons])/SUMIF(tbl_bd_descente[wo_number],W243,tbl_bd_descente[tons]),0)</f>
        <v>0.687635782747604</v>
      </c>
      <c r="AI243" s="21" t="n">
        <f aca="false">IFERROR(SUMPRODUCT(--(tbl_bd_descente[wo_number]=W243),tbl_bd_descente[MgO],tbl_bd_descente[tons])/SUMIF(tbl_bd_descente[wo_number],W243,tbl_bd_descente[tons]),0)</f>
        <v>31.413482428115</v>
      </c>
      <c r="AJ243" s="21" t="n">
        <f aca="false">IFERROR(SUMPRODUCT(--(tbl_bd_descente[wo_number]=W243),tbl_bd_descente[CaOX],tbl_bd_descente[tons])/SUMIF(tbl_bd_descente[wo_number],W243,tbl_bd_descente[tons]),0)</f>
        <v>1.37932907348243</v>
      </c>
      <c r="AK243" s="21" t="n">
        <f aca="false">IFERROR(SUMPRODUCT(--(tbl_bd_descente[wo_number]=W243),tbl_bd_descente[S],tbl_bd_descente[tons])/SUMIF(tbl_bd_descente[wo_number],W243,tbl_bd_descente[tons]),0)</f>
        <v>0.0718594249201278</v>
      </c>
      <c r="AL243" s="33"/>
      <c r="AM243" s="34"/>
      <c r="AO243" s="47" t="str">
        <f aca="false">IF(AND(C243=S$2,D243=S$3,COUNTIF(AO$1:AO242,"&gt;"&amp;1)&lt;10),ROW(),"")</f>
        <v/>
      </c>
    </row>
    <row r="244" customFormat="false" ht="12.8" hidden="false" customHeight="false" outlineLevel="0" collapsed="false">
      <c r="A244" s="0" t="s">
        <v>851</v>
      </c>
      <c r="B244" s="0" t="s">
        <v>88</v>
      </c>
      <c r="C244" s="0" t="s">
        <v>26</v>
      </c>
      <c r="D244" s="0" t="s">
        <v>88</v>
      </c>
      <c r="E244" s="20" t="n">
        <v>218.625997161865</v>
      </c>
      <c r="F244" s="0" t="n">
        <v>72.2</v>
      </c>
      <c r="G244" s="0" t="n">
        <v>76.1</v>
      </c>
      <c r="H244" s="0" t="n">
        <v>82.6</v>
      </c>
      <c r="I244" s="0" t="n">
        <v>2.5</v>
      </c>
      <c r="J244" s="0" t="n">
        <v>1.16</v>
      </c>
      <c r="K244" s="0" t="n">
        <v>31.16</v>
      </c>
      <c r="L244" s="0" t="n">
        <v>1.32</v>
      </c>
      <c r="M244" s="19" t="n">
        <v>43749.6652713773</v>
      </c>
      <c r="N244" s="19" t="n">
        <v>43749.6862570255</v>
      </c>
      <c r="O244" s="19" t="s">
        <v>593</v>
      </c>
      <c r="W244" s="0" t="s">
        <v>411</v>
      </c>
      <c r="X244" s="19" t="n">
        <v>43691.4722222222</v>
      </c>
      <c r="Y244" s="31" t="n">
        <v>1200</v>
      </c>
      <c r="Z244" s="0" t="s">
        <v>54</v>
      </c>
      <c r="AA244" s="0" t="s">
        <v>5</v>
      </c>
      <c r="AB244" s="0" t="s">
        <v>54</v>
      </c>
      <c r="AC244" s="0" t="n">
        <v>2019</v>
      </c>
      <c r="AD244" s="0" t="n">
        <v>8</v>
      </c>
      <c r="AE244" s="32"/>
      <c r="AF244" s="21" t="n">
        <f aca="false">IFERROR(SUMPRODUCT(--(tbl_bd_descente[wo_number]=W244),tbl_bd_descente[Y],tbl_bd_descente[tons])/SUMIF(tbl_bd_descente[wo_number],W244,tbl_bd_descente[tons]),0)</f>
        <v>83.4</v>
      </c>
      <c r="AG244" s="21" t="n">
        <f aca="false">IFERROR(SUMPRODUCT(--(tbl_bd_descente[wo_number]=W244),tbl_bd_descente[Al2O3],tbl_bd_descente[tons])/SUMIF(tbl_bd_descente[wo_number],W244,tbl_bd_descente[tons]),0)</f>
        <v>2.95333333333333</v>
      </c>
      <c r="AH244" s="21" t="n">
        <f aca="false">IFERROR(SUMPRODUCT(--(tbl_bd_descente[wo_number]=W244),tbl_bd_descente[Fe2O3],tbl_bd_descente[tons])/SUMIF(tbl_bd_descente[wo_number],W244,tbl_bd_descente[tons]),0)</f>
        <v>0.756666666666667</v>
      </c>
      <c r="AI244" s="21" t="n">
        <f aca="false">IFERROR(SUMPRODUCT(--(tbl_bd_descente[wo_number]=W244),tbl_bd_descente[MgO],tbl_bd_descente[tons])/SUMIF(tbl_bd_descente[wo_number],W244,tbl_bd_descente[tons]),0)</f>
        <v>31.5933333333333</v>
      </c>
      <c r="AJ244" s="21" t="n">
        <f aca="false">IFERROR(SUMPRODUCT(--(tbl_bd_descente[wo_number]=W244),tbl_bd_descente[CaOX],tbl_bd_descente[tons])/SUMIF(tbl_bd_descente[wo_number],W244,tbl_bd_descente[tons]),0)</f>
        <v>0.39</v>
      </c>
      <c r="AK244" s="21" t="n">
        <f aca="false">IFERROR(SUMPRODUCT(--(tbl_bd_descente[wo_number]=W244),tbl_bd_descente[S],tbl_bd_descente[tons])/SUMIF(tbl_bd_descente[wo_number],W244,tbl_bd_descente[tons]),0)</f>
        <v>0.038</v>
      </c>
      <c r="AL244" s="33"/>
      <c r="AM244" s="34"/>
      <c r="AO244" s="47" t="str">
        <f aca="false">IF(AND(C244=S$2,D244=S$3,COUNTIF(AO$1:AO243,"&gt;"&amp;1)&lt;10),ROW(),"")</f>
        <v/>
      </c>
    </row>
    <row r="245" customFormat="false" ht="12.8" hidden="false" customHeight="false" outlineLevel="0" collapsed="false">
      <c r="A245" s="0" t="s">
        <v>852</v>
      </c>
      <c r="B245" s="0" t="s">
        <v>58</v>
      </c>
      <c r="C245" s="0" t="s">
        <v>2</v>
      </c>
      <c r="D245" s="0" t="s">
        <v>58</v>
      </c>
      <c r="E245" s="20" t="n">
        <v>146.114999389648</v>
      </c>
      <c r="F245" s="0" t="n">
        <v>73.8</v>
      </c>
      <c r="G245" s="0" t="n">
        <v>77.9</v>
      </c>
      <c r="H245" s="0" t="n">
        <v>84.6</v>
      </c>
      <c r="I245" s="0" t="n">
        <v>4.09</v>
      </c>
      <c r="J245" s="0" t="n">
        <v>1.33</v>
      </c>
      <c r="K245" s="0" t="n">
        <v>31.64</v>
      </c>
      <c r="L245" s="0" t="n">
        <v>0.46</v>
      </c>
      <c r="M245" s="19" t="n">
        <v>43749.6340716435</v>
      </c>
      <c r="N245" s="19" t="n">
        <v>43749.6469978357</v>
      </c>
      <c r="O245" s="19" t="s">
        <v>593</v>
      </c>
      <c r="W245" s="0" t="s">
        <v>410</v>
      </c>
      <c r="X245" s="19" t="n">
        <v>43691.1875</v>
      </c>
      <c r="Y245" s="31" t="n">
        <v>284.666666666667</v>
      </c>
      <c r="Z245" s="0" t="s">
        <v>66</v>
      </c>
      <c r="AA245" s="0" t="s">
        <v>20</v>
      </c>
      <c r="AB245" s="0" t="s">
        <v>66</v>
      </c>
      <c r="AC245" s="0" t="n">
        <v>2019</v>
      </c>
      <c r="AD245" s="0" t="n">
        <v>8</v>
      </c>
      <c r="AE245" s="32"/>
      <c r="AF245" s="21" t="n">
        <f aca="false">IFERROR(SUMPRODUCT(--(tbl_bd_descente[wo_number]=W245),tbl_bd_descente[Y],tbl_bd_descente[tons])/SUMIF(tbl_bd_descente[wo_number],W245,tbl_bd_descente[tons]),0)</f>
        <v>74.3</v>
      </c>
      <c r="AG245" s="21" t="n">
        <f aca="false">IFERROR(SUMPRODUCT(--(tbl_bd_descente[wo_number]=W245),tbl_bd_descente[Al2O3],tbl_bd_descente[tons])/SUMIF(tbl_bd_descente[wo_number],W245,tbl_bd_descente[tons]),0)</f>
        <v>8.62</v>
      </c>
      <c r="AH245" s="21" t="n">
        <f aca="false">IFERROR(SUMPRODUCT(--(tbl_bd_descente[wo_number]=W245),tbl_bd_descente[Fe2O3],tbl_bd_descente[tons])/SUMIF(tbl_bd_descente[wo_number],W245,tbl_bd_descente[tons]),0)</f>
        <v>1.4</v>
      </c>
      <c r="AI245" s="21" t="n">
        <f aca="false">IFERROR(SUMPRODUCT(--(tbl_bd_descente[wo_number]=W245),tbl_bd_descente[MgO],tbl_bd_descente[tons])/SUMIF(tbl_bd_descente[wo_number],W245,tbl_bd_descente[tons]),0)</f>
        <v>32.19</v>
      </c>
      <c r="AJ245" s="21" t="n">
        <f aca="false">IFERROR(SUMPRODUCT(--(tbl_bd_descente[wo_number]=W245),tbl_bd_descente[CaOX],tbl_bd_descente[tons])/SUMIF(tbl_bd_descente[wo_number],W245,tbl_bd_descente[tons]),0)</f>
        <v>1</v>
      </c>
      <c r="AK245" s="21" t="n">
        <f aca="false">IFERROR(SUMPRODUCT(--(tbl_bd_descente[wo_number]=W245),tbl_bd_descente[S],tbl_bd_descente[tons])/SUMIF(tbl_bd_descente[wo_number],W245,tbl_bd_descente[tons]),0)</f>
        <v>0.114</v>
      </c>
      <c r="AL245" s="33"/>
      <c r="AM245" s="34"/>
      <c r="AO245" s="47" t="str">
        <f aca="false">IF(AND(C245=S$2,D245=S$3,COUNTIF(AO$1:AO244,"&gt;"&amp;1)&lt;10),ROW(),"")</f>
        <v/>
      </c>
    </row>
    <row r="246" customFormat="false" ht="12.8" hidden="false" customHeight="false" outlineLevel="0" collapsed="false">
      <c r="A246" s="0" t="s">
        <v>853</v>
      </c>
      <c r="B246" s="0" t="s">
        <v>58</v>
      </c>
      <c r="C246" s="0" t="s">
        <v>2</v>
      </c>
      <c r="D246" s="0" t="s">
        <v>58</v>
      </c>
      <c r="E246" s="20" t="n">
        <v>217.968997955322</v>
      </c>
      <c r="F246" s="0" t="n">
        <v>73.6</v>
      </c>
      <c r="G246" s="0" t="n">
        <v>77.5</v>
      </c>
      <c r="H246" s="0" t="n">
        <v>84.4</v>
      </c>
      <c r="I246" s="0" t="n">
        <v>2.3</v>
      </c>
      <c r="J246" s="0" t="n">
        <v>1.22</v>
      </c>
      <c r="K246" s="0" t="n">
        <v>31.41</v>
      </c>
      <c r="L246" s="0" t="n">
        <v>0.3</v>
      </c>
      <c r="M246" s="19" t="n">
        <v>43749.6072985764</v>
      </c>
      <c r="N246" s="19" t="n">
        <v>43749.627183831</v>
      </c>
      <c r="O246" s="19" t="s">
        <v>593</v>
      </c>
      <c r="W246" s="0" t="s">
        <v>410</v>
      </c>
      <c r="X246" s="19" t="n">
        <v>43691.1875</v>
      </c>
      <c r="Y246" s="31" t="n">
        <v>142.333333333333</v>
      </c>
      <c r="Z246" s="0" t="s">
        <v>66</v>
      </c>
      <c r="AA246" s="0" t="s">
        <v>9</v>
      </c>
      <c r="AB246" s="0" t="s">
        <v>66</v>
      </c>
      <c r="AC246" s="0" t="n">
        <v>2019</v>
      </c>
      <c r="AD246" s="0" t="n">
        <v>8</v>
      </c>
      <c r="AE246" s="32"/>
      <c r="AF246" s="21" t="n">
        <f aca="false">IFERROR(SUMPRODUCT(--(tbl_bd_descente[wo_number]=W246),tbl_bd_descente[Y],tbl_bd_descente[tons])/SUMIF(tbl_bd_descente[wo_number],W246,tbl_bd_descente[tons]),0)</f>
        <v>74.3</v>
      </c>
      <c r="AG246" s="21" t="n">
        <f aca="false">IFERROR(SUMPRODUCT(--(tbl_bd_descente[wo_number]=W246),tbl_bd_descente[Al2O3],tbl_bd_descente[tons])/SUMIF(tbl_bd_descente[wo_number],W246,tbl_bd_descente[tons]),0)</f>
        <v>8.62</v>
      </c>
      <c r="AH246" s="21" t="n">
        <f aca="false">IFERROR(SUMPRODUCT(--(tbl_bd_descente[wo_number]=W246),tbl_bd_descente[Fe2O3],tbl_bd_descente[tons])/SUMIF(tbl_bd_descente[wo_number],W246,tbl_bd_descente[tons]),0)</f>
        <v>1.4</v>
      </c>
      <c r="AI246" s="21" t="n">
        <f aca="false">IFERROR(SUMPRODUCT(--(tbl_bd_descente[wo_number]=W246),tbl_bd_descente[MgO],tbl_bd_descente[tons])/SUMIF(tbl_bd_descente[wo_number],W246,tbl_bd_descente[tons]),0)</f>
        <v>32.19</v>
      </c>
      <c r="AJ246" s="21" t="n">
        <f aca="false">IFERROR(SUMPRODUCT(--(tbl_bd_descente[wo_number]=W246),tbl_bd_descente[CaOX],tbl_bd_descente[tons])/SUMIF(tbl_bd_descente[wo_number],W246,tbl_bd_descente[tons]),0)</f>
        <v>1</v>
      </c>
      <c r="AK246" s="21" t="n">
        <f aca="false">IFERROR(SUMPRODUCT(--(tbl_bd_descente[wo_number]=W246),tbl_bd_descente[S],tbl_bd_descente[tons])/SUMIF(tbl_bd_descente[wo_number],W246,tbl_bd_descente[tons]),0)</f>
        <v>0.114</v>
      </c>
      <c r="AL246" s="33"/>
      <c r="AM246" s="34"/>
      <c r="AO246" s="47" t="str">
        <f aca="false">IF(AND(C246=S$2,D246=S$3,COUNTIF(AO$1:AO245,"&gt;"&amp;1)&lt;10),ROW(),"")</f>
        <v/>
      </c>
    </row>
    <row r="247" customFormat="false" ht="12.8" hidden="false" customHeight="false" outlineLevel="0" collapsed="false">
      <c r="A247" s="0" t="s">
        <v>854</v>
      </c>
      <c r="B247" s="0" t="s">
        <v>30</v>
      </c>
      <c r="C247" s="0" t="s">
        <v>1</v>
      </c>
      <c r="D247" s="0" t="s">
        <v>30</v>
      </c>
      <c r="E247" s="20" t="n">
        <v>179.917997741699</v>
      </c>
      <c r="F247" s="20" t="n">
        <v>74.6</v>
      </c>
      <c r="G247" s="20" t="n">
        <v>78.6</v>
      </c>
      <c r="H247" s="20" t="n">
        <v>85</v>
      </c>
      <c r="I247" s="20" t="n">
        <v>3.34</v>
      </c>
      <c r="J247" s="20" t="n">
        <v>0.94</v>
      </c>
      <c r="K247" s="20" t="n">
        <v>31.56</v>
      </c>
      <c r="L247" s="20" t="n">
        <v>1.02</v>
      </c>
      <c r="M247" s="19" t="n">
        <v>43749.3327930556</v>
      </c>
      <c r="N247" s="19" t="n">
        <v>43749.3525107639</v>
      </c>
      <c r="O247" s="19" t="s">
        <v>676</v>
      </c>
      <c r="W247" s="0" t="s">
        <v>409</v>
      </c>
      <c r="X247" s="19" t="n">
        <v>43690.7819444444</v>
      </c>
      <c r="Y247" s="31" t="n">
        <v>950</v>
      </c>
      <c r="Z247" s="0" t="s">
        <v>66</v>
      </c>
      <c r="AA247" s="0" t="s">
        <v>8</v>
      </c>
      <c r="AB247" s="0" t="s">
        <v>66</v>
      </c>
      <c r="AC247" s="0" t="n">
        <v>2019</v>
      </c>
      <c r="AD247" s="0" t="n">
        <v>8</v>
      </c>
      <c r="AE247" s="32"/>
      <c r="AF247" s="21" t="n">
        <f aca="false">IFERROR(SUMPRODUCT(--(tbl_bd_descente[wo_number]=W247),tbl_bd_descente[Y],tbl_bd_descente[tons])/SUMIF(tbl_bd_descente[wo_number],W247,tbl_bd_descente[tons]),0)</f>
        <v>77.0052631578947</v>
      </c>
      <c r="AG247" s="21" t="n">
        <f aca="false">IFERROR(SUMPRODUCT(--(tbl_bd_descente[wo_number]=W247),tbl_bd_descente[Al2O3],tbl_bd_descente[tons])/SUMIF(tbl_bd_descente[wo_number],W247,tbl_bd_descente[tons]),0)</f>
        <v>9.43</v>
      </c>
      <c r="AH247" s="21" t="n">
        <f aca="false">IFERROR(SUMPRODUCT(--(tbl_bd_descente[wo_number]=W247),tbl_bd_descente[Fe2O3],tbl_bd_descente[tons])/SUMIF(tbl_bd_descente[wo_number],W247,tbl_bd_descente[tons]),0)</f>
        <v>1.35578947368421</v>
      </c>
      <c r="AI247" s="21" t="n">
        <f aca="false">IFERROR(SUMPRODUCT(--(tbl_bd_descente[wo_number]=W247),tbl_bd_descente[MgO],tbl_bd_descente[tons])/SUMIF(tbl_bd_descente[wo_number],W247,tbl_bd_descente[tons]),0)</f>
        <v>32.2315789473684</v>
      </c>
      <c r="AJ247" s="21" t="n">
        <f aca="false">IFERROR(SUMPRODUCT(--(tbl_bd_descente[wo_number]=W247),tbl_bd_descente[CaOX],tbl_bd_descente[tons])/SUMIF(tbl_bd_descente[wo_number],W247,tbl_bd_descente[tons]),0)</f>
        <v>1.11684210526316</v>
      </c>
      <c r="AK247" s="21" t="n">
        <f aca="false">IFERROR(SUMPRODUCT(--(tbl_bd_descente[wo_number]=W247),tbl_bd_descente[S],tbl_bd_descente[tons])/SUMIF(tbl_bd_descente[wo_number],W247,tbl_bd_descente[tons]),0)</f>
        <v>0.130842105263158</v>
      </c>
      <c r="AL247" s="33"/>
      <c r="AM247" s="34"/>
      <c r="AO247" s="47" t="str">
        <f aca="false">IF(AND(C247=S$2,D247=S$3,COUNTIF(AO$1:AO246,"&gt;"&amp;1)&lt;10),ROW(),"")</f>
        <v/>
      </c>
    </row>
    <row r="248" customFormat="false" ht="12.8" hidden="false" customHeight="false" outlineLevel="0" collapsed="false">
      <c r="A248" s="0" t="s">
        <v>855</v>
      </c>
      <c r="B248" s="0" t="s">
        <v>54</v>
      </c>
      <c r="C248" s="0" t="s">
        <v>5</v>
      </c>
      <c r="D248" s="0" t="s">
        <v>54</v>
      </c>
      <c r="E248" s="20" t="n">
        <v>170.400999069214</v>
      </c>
      <c r="F248" s="0" t="n">
        <v>78.8</v>
      </c>
      <c r="G248" s="0" t="n">
        <v>83</v>
      </c>
      <c r="H248" s="0" t="n">
        <v>89.8</v>
      </c>
      <c r="I248" s="0" t="n">
        <v>1.76</v>
      </c>
      <c r="J248" s="0" t="n">
        <v>0.65</v>
      </c>
      <c r="K248" s="0" t="n">
        <v>31.36</v>
      </c>
      <c r="L248" s="0" t="n">
        <v>2.48</v>
      </c>
      <c r="M248" s="19" t="n">
        <v>43749.3105902431</v>
      </c>
      <c r="N248" s="19" t="n">
        <v>43749.3287335995</v>
      </c>
      <c r="O248" s="19" t="s">
        <v>676</v>
      </c>
      <c r="W248" s="0" t="s">
        <v>408</v>
      </c>
      <c r="X248" s="19" t="n">
        <v>43690.5256944444</v>
      </c>
      <c r="Y248" s="31" t="n">
        <v>1200</v>
      </c>
      <c r="Z248" s="0" t="s">
        <v>66</v>
      </c>
      <c r="AA248" s="0" t="s">
        <v>8</v>
      </c>
      <c r="AB248" s="0" t="s">
        <v>66</v>
      </c>
      <c r="AC248" s="0" t="n">
        <v>2019</v>
      </c>
      <c r="AD248" s="0" t="n">
        <v>8</v>
      </c>
      <c r="AE248" s="32"/>
      <c r="AF248" s="21" t="n">
        <f aca="false">IFERROR(SUMPRODUCT(--(tbl_bd_descente[wo_number]=W248),tbl_bd_descente[Y],tbl_bd_descente[tons])/SUMIF(tbl_bd_descente[wo_number],W248,tbl_bd_descente[tons]),0)</f>
        <v>77.7666666666667</v>
      </c>
      <c r="AG248" s="21" t="n">
        <f aca="false">IFERROR(SUMPRODUCT(--(tbl_bd_descente[wo_number]=W248),tbl_bd_descente[Al2O3],tbl_bd_descente[tons])/SUMIF(tbl_bd_descente[wo_number],W248,tbl_bd_descente[tons]),0)</f>
        <v>8.25</v>
      </c>
      <c r="AH248" s="21" t="n">
        <f aca="false">IFERROR(SUMPRODUCT(--(tbl_bd_descente[wo_number]=W248),tbl_bd_descente[Fe2O3],tbl_bd_descente[tons])/SUMIF(tbl_bd_descente[wo_number],W248,tbl_bd_descente[tons]),0)</f>
        <v>1.29</v>
      </c>
      <c r="AI248" s="21" t="n">
        <f aca="false">IFERROR(SUMPRODUCT(--(tbl_bd_descente[wo_number]=W248),tbl_bd_descente[MgO],tbl_bd_descente[tons])/SUMIF(tbl_bd_descente[wo_number],W248,tbl_bd_descente[tons]),0)</f>
        <v>31.9433333333333</v>
      </c>
      <c r="AJ248" s="21" t="n">
        <f aca="false">IFERROR(SUMPRODUCT(--(tbl_bd_descente[wo_number]=W248),tbl_bd_descente[CaOX],tbl_bd_descente[tons])/SUMIF(tbl_bd_descente[wo_number],W248,tbl_bd_descente[tons]),0)</f>
        <v>1.34333333333333</v>
      </c>
      <c r="AK248" s="21" t="n">
        <f aca="false">IFERROR(SUMPRODUCT(--(tbl_bd_descente[wo_number]=W248),tbl_bd_descente[S],tbl_bd_descente[tons])/SUMIF(tbl_bd_descente[wo_number],W248,tbl_bd_descente[tons]),0)</f>
        <v>0.0896666666666667</v>
      </c>
      <c r="AL248" s="33"/>
      <c r="AM248" s="34"/>
      <c r="AO248" s="47" t="str">
        <f aca="false">IF(AND(C248=S$2,D248=S$3,COUNTIF(AO$1:AO247,"&gt;"&amp;1)&lt;10),ROW(),"")</f>
        <v/>
      </c>
    </row>
    <row r="249" customFormat="false" ht="12.8" hidden="false" customHeight="false" outlineLevel="0" collapsed="false">
      <c r="A249" s="0" t="s">
        <v>856</v>
      </c>
      <c r="B249" s="0" t="s">
        <v>30</v>
      </c>
      <c r="C249" s="0" t="s">
        <v>4</v>
      </c>
      <c r="D249" s="0" t="s">
        <v>30</v>
      </c>
      <c r="E249" s="20" t="n">
        <v>125.032998466492</v>
      </c>
      <c r="F249" s="0" t="n">
        <v>77.1</v>
      </c>
      <c r="G249" s="0" t="n">
        <v>81.3</v>
      </c>
      <c r="H249" s="0" t="n">
        <v>87</v>
      </c>
      <c r="I249" s="0" t="n">
        <v>4.88</v>
      </c>
      <c r="J249" s="0" t="n">
        <v>0.95</v>
      </c>
      <c r="K249" s="0" t="n">
        <v>31.71</v>
      </c>
      <c r="L249" s="0" t="n">
        <v>0.31</v>
      </c>
      <c r="M249" s="19" t="n">
        <v>43749.2721184375</v>
      </c>
      <c r="N249" s="19" t="n">
        <v>43749.2848451389</v>
      </c>
      <c r="O249" s="19" t="s">
        <v>837</v>
      </c>
      <c r="W249" s="0" t="s">
        <v>407</v>
      </c>
      <c r="X249" s="19" t="n">
        <v>43690.2166666667</v>
      </c>
      <c r="Y249" s="31" t="n">
        <v>398</v>
      </c>
      <c r="Z249" s="0" t="s">
        <v>66</v>
      </c>
      <c r="AA249" s="0" t="s">
        <v>26</v>
      </c>
      <c r="AB249" s="0" t="s">
        <v>88</v>
      </c>
      <c r="AC249" s="0" t="n">
        <v>2019</v>
      </c>
      <c r="AD249" s="0" t="n">
        <v>8</v>
      </c>
      <c r="AE249" s="32"/>
      <c r="AF249" s="21" t="n">
        <f aca="false">IFERROR(SUMPRODUCT(--(tbl_bd_descente[wo_number]=W249),tbl_bd_descente[Y],tbl_bd_descente[tons])/SUMIF(tbl_bd_descente[wo_number],W249,tbl_bd_descente[tons]),0)</f>
        <v>74.1</v>
      </c>
      <c r="AG249" s="21" t="n">
        <f aca="false">IFERROR(SUMPRODUCT(--(tbl_bd_descente[wo_number]=W249),tbl_bd_descente[Al2O3],tbl_bd_descente[tons])/SUMIF(tbl_bd_descente[wo_number],W249,tbl_bd_descente[tons]),0)</f>
        <v>3.68</v>
      </c>
      <c r="AH249" s="21" t="n">
        <f aca="false">IFERROR(SUMPRODUCT(--(tbl_bd_descente[wo_number]=W249),tbl_bd_descente[Fe2O3],tbl_bd_descente[tons])/SUMIF(tbl_bd_descente[wo_number],W249,tbl_bd_descente[tons]),0)</f>
        <v>1</v>
      </c>
      <c r="AI249" s="21" t="n">
        <f aca="false">IFERROR(SUMPRODUCT(--(tbl_bd_descente[wo_number]=W249),tbl_bd_descente[MgO],tbl_bd_descente[tons])/SUMIF(tbl_bd_descente[wo_number],W249,tbl_bd_descente[tons]),0)</f>
        <v>31.41</v>
      </c>
      <c r="AJ249" s="21" t="n">
        <f aca="false">IFERROR(SUMPRODUCT(--(tbl_bd_descente[wo_number]=W249),tbl_bd_descente[CaOX],tbl_bd_descente[tons])/SUMIF(tbl_bd_descente[wo_number],W249,tbl_bd_descente[tons]),0)</f>
        <v>1.47</v>
      </c>
      <c r="AK249" s="21" t="n">
        <f aca="false">IFERROR(SUMPRODUCT(--(tbl_bd_descente[wo_number]=W249),tbl_bd_descente[S],tbl_bd_descente[tons])/SUMIF(tbl_bd_descente[wo_number],W249,tbl_bd_descente[tons]),0)</f>
        <v>0.071</v>
      </c>
      <c r="AL249" s="33"/>
      <c r="AM249" s="34"/>
      <c r="AO249" s="47" t="str">
        <f aca="false">IF(AND(C249=S$2,D249=S$3,COUNTIF(AO$1:AO248,"&gt;"&amp;1)&lt;10),ROW(),"")</f>
        <v/>
      </c>
    </row>
    <row r="250" customFormat="false" ht="12.8" hidden="false" customHeight="false" outlineLevel="0" collapsed="false">
      <c r="A250" s="0" t="s">
        <v>857</v>
      </c>
      <c r="B250" s="0" t="s">
        <v>104</v>
      </c>
      <c r="C250" s="0" t="s">
        <v>16</v>
      </c>
      <c r="D250" s="0" t="s">
        <v>104</v>
      </c>
      <c r="E250" s="20" t="n">
        <v>160.075998497009</v>
      </c>
      <c r="F250" s="0" t="n">
        <v>81.9</v>
      </c>
      <c r="G250" s="0" t="n">
        <v>86.4</v>
      </c>
      <c r="H250" s="0" t="n">
        <v>92.4</v>
      </c>
      <c r="I250" s="0" t="n">
        <v>6.3</v>
      </c>
      <c r="J250" s="0" t="n">
        <v>0.85</v>
      </c>
      <c r="K250" s="0" t="n">
        <v>31.92</v>
      </c>
      <c r="L250" s="0" t="n">
        <v>0.45</v>
      </c>
      <c r="M250" s="19" t="n">
        <v>43749.2468593403</v>
      </c>
      <c r="N250" s="19" t="n">
        <v>43749.265215162</v>
      </c>
      <c r="O250" s="19" t="s">
        <v>837</v>
      </c>
      <c r="W250" s="0" t="s">
        <v>406</v>
      </c>
      <c r="X250" s="19" t="n">
        <v>43689.78125</v>
      </c>
      <c r="Y250" s="31" t="n">
        <v>695</v>
      </c>
      <c r="Z250" s="0" t="s">
        <v>30</v>
      </c>
      <c r="AA250" s="0" t="s">
        <v>1</v>
      </c>
      <c r="AB250" s="0" t="s">
        <v>30</v>
      </c>
      <c r="AC250" s="0" t="n">
        <v>2019</v>
      </c>
      <c r="AD250" s="0" t="n">
        <v>8</v>
      </c>
      <c r="AE250" s="32"/>
      <c r="AF250" s="21" t="n">
        <f aca="false">IFERROR(SUMPRODUCT(--(tbl_bd_descente[wo_number]=W250),tbl_bd_descente[Y],tbl_bd_descente[tons])/SUMIF(tbl_bd_descente[wo_number],W250,tbl_bd_descente[tons]),0)</f>
        <v>78.5640287769784</v>
      </c>
      <c r="AG250" s="21" t="n">
        <f aca="false">IFERROR(SUMPRODUCT(--(tbl_bd_descente[wo_number]=W250),tbl_bd_descente[Al2O3],tbl_bd_descente[tons])/SUMIF(tbl_bd_descente[wo_number],W250,tbl_bd_descente[tons]),0)</f>
        <v>2.2678417266187</v>
      </c>
      <c r="AH250" s="21" t="n">
        <f aca="false">IFERROR(SUMPRODUCT(--(tbl_bd_descente[wo_number]=W250),tbl_bd_descente[Fe2O3],tbl_bd_descente[tons])/SUMIF(tbl_bd_descente[wo_number],W250,tbl_bd_descente[tons]),0)</f>
        <v>0.896043165467626</v>
      </c>
      <c r="AI250" s="21" t="n">
        <f aca="false">IFERROR(SUMPRODUCT(--(tbl_bd_descente[wo_number]=W250),tbl_bd_descente[MgO],tbl_bd_descente[tons])/SUMIF(tbl_bd_descente[wo_number],W250,tbl_bd_descente[tons]),0)</f>
        <v>31.4151798561151</v>
      </c>
      <c r="AJ250" s="21" t="n">
        <f aca="false">IFERROR(SUMPRODUCT(--(tbl_bd_descente[wo_number]=W250),tbl_bd_descente[CaOX],tbl_bd_descente[tons])/SUMIF(tbl_bd_descente[wo_number],W250,tbl_bd_descente[tons]),0)</f>
        <v>1.90748201438849</v>
      </c>
      <c r="AK250" s="21" t="n">
        <f aca="false">IFERROR(SUMPRODUCT(--(tbl_bd_descente[wo_number]=W250),tbl_bd_descente[S],tbl_bd_descente[tons])/SUMIF(tbl_bd_descente[wo_number],W250,tbl_bd_descente[tons]),0)</f>
        <v>0.163251798561151</v>
      </c>
      <c r="AL250" s="33"/>
      <c r="AM250" s="34"/>
      <c r="AO250" s="47" t="str">
        <f aca="false">IF(AND(C250=S$2,D250=S$3,COUNTIF(AO$1:AO249,"&gt;"&amp;1)&lt;10),ROW(),"")</f>
        <v/>
      </c>
    </row>
    <row r="251" customFormat="false" ht="12.8" hidden="false" customHeight="false" outlineLevel="0" collapsed="false">
      <c r="A251" s="0" t="s">
        <v>858</v>
      </c>
      <c r="B251" s="0" t="s">
        <v>56</v>
      </c>
      <c r="C251" s="0" t="s">
        <v>25</v>
      </c>
      <c r="D251" s="0" t="s">
        <v>56</v>
      </c>
      <c r="E251" s="20" t="n">
        <v>290.024993896484</v>
      </c>
      <c r="F251" s="0" t="n">
        <v>81.3</v>
      </c>
      <c r="G251" s="0" t="n">
        <v>85.8</v>
      </c>
      <c r="H251" s="0" t="n">
        <v>92</v>
      </c>
      <c r="I251" s="0" t="n">
        <v>5.18</v>
      </c>
      <c r="J251" s="0" t="n">
        <v>0.83</v>
      </c>
      <c r="K251" s="0" t="n">
        <v>31.65</v>
      </c>
      <c r="L251" s="0" t="n">
        <v>0.37</v>
      </c>
      <c r="M251" s="19" t="n">
        <v>43748.9185299421</v>
      </c>
      <c r="N251" s="19" t="n">
        <v>43749.2442472569</v>
      </c>
      <c r="O251" s="19" t="s">
        <v>676</v>
      </c>
      <c r="W251" s="0" t="s">
        <v>405</v>
      </c>
      <c r="X251" s="19" t="n">
        <v>43689.6173611111</v>
      </c>
      <c r="Y251" s="31" t="n">
        <v>1200</v>
      </c>
      <c r="Z251" s="0" t="s">
        <v>30</v>
      </c>
      <c r="AA251" s="0" t="s">
        <v>1</v>
      </c>
      <c r="AB251" s="0" t="s">
        <v>30</v>
      </c>
      <c r="AC251" s="0" t="n">
        <v>2019</v>
      </c>
      <c r="AD251" s="0" t="n">
        <v>8</v>
      </c>
      <c r="AE251" s="32"/>
      <c r="AF251" s="21" t="n">
        <f aca="false">IFERROR(SUMPRODUCT(--(tbl_bd_descente[wo_number]=W251),tbl_bd_descente[Y],tbl_bd_descente[tons])/SUMIF(tbl_bd_descente[wo_number],W251,tbl_bd_descente[tons]),0)</f>
        <v>79.5</v>
      </c>
      <c r="AG251" s="21" t="n">
        <f aca="false">IFERROR(SUMPRODUCT(--(tbl_bd_descente[wo_number]=W251),tbl_bd_descente[Al2O3],tbl_bd_descente[tons])/SUMIF(tbl_bd_descente[wo_number],W251,tbl_bd_descente[tons]),0)</f>
        <v>3.40333333333333</v>
      </c>
      <c r="AH251" s="21" t="n">
        <f aca="false">IFERROR(SUMPRODUCT(--(tbl_bd_descente[wo_number]=W251),tbl_bd_descente[Fe2O3],tbl_bd_descente[tons])/SUMIF(tbl_bd_descente[wo_number],W251,tbl_bd_descente[tons]),0)</f>
        <v>0.883333333333333</v>
      </c>
      <c r="AI251" s="21" t="n">
        <f aca="false">IFERROR(SUMPRODUCT(--(tbl_bd_descente[wo_number]=W251),tbl_bd_descente[MgO],tbl_bd_descente[tons])/SUMIF(tbl_bd_descente[wo_number],W251,tbl_bd_descente[tons]),0)</f>
        <v>31.5466666666667</v>
      </c>
      <c r="AJ251" s="21" t="n">
        <f aca="false">IFERROR(SUMPRODUCT(--(tbl_bd_descente[wo_number]=W251),tbl_bd_descente[CaOX],tbl_bd_descente[tons])/SUMIF(tbl_bd_descente[wo_number],W251,tbl_bd_descente[tons]),0)</f>
        <v>1.02333333333333</v>
      </c>
      <c r="AK251" s="21" t="n">
        <f aca="false">IFERROR(SUMPRODUCT(--(tbl_bd_descente[wo_number]=W251),tbl_bd_descente[S],tbl_bd_descente[tons])/SUMIF(tbl_bd_descente[wo_number],W251,tbl_bd_descente[tons]),0)</f>
        <v>0.0686666666666667</v>
      </c>
      <c r="AL251" s="33"/>
      <c r="AM251" s="34"/>
      <c r="AO251" s="47" t="str">
        <f aca="false">IF(AND(C251=S$2,D251=S$3,COUNTIF(AO$1:AO250,"&gt;"&amp;1)&lt;10),ROW(),"")</f>
        <v/>
      </c>
    </row>
    <row r="252" customFormat="false" ht="12.8" hidden="false" customHeight="false" outlineLevel="0" collapsed="false">
      <c r="A252" s="0" t="s">
        <v>859</v>
      </c>
      <c r="B252" s="0" t="s">
        <v>56</v>
      </c>
      <c r="C252" s="0" t="s">
        <v>25</v>
      </c>
      <c r="D252" s="0" t="s">
        <v>56</v>
      </c>
      <c r="E252" s="20" t="n">
        <v>252.104995727539</v>
      </c>
      <c r="F252" s="0" t="n">
        <v>82</v>
      </c>
      <c r="G252" s="0" t="n">
        <v>86.5</v>
      </c>
      <c r="H252" s="0" t="n">
        <v>93.4</v>
      </c>
      <c r="I252" s="0" t="n">
        <v>4.64</v>
      </c>
      <c r="J252" s="0" t="n">
        <v>0.82</v>
      </c>
      <c r="K252" s="0" t="n">
        <v>31.67</v>
      </c>
      <c r="L252" s="0" t="n">
        <v>0.45</v>
      </c>
      <c r="M252" s="19" t="n">
        <v>43748.888755787</v>
      </c>
      <c r="N252" s="19" t="n">
        <v>43748.912159456</v>
      </c>
      <c r="O252" s="19" t="s">
        <v>676</v>
      </c>
      <c r="W252" s="0" t="s">
        <v>404</v>
      </c>
      <c r="X252" s="19" t="n">
        <v>43689.1798611111</v>
      </c>
      <c r="Y252" s="31" t="n">
        <v>53</v>
      </c>
      <c r="Z252" s="0" t="s">
        <v>66</v>
      </c>
      <c r="AA252" s="0" t="s">
        <v>9</v>
      </c>
      <c r="AB252" s="0" t="s">
        <v>66</v>
      </c>
      <c r="AC252" s="0" t="n">
        <v>2019</v>
      </c>
      <c r="AD252" s="0" t="n">
        <v>8</v>
      </c>
      <c r="AE252" s="32"/>
      <c r="AF252" s="21" t="n">
        <f aca="false">IFERROR(SUMPRODUCT(--(tbl_bd_descente[wo_number]=W252),tbl_bd_descente[Y],tbl_bd_descente[tons])/SUMIF(tbl_bd_descente[wo_number],W252,tbl_bd_descente[tons]),0)</f>
        <v>74.2</v>
      </c>
      <c r="AG252" s="21" t="n">
        <f aca="false">IFERROR(SUMPRODUCT(--(tbl_bd_descente[wo_number]=W252),tbl_bd_descente[Al2O3],tbl_bd_descente[tons])/SUMIF(tbl_bd_descente[wo_number],W252,tbl_bd_descente[tons]),0)</f>
        <v>7.08</v>
      </c>
      <c r="AH252" s="21" t="n">
        <f aca="false">IFERROR(SUMPRODUCT(--(tbl_bd_descente[wo_number]=W252),tbl_bd_descente[Fe2O3],tbl_bd_descente[tons])/SUMIF(tbl_bd_descente[wo_number],W252,tbl_bd_descente[tons]),0)</f>
        <v>1.33</v>
      </c>
      <c r="AI252" s="21" t="n">
        <f aca="false">IFERROR(SUMPRODUCT(--(tbl_bd_descente[wo_number]=W252),tbl_bd_descente[MgO],tbl_bd_descente[tons])/SUMIF(tbl_bd_descente[wo_number],W252,tbl_bd_descente[tons]),0)</f>
        <v>32.05</v>
      </c>
      <c r="AJ252" s="21" t="n">
        <f aca="false">IFERROR(SUMPRODUCT(--(tbl_bd_descente[wo_number]=W252),tbl_bd_descente[CaOX],tbl_bd_descente[tons])/SUMIF(tbl_bd_descente[wo_number],W252,tbl_bd_descente[tons]),0)</f>
        <v>1.16</v>
      </c>
      <c r="AK252" s="21" t="n">
        <f aca="false">IFERROR(SUMPRODUCT(--(tbl_bd_descente[wo_number]=W252),tbl_bd_descente[S],tbl_bd_descente[tons])/SUMIF(tbl_bd_descente[wo_number],W252,tbl_bd_descente[tons]),0)</f>
        <v>0.172</v>
      </c>
      <c r="AL252" s="33"/>
      <c r="AM252" s="34"/>
      <c r="AO252" s="47" t="str">
        <f aca="false">IF(AND(C252=S$2,D252=S$3,COUNTIF(AO$1:AO251,"&gt;"&amp;1)&lt;10),ROW(),"")</f>
        <v/>
      </c>
    </row>
    <row r="253" customFormat="false" ht="12.8" hidden="false" customHeight="false" outlineLevel="0" collapsed="false">
      <c r="A253" s="0" t="s">
        <v>860</v>
      </c>
      <c r="B253" s="0" t="s">
        <v>54</v>
      </c>
      <c r="C253" s="0" t="s">
        <v>7</v>
      </c>
      <c r="D253" s="0" t="s">
        <v>54</v>
      </c>
      <c r="E253" s="20" t="n">
        <v>216.089996337891</v>
      </c>
      <c r="F253" s="0" t="n">
        <v>81.6</v>
      </c>
      <c r="G253" s="0" t="n">
        <v>86</v>
      </c>
      <c r="H253" s="0" t="n">
        <v>93.1</v>
      </c>
      <c r="I253" s="0" t="n">
        <v>3.78</v>
      </c>
      <c r="J253" s="0" t="n">
        <v>0.78</v>
      </c>
      <c r="K253" s="0" t="n">
        <v>31.52</v>
      </c>
      <c r="L253" s="0" t="n">
        <v>0.38</v>
      </c>
      <c r="M253" s="19" t="n">
        <v>43748.8659326042</v>
      </c>
      <c r="N253" s="19" t="n">
        <v>43748.883784838</v>
      </c>
      <c r="O253" s="19" t="s">
        <v>676</v>
      </c>
      <c r="W253" s="0" t="s">
        <v>404</v>
      </c>
      <c r="X253" s="19" t="n">
        <v>43689.1798611111</v>
      </c>
      <c r="Y253" s="31" t="n">
        <v>106</v>
      </c>
      <c r="Z253" s="0" t="s">
        <v>66</v>
      </c>
      <c r="AA253" s="0" t="s">
        <v>20</v>
      </c>
      <c r="AB253" s="0" t="s">
        <v>66</v>
      </c>
      <c r="AC253" s="0" t="n">
        <v>2019</v>
      </c>
      <c r="AD253" s="0" t="n">
        <v>8</v>
      </c>
      <c r="AE253" s="32"/>
      <c r="AF253" s="21" t="n">
        <f aca="false">IFERROR(SUMPRODUCT(--(tbl_bd_descente[wo_number]=W253),tbl_bd_descente[Y],tbl_bd_descente[tons])/SUMIF(tbl_bd_descente[wo_number],W253,tbl_bd_descente[tons]),0)</f>
        <v>74.2</v>
      </c>
      <c r="AG253" s="21" t="n">
        <f aca="false">IFERROR(SUMPRODUCT(--(tbl_bd_descente[wo_number]=W253),tbl_bd_descente[Al2O3],tbl_bd_descente[tons])/SUMIF(tbl_bd_descente[wo_number],W253,tbl_bd_descente[tons]),0)</f>
        <v>7.08</v>
      </c>
      <c r="AH253" s="21" t="n">
        <f aca="false">IFERROR(SUMPRODUCT(--(tbl_bd_descente[wo_number]=W253),tbl_bd_descente[Fe2O3],tbl_bd_descente[tons])/SUMIF(tbl_bd_descente[wo_number],W253,tbl_bd_descente[tons]),0)</f>
        <v>1.33</v>
      </c>
      <c r="AI253" s="21" t="n">
        <f aca="false">IFERROR(SUMPRODUCT(--(tbl_bd_descente[wo_number]=W253),tbl_bd_descente[MgO],tbl_bd_descente[tons])/SUMIF(tbl_bd_descente[wo_number],W253,tbl_bd_descente[tons]),0)</f>
        <v>32.05</v>
      </c>
      <c r="AJ253" s="21" t="n">
        <f aca="false">IFERROR(SUMPRODUCT(--(tbl_bd_descente[wo_number]=W253),tbl_bd_descente[CaOX],tbl_bd_descente[tons])/SUMIF(tbl_bd_descente[wo_number],W253,tbl_bd_descente[tons]),0)</f>
        <v>1.16</v>
      </c>
      <c r="AK253" s="21" t="n">
        <f aca="false">IFERROR(SUMPRODUCT(--(tbl_bd_descente[wo_number]=W253),tbl_bd_descente[S],tbl_bd_descente[tons])/SUMIF(tbl_bd_descente[wo_number],W253,tbl_bd_descente[tons]),0)</f>
        <v>0.172</v>
      </c>
      <c r="AL253" s="33"/>
      <c r="AM253" s="34"/>
      <c r="AO253" s="47" t="str">
        <f aca="false">IF(AND(C253=S$2,D253=S$3,COUNTIF(AO$1:AO252,"&gt;"&amp;1)&lt;10),ROW(),"")</f>
        <v/>
      </c>
    </row>
    <row r="254" customFormat="false" ht="12.8" hidden="false" customHeight="false" outlineLevel="0" collapsed="false">
      <c r="A254" s="0" t="s">
        <v>861</v>
      </c>
      <c r="B254" s="0" t="s">
        <v>30</v>
      </c>
      <c r="C254" s="0" t="s">
        <v>4</v>
      </c>
      <c r="D254" s="0" t="s">
        <v>30</v>
      </c>
      <c r="E254" s="20" t="n">
        <v>252.104995727539</v>
      </c>
      <c r="F254" s="0" t="n">
        <v>78.1</v>
      </c>
      <c r="G254" s="0" t="n">
        <v>82.3</v>
      </c>
      <c r="H254" s="0" t="n">
        <v>88.7</v>
      </c>
      <c r="I254" s="0" t="n">
        <v>4.25</v>
      </c>
      <c r="J254" s="0" t="n">
        <v>0.82</v>
      </c>
      <c r="K254" s="0" t="n">
        <v>31.65</v>
      </c>
      <c r="L254" s="0" t="n">
        <v>0.46</v>
      </c>
      <c r="M254" s="19" t="n">
        <v>43748.8410881134</v>
      </c>
      <c r="N254" s="19" t="n">
        <v>43748.8635306713</v>
      </c>
      <c r="O254" s="19" t="s">
        <v>837</v>
      </c>
      <c r="W254" s="0" t="s">
        <v>402</v>
      </c>
      <c r="X254" s="19" t="n">
        <v>43687.1048611111</v>
      </c>
      <c r="Y254" s="31" t="n">
        <v>600</v>
      </c>
      <c r="Z254" s="0" t="s">
        <v>66</v>
      </c>
      <c r="AA254" s="0" t="s">
        <v>20</v>
      </c>
      <c r="AB254" s="0" t="s">
        <v>66</v>
      </c>
      <c r="AC254" s="0" t="n">
        <v>2019</v>
      </c>
      <c r="AD254" s="0" t="n">
        <v>8</v>
      </c>
      <c r="AE254" s="32"/>
      <c r="AF254" s="21" t="n">
        <f aca="false">IFERROR(SUMPRODUCT(--(tbl_bd_descente[wo_number]=W254),tbl_bd_descente[Y],tbl_bd_descente[tons])/SUMIF(tbl_bd_descente[wo_number],W254,tbl_bd_descente[tons]),0)</f>
        <v>74.4333333333333</v>
      </c>
      <c r="AG254" s="21" t="n">
        <f aca="false">IFERROR(SUMPRODUCT(--(tbl_bd_descente[wo_number]=W254),tbl_bd_descente[Al2O3],tbl_bd_descente[tons])/SUMIF(tbl_bd_descente[wo_number],W254,tbl_bd_descente[tons]),0)</f>
        <v>7.56333333333333</v>
      </c>
      <c r="AH254" s="21" t="n">
        <f aca="false">IFERROR(SUMPRODUCT(--(tbl_bd_descente[wo_number]=W254),tbl_bd_descente[Fe2O3],tbl_bd_descente[tons])/SUMIF(tbl_bd_descente[wo_number],W254,tbl_bd_descente[tons]),0)</f>
        <v>1.37</v>
      </c>
      <c r="AI254" s="21" t="n">
        <f aca="false">IFERROR(SUMPRODUCT(--(tbl_bd_descente[wo_number]=W254),tbl_bd_descente[MgO],tbl_bd_descente[tons])/SUMIF(tbl_bd_descente[wo_number],W254,tbl_bd_descente[tons]),0)</f>
        <v>32.0966666666667</v>
      </c>
      <c r="AJ254" s="21" t="n">
        <f aca="false">IFERROR(SUMPRODUCT(--(tbl_bd_descente[wo_number]=W254),tbl_bd_descente[CaOX],tbl_bd_descente[tons])/SUMIF(tbl_bd_descente[wo_number],W254,tbl_bd_descente[tons]),0)</f>
        <v>0.983333333333333</v>
      </c>
      <c r="AK254" s="21" t="n">
        <f aca="false">IFERROR(SUMPRODUCT(--(tbl_bd_descente[wo_number]=W254),tbl_bd_descente[S],tbl_bd_descente[tons])/SUMIF(tbl_bd_descente[wo_number],W254,tbl_bd_descente[tons]),0)</f>
        <v>0.167666666666667</v>
      </c>
      <c r="AL254" s="33"/>
      <c r="AM254" s="34"/>
      <c r="AO254" s="47" t="str">
        <f aca="false">IF(AND(C254=S$2,D254=S$3,COUNTIF(AO$1:AO253,"&gt;"&amp;1)&lt;10),ROW(),"")</f>
        <v/>
      </c>
    </row>
    <row r="255" customFormat="false" ht="12.8" hidden="false" customHeight="false" outlineLevel="0" collapsed="false">
      <c r="A255" s="0" t="s">
        <v>862</v>
      </c>
      <c r="B255" s="0" t="s">
        <v>30</v>
      </c>
      <c r="C255" s="0" t="s">
        <v>4</v>
      </c>
      <c r="D255" s="0" t="s">
        <v>30</v>
      </c>
      <c r="E255" s="20" t="n">
        <v>145.544998168945</v>
      </c>
      <c r="F255" s="0" t="n">
        <v>74.9</v>
      </c>
      <c r="G255" s="0" t="n">
        <v>78.9</v>
      </c>
      <c r="H255" s="0" t="n">
        <v>84.9</v>
      </c>
      <c r="I255" s="0" t="n">
        <v>5.07</v>
      </c>
      <c r="J255" s="0" t="n">
        <v>1.02</v>
      </c>
      <c r="K255" s="0" t="n">
        <v>31.79</v>
      </c>
      <c r="L255" s="0" t="n">
        <v>0.62</v>
      </c>
      <c r="M255" s="19" t="n">
        <v>43748.825978588</v>
      </c>
      <c r="N255" s="19" t="n">
        <v>43748.8361873843</v>
      </c>
      <c r="O255" s="19" t="s">
        <v>837</v>
      </c>
      <c r="W255" s="0" t="s">
        <v>402</v>
      </c>
      <c r="X255" s="19" t="n">
        <v>43687.1048611111</v>
      </c>
      <c r="Y255" s="31" t="n">
        <v>300</v>
      </c>
      <c r="Z255" s="0" t="s">
        <v>66</v>
      </c>
      <c r="AA255" s="0" t="s">
        <v>9</v>
      </c>
      <c r="AB255" s="0" t="s">
        <v>66</v>
      </c>
      <c r="AC255" s="0" t="n">
        <v>2019</v>
      </c>
      <c r="AD255" s="0" t="n">
        <v>8</v>
      </c>
      <c r="AE255" s="32"/>
      <c r="AF255" s="21" t="n">
        <f aca="false">IFERROR(SUMPRODUCT(--(tbl_bd_descente[wo_number]=W255),tbl_bd_descente[Y],tbl_bd_descente[tons])/SUMIF(tbl_bd_descente[wo_number],W255,tbl_bd_descente[tons]),0)</f>
        <v>74.4333333333333</v>
      </c>
      <c r="AG255" s="21" t="n">
        <f aca="false">IFERROR(SUMPRODUCT(--(tbl_bd_descente[wo_number]=W255),tbl_bd_descente[Al2O3],tbl_bd_descente[tons])/SUMIF(tbl_bd_descente[wo_number],W255,tbl_bd_descente[tons]),0)</f>
        <v>7.56333333333333</v>
      </c>
      <c r="AH255" s="21" t="n">
        <f aca="false">IFERROR(SUMPRODUCT(--(tbl_bd_descente[wo_number]=W255),tbl_bd_descente[Fe2O3],tbl_bd_descente[tons])/SUMIF(tbl_bd_descente[wo_number],W255,tbl_bd_descente[tons]),0)</f>
        <v>1.37</v>
      </c>
      <c r="AI255" s="21" t="n">
        <f aca="false">IFERROR(SUMPRODUCT(--(tbl_bd_descente[wo_number]=W255),tbl_bd_descente[MgO],tbl_bd_descente[tons])/SUMIF(tbl_bd_descente[wo_number],W255,tbl_bd_descente[tons]),0)</f>
        <v>32.0966666666667</v>
      </c>
      <c r="AJ255" s="21" t="n">
        <f aca="false">IFERROR(SUMPRODUCT(--(tbl_bd_descente[wo_number]=W255),tbl_bd_descente[CaOX],tbl_bd_descente[tons])/SUMIF(tbl_bd_descente[wo_number],W255,tbl_bd_descente[tons]),0)</f>
        <v>0.983333333333333</v>
      </c>
      <c r="AK255" s="21" t="n">
        <f aca="false">IFERROR(SUMPRODUCT(--(tbl_bd_descente[wo_number]=W255),tbl_bd_descente[S],tbl_bd_descente[tons])/SUMIF(tbl_bd_descente[wo_number],W255,tbl_bd_descente[tons]),0)</f>
        <v>0.167666666666667</v>
      </c>
      <c r="AL255" s="33"/>
      <c r="AM255" s="34"/>
      <c r="AO255" s="47" t="str">
        <f aca="false">IF(AND(C255=S$2,D255=S$3,COUNTIF(AO$1:AO254,"&gt;"&amp;1)&lt;10),ROW(),"")</f>
        <v/>
      </c>
    </row>
    <row r="256" customFormat="false" ht="12.8" hidden="false" customHeight="false" outlineLevel="0" collapsed="false">
      <c r="A256" s="0" t="s">
        <v>863</v>
      </c>
      <c r="B256" s="0" t="s">
        <v>66</v>
      </c>
      <c r="C256" s="0" t="s">
        <v>20</v>
      </c>
      <c r="D256" s="0" t="s">
        <v>66</v>
      </c>
      <c r="E256" s="20" t="n">
        <v>177.806997299194</v>
      </c>
      <c r="F256" s="0" t="n">
        <v>72</v>
      </c>
      <c r="G256" s="0" t="n">
        <v>75.9</v>
      </c>
      <c r="H256" s="0" t="n">
        <v>81.7</v>
      </c>
      <c r="I256" s="0" t="n">
        <v>6.94</v>
      </c>
      <c r="J256" s="0" t="n">
        <v>1.38</v>
      </c>
      <c r="K256" s="0" t="n">
        <v>31.96</v>
      </c>
      <c r="L256" s="0" t="n">
        <v>0.49</v>
      </c>
      <c r="M256" s="19" t="n">
        <v>43748.8108907407</v>
      </c>
      <c r="N256" s="19" t="n">
        <v>43748.8222054745</v>
      </c>
      <c r="O256" s="19" t="s">
        <v>605</v>
      </c>
      <c r="W256" s="0" t="s">
        <v>401</v>
      </c>
      <c r="X256" s="19" t="n">
        <v>43686.7979166667</v>
      </c>
      <c r="Y256" s="31" t="n">
        <v>1330</v>
      </c>
      <c r="Z256" s="0" t="s">
        <v>104</v>
      </c>
      <c r="AA256" s="0" t="s">
        <v>6</v>
      </c>
      <c r="AB256" s="0" t="s">
        <v>104</v>
      </c>
      <c r="AC256" s="0" t="n">
        <v>2019</v>
      </c>
      <c r="AD256" s="0" t="n">
        <v>8</v>
      </c>
      <c r="AE256" s="32"/>
      <c r="AF256" s="21" t="n">
        <f aca="false">IFERROR(SUMPRODUCT(--(tbl_bd_descente[wo_number]=W256),tbl_bd_descente[Y],tbl_bd_descente[tons])/SUMIF(tbl_bd_descente[wo_number],W256,tbl_bd_descente[tons]),0)</f>
        <v>82.5533834586466</v>
      </c>
      <c r="AG256" s="21" t="n">
        <f aca="false">IFERROR(SUMPRODUCT(--(tbl_bd_descente[wo_number]=W256),tbl_bd_descente[Al2O3],tbl_bd_descente[tons])/SUMIF(tbl_bd_descente[wo_number],W256,tbl_bd_descente[tons]),0)</f>
        <v>4.55067669172932</v>
      </c>
      <c r="AH256" s="21" t="n">
        <f aca="false">IFERROR(SUMPRODUCT(--(tbl_bd_descente[wo_number]=W256),tbl_bd_descente[Fe2O3],tbl_bd_descente[tons])/SUMIF(tbl_bd_descente[wo_number],W256,tbl_bd_descente[tons]),0)</f>
        <v>0.889924812030075</v>
      </c>
      <c r="AI256" s="21" t="n">
        <f aca="false">IFERROR(SUMPRODUCT(--(tbl_bd_descente[wo_number]=W256),tbl_bd_descente[MgO],tbl_bd_descente[tons])/SUMIF(tbl_bd_descente[wo_number],W256,tbl_bd_descente[tons]),0)</f>
        <v>31.6877443609023</v>
      </c>
      <c r="AJ256" s="21" t="n">
        <f aca="false">IFERROR(SUMPRODUCT(--(tbl_bd_descente[wo_number]=W256),tbl_bd_descente[CaOX],tbl_bd_descente[tons])/SUMIF(tbl_bd_descente[wo_number],W256,tbl_bd_descente[tons]),0)</f>
        <v>0.47796992481203</v>
      </c>
      <c r="AK256" s="21" t="n">
        <f aca="false">IFERROR(SUMPRODUCT(--(tbl_bd_descente[wo_number]=W256),tbl_bd_descente[S],tbl_bd_descente[tons])/SUMIF(tbl_bd_descente[wo_number],W256,tbl_bd_descente[tons]),0)</f>
        <v>0.0724887218045113</v>
      </c>
      <c r="AL256" s="33"/>
      <c r="AM256" s="34"/>
      <c r="AO256" s="47" t="str">
        <f aca="false">IF(AND(C256=S$2,D256=S$3,COUNTIF(AO$1:AO255,"&gt;"&amp;1)&lt;10),ROW(),"")</f>
        <v/>
      </c>
    </row>
    <row r="257" customFormat="false" ht="12.8" hidden="false" customHeight="false" outlineLevel="0" collapsed="false">
      <c r="A257" s="0" t="s">
        <v>864</v>
      </c>
      <c r="B257" s="0" t="s">
        <v>66</v>
      </c>
      <c r="C257" s="0" t="s">
        <v>9</v>
      </c>
      <c r="D257" s="0" t="s">
        <v>66</v>
      </c>
      <c r="E257" s="20" t="n">
        <v>219.17399597168</v>
      </c>
      <c r="F257" s="0" t="n">
        <v>71.9</v>
      </c>
      <c r="G257" s="0" t="n">
        <v>75.9</v>
      </c>
      <c r="H257" s="0" t="n">
        <v>81.2</v>
      </c>
      <c r="I257" s="0" t="n">
        <v>9.32</v>
      </c>
      <c r="J257" s="0" t="n">
        <v>1.52</v>
      </c>
      <c r="K257" s="0" t="n">
        <v>32.14</v>
      </c>
      <c r="L257" s="0" t="n">
        <v>0.74</v>
      </c>
      <c r="M257" s="19" t="n">
        <v>43748.7926043981</v>
      </c>
      <c r="N257" s="19" t="n">
        <v>43748.8057248495</v>
      </c>
      <c r="O257" s="19" t="s">
        <v>605</v>
      </c>
      <c r="W257" s="0" t="s">
        <v>400</v>
      </c>
      <c r="X257" s="19" t="n">
        <v>43686.4368055556</v>
      </c>
      <c r="Y257" s="31" t="n">
        <v>1200</v>
      </c>
      <c r="Z257" s="0" t="s">
        <v>104</v>
      </c>
      <c r="AA257" s="0" t="s">
        <v>6</v>
      </c>
      <c r="AB257" s="0" t="s">
        <v>104</v>
      </c>
      <c r="AC257" s="0" t="n">
        <v>2019</v>
      </c>
      <c r="AD257" s="0" t="n">
        <v>8</v>
      </c>
      <c r="AE257" s="32"/>
      <c r="AF257" s="21" t="n">
        <f aca="false">IFERROR(SUMPRODUCT(--(tbl_bd_descente[wo_number]=W257),tbl_bd_descente[Y],tbl_bd_descente[tons])/SUMIF(tbl_bd_descente[wo_number],W257,tbl_bd_descente[tons]),0)</f>
        <v>82.8</v>
      </c>
      <c r="AG257" s="21" t="n">
        <f aca="false">IFERROR(SUMPRODUCT(--(tbl_bd_descente[wo_number]=W257),tbl_bd_descente[Al2O3],tbl_bd_descente[tons])/SUMIF(tbl_bd_descente[wo_number],W257,tbl_bd_descente[tons]),0)</f>
        <v>5.33666666666667</v>
      </c>
      <c r="AH257" s="21" t="n">
        <f aca="false">IFERROR(SUMPRODUCT(--(tbl_bd_descente[wo_number]=W257),tbl_bd_descente[Fe2O3],tbl_bd_descente[tons])/SUMIF(tbl_bd_descente[wo_number],W257,tbl_bd_descente[tons]),0)</f>
        <v>0.903333333333333</v>
      </c>
      <c r="AI257" s="21" t="n">
        <f aca="false">IFERROR(SUMPRODUCT(--(tbl_bd_descente[wo_number]=W257),tbl_bd_descente[MgO],tbl_bd_descente[tons])/SUMIF(tbl_bd_descente[wo_number],W257,tbl_bd_descente[tons]),0)</f>
        <v>31.9066666666667</v>
      </c>
      <c r="AJ257" s="21" t="n">
        <f aca="false">IFERROR(SUMPRODUCT(--(tbl_bd_descente[wo_number]=W257),tbl_bd_descente[CaOX],tbl_bd_descente[tons])/SUMIF(tbl_bd_descente[wo_number],W257,tbl_bd_descente[tons]),0)</f>
        <v>0.683333333333333</v>
      </c>
      <c r="AK257" s="21" t="n">
        <f aca="false">IFERROR(SUMPRODUCT(--(tbl_bd_descente[wo_number]=W257),tbl_bd_descente[S],tbl_bd_descente[tons])/SUMIF(tbl_bd_descente[wo_number],W257,tbl_bd_descente[tons]),0)</f>
        <v>0.0613333333333333</v>
      </c>
      <c r="AL257" s="33"/>
      <c r="AM257" s="34"/>
      <c r="AO257" s="47" t="str">
        <f aca="false">IF(AND(C257=S$2,D257=S$3,COUNTIF(AO$1:AO256,"&gt;"&amp;1)&lt;10),ROW(),"")</f>
        <v/>
      </c>
    </row>
    <row r="258" customFormat="false" ht="12.8" hidden="false" customHeight="false" outlineLevel="0" collapsed="false">
      <c r="A258" s="0" t="s">
        <v>865</v>
      </c>
      <c r="B258" s="0" t="s">
        <v>30</v>
      </c>
      <c r="C258" s="0" t="s">
        <v>4</v>
      </c>
      <c r="D258" s="0" t="s">
        <v>30</v>
      </c>
      <c r="E258" s="20" t="n">
        <v>361.863993835449</v>
      </c>
      <c r="F258" s="0" t="n">
        <v>75.4</v>
      </c>
      <c r="G258" s="0" t="n">
        <v>79.5</v>
      </c>
      <c r="H258" s="0" t="n">
        <v>86</v>
      </c>
      <c r="I258" s="0" t="n">
        <v>5.96</v>
      </c>
      <c r="J258" s="0" t="n">
        <v>1.06</v>
      </c>
      <c r="K258" s="0" t="n">
        <v>31.59</v>
      </c>
      <c r="L258" s="0" t="n">
        <v>0.84</v>
      </c>
      <c r="M258" s="19" t="n">
        <v>43748.7634791667</v>
      </c>
      <c r="N258" s="19" t="n">
        <v>43748.7896132755</v>
      </c>
      <c r="O258" s="19" t="s">
        <v>605</v>
      </c>
      <c r="W258" s="0" t="s">
        <v>399</v>
      </c>
      <c r="X258" s="19" t="n">
        <v>43686.1347222222</v>
      </c>
      <c r="Y258" s="31" t="n">
        <v>388</v>
      </c>
      <c r="Z258" s="0" t="s">
        <v>66</v>
      </c>
      <c r="AA258" s="0" t="s">
        <v>20</v>
      </c>
      <c r="AB258" s="0" t="s">
        <v>66</v>
      </c>
      <c r="AC258" s="0" t="n">
        <v>2019</v>
      </c>
      <c r="AD258" s="0" t="n">
        <v>8</v>
      </c>
      <c r="AE258" s="32"/>
      <c r="AF258" s="21" t="n">
        <f aca="false">IFERROR(SUMPRODUCT(--(tbl_bd_descente[wo_number]=W258),tbl_bd_descente[Y],tbl_bd_descente[tons])/SUMIF(tbl_bd_descente[wo_number],W258,tbl_bd_descente[tons]),0)</f>
        <v>73.8670103092783</v>
      </c>
      <c r="AG258" s="21" t="n">
        <f aca="false">IFERROR(SUMPRODUCT(--(tbl_bd_descente[wo_number]=W258),tbl_bd_descente[Al2O3],tbl_bd_descente[tons])/SUMIF(tbl_bd_descente[wo_number],W258,tbl_bd_descente[tons]),0)</f>
        <v>8.68237113402062</v>
      </c>
      <c r="AH258" s="21" t="n">
        <f aca="false">IFERROR(SUMPRODUCT(--(tbl_bd_descente[wo_number]=W258),tbl_bd_descente[Fe2O3],tbl_bd_descente[tons])/SUMIF(tbl_bd_descente[wo_number],W258,tbl_bd_descente[tons]),0)</f>
        <v>1.40422680412371</v>
      </c>
      <c r="AI258" s="21" t="n">
        <f aca="false">IFERROR(SUMPRODUCT(--(tbl_bd_descente[wo_number]=W258),tbl_bd_descente[MgO],tbl_bd_descente[tons])/SUMIF(tbl_bd_descente[wo_number],W258,tbl_bd_descente[tons]),0)</f>
        <v>32.2475257731959</v>
      </c>
      <c r="AJ258" s="21" t="n">
        <f aca="false">IFERROR(SUMPRODUCT(--(tbl_bd_descente[wo_number]=W258),tbl_bd_descente[CaOX],tbl_bd_descente[tons])/SUMIF(tbl_bd_descente[wo_number],W258,tbl_bd_descente[tons]),0)</f>
        <v>1.2580412371134</v>
      </c>
      <c r="AK258" s="21" t="n">
        <f aca="false">IFERROR(SUMPRODUCT(--(tbl_bd_descente[wo_number]=W258),tbl_bd_descente[S],tbl_bd_descente[tons])/SUMIF(tbl_bd_descente[wo_number],W258,tbl_bd_descente[tons]),0)</f>
        <v>0.138237113402062</v>
      </c>
      <c r="AL258" s="33"/>
      <c r="AM258" s="34"/>
      <c r="AO258" s="47" t="str">
        <f aca="false">IF(AND(C258=S$2,D258=S$3,COUNTIF(AO$1:AO257,"&gt;"&amp;1)&lt;10),ROW(),"")</f>
        <v/>
      </c>
    </row>
    <row r="259" customFormat="false" ht="12.8" hidden="false" customHeight="false" outlineLevel="0" collapsed="false">
      <c r="A259" s="0" t="s">
        <v>866</v>
      </c>
      <c r="B259" s="0" t="s">
        <v>56</v>
      </c>
      <c r="C259" s="0" t="s">
        <v>25</v>
      </c>
      <c r="D259" s="0" t="s">
        <v>56</v>
      </c>
      <c r="E259" s="20" t="n">
        <v>311.815996170044</v>
      </c>
      <c r="F259" s="0" t="n">
        <v>79.3</v>
      </c>
      <c r="G259" s="0" t="n">
        <v>83.7</v>
      </c>
      <c r="H259" s="0" t="n">
        <v>88.3</v>
      </c>
      <c r="I259" s="0" t="n">
        <v>13.39</v>
      </c>
      <c r="J259" s="0" t="n">
        <v>1.62</v>
      </c>
      <c r="K259" s="0" t="n">
        <v>32.62</v>
      </c>
      <c r="L259" s="0" t="n">
        <v>0.62</v>
      </c>
      <c r="M259" s="19" t="n">
        <v>43748.7044565162</v>
      </c>
      <c r="N259" s="19" t="n">
        <v>43748.7610827894</v>
      </c>
      <c r="O259" s="19" t="s">
        <v>605</v>
      </c>
      <c r="W259" s="0" t="s">
        <v>399</v>
      </c>
      <c r="X259" s="19" t="n">
        <v>43686.1347222222</v>
      </c>
      <c r="Y259" s="31" t="n">
        <v>194</v>
      </c>
      <c r="Z259" s="0" t="s">
        <v>66</v>
      </c>
      <c r="AA259" s="0" t="s">
        <v>9</v>
      </c>
      <c r="AB259" s="0" t="s">
        <v>66</v>
      </c>
      <c r="AC259" s="0" t="n">
        <v>2019</v>
      </c>
      <c r="AD259" s="0" t="n">
        <v>8</v>
      </c>
      <c r="AE259" s="32"/>
      <c r="AF259" s="21" t="n">
        <f aca="false">IFERROR(SUMPRODUCT(--(tbl_bd_descente[wo_number]=W259),tbl_bd_descente[Y],tbl_bd_descente[tons])/SUMIF(tbl_bd_descente[wo_number],W259,tbl_bd_descente[tons]),0)</f>
        <v>73.8670103092783</v>
      </c>
      <c r="AG259" s="21" t="n">
        <f aca="false">IFERROR(SUMPRODUCT(--(tbl_bd_descente[wo_number]=W259),tbl_bd_descente[Al2O3],tbl_bd_descente[tons])/SUMIF(tbl_bd_descente[wo_number],W259,tbl_bd_descente[tons]),0)</f>
        <v>8.68237113402062</v>
      </c>
      <c r="AH259" s="21" t="n">
        <f aca="false">IFERROR(SUMPRODUCT(--(tbl_bd_descente[wo_number]=W259),tbl_bd_descente[Fe2O3],tbl_bd_descente[tons])/SUMIF(tbl_bd_descente[wo_number],W259,tbl_bd_descente[tons]),0)</f>
        <v>1.40422680412371</v>
      </c>
      <c r="AI259" s="21" t="n">
        <f aca="false">IFERROR(SUMPRODUCT(--(tbl_bd_descente[wo_number]=W259),tbl_bd_descente[MgO],tbl_bd_descente[tons])/SUMIF(tbl_bd_descente[wo_number],W259,tbl_bd_descente[tons]),0)</f>
        <v>32.2475257731959</v>
      </c>
      <c r="AJ259" s="21" t="n">
        <f aca="false">IFERROR(SUMPRODUCT(--(tbl_bd_descente[wo_number]=W259),tbl_bd_descente[CaOX],tbl_bd_descente[tons])/SUMIF(tbl_bd_descente[wo_number],W259,tbl_bd_descente[tons]),0)</f>
        <v>1.2580412371134</v>
      </c>
      <c r="AK259" s="21" t="n">
        <f aca="false">IFERROR(SUMPRODUCT(--(tbl_bd_descente[wo_number]=W259),tbl_bd_descente[S],tbl_bd_descente[tons])/SUMIF(tbl_bd_descente[wo_number],W259,tbl_bd_descente[tons]),0)</f>
        <v>0.138237113402062</v>
      </c>
      <c r="AL259" s="33"/>
      <c r="AM259" s="34"/>
      <c r="AO259" s="47" t="str">
        <f aca="false">IF(AND(C259=S$2,D259=S$3,COUNTIF(AO$1:AO258,"&gt;"&amp;1)&lt;10),ROW(),"")</f>
        <v/>
      </c>
    </row>
    <row r="260" customFormat="false" ht="12.8" hidden="false" customHeight="false" outlineLevel="0" collapsed="false">
      <c r="A260" s="0" t="s">
        <v>867</v>
      </c>
      <c r="B260" s="0" t="s">
        <v>594</v>
      </c>
      <c r="C260" s="0" t="s">
        <v>24</v>
      </c>
      <c r="D260" s="0" t="s">
        <v>594</v>
      </c>
      <c r="E260" s="20" t="n">
        <v>474.579995727539</v>
      </c>
      <c r="F260" s="0" t="n">
        <v>78.4</v>
      </c>
      <c r="G260" s="0" t="n">
        <v>82.8</v>
      </c>
      <c r="H260" s="0" t="n">
        <v>86.6</v>
      </c>
      <c r="I260" s="0" t="n">
        <v>14.92</v>
      </c>
      <c r="J260" s="0" t="n">
        <v>2.05</v>
      </c>
      <c r="K260" s="0" t="n">
        <v>32.73</v>
      </c>
      <c r="L260" s="0" t="n">
        <v>0.51</v>
      </c>
      <c r="M260" s="19" t="n">
        <v>43748.6485269676</v>
      </c>
      <c r="N260" s="19" t="n">
        <v>43748.6995793634</v>
      </c>
      <c r="O260" s="19" t="s">
        <v>605</v>
      </c>
      <c r="W260" s="0" t="s">
        <v>398</v>
      </c>
      <c r="X260" s="19" t="n">
        <v>43685.9972222222</v>
      </c>
      <c r="Y260" s="31" t="n">
        <v>600</v>
      </c>
      <c r="Z260" s="0" t="s">
        <v>66</v>
      </c>
      <c r="AA260" s="0" t="s">
        <v>20</v>
      </c>
      <c r="AB260" s="0" t="s">
        <v>66</v>
      </c>
      <c r="AC260" s="0" t="n">
        <v>2019</v>
      </c>
      <c r="AD260" s="0" t="n">
        <v>8</v>
      </c>
      <c r="AE260" s="32"/>
      <c r="AF260" s="21" t="n">
        <f aca="false">IFERROR(SUMPRODUCT(--(tbl_bd_descente[wo_number]=W260),tbl_bd_descente[Y],tbl_bd_descente[tons])/SUMIF(tbl_bd_descente[wo_number],W260,tbl_bd_descente[tons]),0)</f>
        <v>74.5</v>
      </c>
      <c r="AG260" s="21" t="n">
        <f aca="false">IFERROR(SUMPRODUCT(--(tbl_bd_descente[wo_number]=W260),tbl_bd_descente[Al2O3],tbl_bd_descente[tons])/SUMIF(tbl_bd_descente[wo_number],W260,tbl_bd_descente[tons]),0)</f>
        <v>7.56</v>
      </c>
      <c r="AH260" s="21" t="n">
        <f aca="false">IFERROR(SUMPRODUCT(--(tbl_bd_descente[wo_number]=W260),tbl_bd_descente[Fe2O3],tbl_bd_descente[tons])/SUMIF(tbl_bd_descente[wo_number],W260,tbl_bd_descente[tons]),0)</f>
        <v>1.32</v>
      </c>
      <c r="AI260" s="21" t="n">
        <f aca="false">IFERROR(SUMPRODUCT(--(tbl_bd_descente[wo_number]=W260),tbl_bd_descente[MgO],tbl_bd_descente[tons])/SUMIF(tbl_bd_descente[wo_number],W260,tbl_bd_descente[tons]),0)</f>
        <v>32.03</v>
      </c>
      <c r="AJ260" s="21" t="n">
        <f aca="false">IFERROR(SUMPRODUCT(--(tbl_bd_descente[wo_number]=W260),tbl_bd_descente[CaOX],tbl_bd_descente[tons])/SUMIF(tbl_bd_descente[wo_number],W260,tbl_bd_descente[tons]),0)</f>
        <v>1.49</v>
      </c>
      <c r="AK260" s="21" t="n">
        <f aca="false">IFERROR(SUMPRODUCT(--(tbl_bd_descente[wo_number]=W260),tbl_bd_descente[S],tbl_bd_descente[tons])/SUMIF(tbl_bd_descente[wo_number],W260,tbl_bd_descente[tons]),0)</f>
        <v>0.15</v>
      </c>
      <c r="AL260" s="33"/>
      <c r="AM260" s="34"/>
      <c r="AO260" s="47" t="str">
        <f aca="false">IF(AND(C260=S$2,D260=S$3,COUNTIF(AO$1:AO259,"&gt;"&amp;1)&lt;10),ROW(),"")</f>
        <v/>
      </c>
    </row>
    <row r="261" customFormat="false" ht="12.8" hidden="false" customHeight="false" outlineLevel="0" collapsed="false">
      <c r="A261" s="0" t="s">
        <v>868</v>
      </c>
      <c r="B261" s="0" t="s">
        <v>66</v>
      </c>
      <c r="C261" s="0" t="s">
        <v>9</v>
      </c>
      <c r="D261" s="0" t="s">
        <v>66</v>
      </c>
      <c r="E261" s="20" t="n">
        <v>145.444998168945</v>
      </c>
      <c r="F261" s="0" t="n">
        <v>71.2</v>
      </c>
      <c r="G261" s="0" t="n">
        <v>75.1</v>
      </c>
      <c r="H261" s="0" t="n">
        <v>80.6</v>
      </c>
      <c r="I261" s="0" t="n">
        <v>8.9</v>
      </c>
      <c r="J261" s="0" t="n">
        <v>1.55</v>
      </c>
      <c r="K261" s="0" t="n">
        <v>32.07</v>
      </c>
      <c r="L261" s="0" t="n">
        <v>1.73</v>
      </c>
      <c r="M261" s="19" t="n">
        <v>43748.6314691782</v>
      </c>
      <c r="N261" s="19" t="n">
        <v>43748.6456540857</v>
      </c>
      <c r="O261" s="19" t="s">
        <v>605</v>
      </c>
      <c r="W261" s="0" t="s">
        <v>398</v>
      </c>
      <c r="X261" s="19" t="n">
        <v>43685.9972222222</v>
      </c>
      <c r="Y261" s="31" t="n">
        <v>300</v>
      </c>
      <c r="Z261" s="0" t="s">
        <v>66</v>
      </c>
      <c r="AA261" s="0" t="s">
        <v>9</v>
      </c>
      <c r="AB261" s="0" t="s">
        <v>66</v>
      </c>
      <c r="AC261" s="0" t="n">
        <v>2019</v>
      </c>
      <c r="AD261" s="0" t="n">
        <v>8</v>
      </c>
      <c r="AE261" s="32"/>
      <c r="AF261" s="21" t="n">
        <f aca="false">IFERROR(SUMPRODUCT(--(tbl_bd_descente[wo_number]=W261),tbl_bd_descente[Y],tbl_bd_descente[tons])/SUMIF(tbl_bd_descente[wo_number],W261,tbl_bd_descente[tons]),0)</f>
        <v>74.5</v>
      </c>
      <c r="AG261" s="21" t="n">
        <f aca="false">IFERROR(SUMPRODUCT(--(tbl_bd_descente[wo_number]=W261),tbl_bd_descente[Al2O3],tbl_bd_descente[tons])/SUMIF(tbl_bd_descente[wo_number],W261,tbl_bd_descente[tons]),0)</f>
        <v>7.56</v>
      </c>
      <c r="AH261" s="21" t="n">
        <f aca="false">IFERROR(SUMPRODUCT(--(tbl_bd_descente[wo_number]=W261),tbl_bd_descente[Fe2O3],tbl_bd_descente[tons])/SUMIF(tbl_bd_descente[wo_number],W261,tbl_bd_descente[tons]),0)</f>
        <v>1.32</v>
      </c>
      <c r="AI261" s="21" t="n">
        <f aca="false">IFERROR(SUMPRODUCT(--(tbl_bd_descente[wo_number]=W261),tbl_bd_descente[MgO],tbl_bd_descente[tons])/SUMIF(tbl_bd_descente[wo_number],W261,tbl_bd_descente[tons]),0)</f>
        <v>32.03</v>
      </c>
      <c r="AJ261" s="21" t="n">
        <f aca="false">IFERROR(SUMPRODUCT(--(tbl_bd_descente[wo_number]=W261),tbl_bd_descente[CaOX],tbl_bd_descente[tons])/SUMIF(tbl_bd_descente[wo_number],W261,tbl_bd_descente[tons]),0)</f>
        <v>1.49</v>
      </c>
      <c r="AK261" s="21" t="n">
        <f aca="false">IFERROR(SUMPRODUCT(--(tbl_bd_descente[wo_number]=W261),tbl_bd_descente[S],tbl_bd_descente[tons])/SUMIF(tbl_bd_descente[wo_number],W261,tbl_bd_descente[tons]),0)</f>
        <v>0.15</v>
      </c>
      <c r="AL261" s="33"/>
      <c r="AM261" s="34"/>
      <c r="AO261" s="47" t="str">
        <f aca="false">IF(AND(C261=S$2,D261=S$3,COUNTIF(AO$1:AO260,"&gt;"&amp;1)&lt;10),ROW(),"")</f>
        <v/>
      </c>
    </row>
    <row r="262" customFormat="false" ht="12.8" hidden="false" customHeight="false" outlineLevel="0" collapsed="false">
      <c r="A262" s="0" t="s">
        <v>869</v>
      </c>
      <c r="B262" s="0" t="s">
        <v>66</v>
      </c>
      <c r="C262" s="0" t="s">
        <v>9</v>
      </c>
      <c r="D262" s="0" t="s">
        <v>66</v>
      </c>
      <c r="E262" s="20" t="n">
        <v>438.211996459961</v>
      </c>
      <c r="F262" s="0" t="n">
        <v>67</v>
      </c>
      <c r="G262" s="0" t="n">
        <v>70.7</v>
      </c>
      <c r="H262" s="0" t="n">
        <v>75.9</v>
      </c>
      <c r="I262" s="0" t="n">
        <v>11.94</v>
      </c>
      <c r="J262" s="0" t="n">
        <v>1.52</v>
      </c>
      <c r="K262" s="0" t="n">
        <v>32.39</v>
      </c>
      <c r="L262" s="0" t="n">
        <v>0.48</v>
      </c>
      <c r="M262" s="19" t="n">
        <v>43748.5927832986</v>
      </c>
      <c r="N262" s="19" t="n">
        <v>43748.6245489931</v>
      </c>
      <c r="O262" s="19" t="s">
        <v>603</v>
      </c>
      <c r="W262" s="0" t="s">
        <v>397</v>
      </c>
      <c r="X262" s="19" t="n">
        <v>43685.7895833333</v>
      </c>
      <c r="Y262" s="31" t="n">
        <v>450</v>
      </c>
      <c r="Z262" s="0" t="s">
        <v>30</v>
      </c>
      <c r="AA262" s="0" t="s">
        <v>1</v>
      </c>
      <c r="AB262" s="0" t="s">
        <v>30</v>
      </c>
      <c r="AC262" s="0" t="n">
        <v>2019</v>
      </c>
      <c r="AD262" s="0" t="n">
        <v>8</v>
      </c>
      <c r="AE262" s="32"/>
      <c r="AF262" s="21" t="n">
        <f aca="false">IFERROR(SUMPRODUCT(--(tbl_bd_descente[wo_number]=W262),tbl_bd_descente[Y],tbl_bd_descente[tons])/SUMIF(tbl_bd_descente[wo_number],W262,tbl_bd_descente[tons]),0)</f>
        <v>77.6</v>
      </c>
      <c r="AG262" s="21" t="n">
        <f aca="false">IFERROR(SUMPRODUCT(--(tbl_bd_descente[wo_number]=W262),tbl_bd_descente[Al2O3],tbl_bd_descente[tons])/SUMIF(tbl_bd_descente[wo_number],W262,tbl_bd_descente[tons]),0)</f>
        <v>3.09</v>
      </c>
      <c r="AH262" s="21" t="n">
        <f aca="false">IFERROR(SUMPRODUCT(--(tbl_bd_descente[wo_number]=W262),tbl_bd_descente[Fe2O3],tbl_bd_descente[tons])/SUMIF(tbl_bd_descente[wo_number],W262,tbl_bd_descente[tons]),0)</f>
        <v>0.86</v>
      </c>
      <c r="AI262" s="21" t="n">
        <f aca="false">IFERROR(SUMPRODUCT(--(tbl_bd_descente[wo_number]=W262),tbl_bd_descente[MgO],tbl_bd_descente[tons])/SUMIF(tbl_bd_descente[wo_number],W262,tbl_bd_descente[tons]),0)</f>
        <v>31.43</v>
      </c>
      <c r="AJ262" s="21" t="n">
        <f aca="false">IFERROR(SUMPRODUCT(--(tbl_bd_descente[wo_number]=W262),tbl_bd_descente[CaOX],tbl_bd_descente[tons])/SUMIF(tbl_bd_descente[wo_number],W262,tbl_bd_descente[tons]),0)</f>
        <v>0.74</v>
      </c>
      <c r="AK262" s="21" t="n">
        <f aca="false">IFERROR(SUMPRODUCT(--(tbl_bd_descente[wo_number]=W262),tbl_bd_descente[S],tbl_bd_descente[tons])/SUMIF(tbl_bd_descente[wo_number],W262,tbl_bd_descente[tons]),0)</f>
        <v>0.134</v>
      </c>
      <c r="AL262" s="33"/>
      <c r="AM262" s="34"/>
      <c r="AO262" s="47" t="str">
        <f aca="false">IF(AND(C262=S$2,D262=S$3,COUNTIF(AO$1:AO261,"&gt;"&amp;1)&lt;10),ROW(),"")</f>
        <v/>
      </c>
    </row>
    <row r="263" customFormat="false" ht="12.8" hidden="false" customHeight="false" outlineLevel="0" collapsed="false">
      <c r="A263" s="0" t="s">
        <v>870</v>
      </c>
      <c r="B263" s="0" t="s">
        <v>54</v>
      </c>
      <c r="C263" s="0" t="s">
        <v>7</v>
      </c>
      <c r="D263" s="0" t="s">
        <v>54</v>
      </c>
      <c r="E263" s="20" t="n">
        <v>179.438999176025</v>
      </c>
      <c r="F263" s="0" t="n">
        <v>82.2</v>
      </c>
      <c r="G263" s="0" t="n">
        <v>86.6</v>
      </c>
      <c r="H263" s="0" t="n">
        <v>93.4</v>
      </c>
      <c r="I263" s="0" t="n">
        <v>1.77</v>
      </c>
      <c r="J263" s="0" t="n">
        <v>0.94</v>
      </c>
      <c r="K263" s="0" t="n">
        <v>31.33</v>
      </c>
      <c r="L263" s="0" t="n">
        <v>0.32</v>
      </c>
      <c r="M263" s="19" t="n">
        <v>43748.4796405903</v>
      </c>
      <c r="N263" s="19" t="n">
        <v>43748.501006169</v>
      </c>
      <c r="O263" s="19" t="s">
        <v>593</v>
      </c>
      <c r="W263" s="0" t="s">
        <v>396</v>
      </c>
      <c r="X263" s="19" t="n">
        <v>43685.6847222222</v>
      </c>
      <c r="Y263" s="31" t="n">
        <v>1215</v>
      </c>
      <c r="Z263" s="0" t="s">
        <v>30</v>
      </c>
      <c r="AA263" s="0" t="s">
        <v>1</v>
      </c>
      <c r="AB263" s="0" t="s">
        <v>30</v>
      </c>
      <c r="AC263" s="0" t="n">
        <v>2019</v>
      </c>
      <c r="AD263" s="0" t="n">
        <v>8</v>
      </c>
      <c r="AE263" s="32"/>
      <c r="AF263" s="21" t="n">
        <f aca="false">IFERROR(SUMPRODUCT(--(tbl_bd_descente[wo_number]=W263),tbl_bd_descente[Y],tbl_bd_descente[tons])/SUMIF(tbl_bd_descente[wo_number],W263,tbl_bd_descente[tons]),0)</f>
        <v>78.5205761316873</v>
      </c>
      <c r="AG263" s="21" t="n">
        <f aca="false">IFERROR(SUMPRODUCT(--(tbl_bd_descente[wo_number]=W263),tbl_bd_descente[Al2O3],tbl_bd_descente[tons])/SUMIF(tbl_bd_descente[wo_number],W263,tbl_bd_descente[tons]),0)</f>
        <v>3.13724279835391</v>
      </c>
      <c r="AH263" s="21" t="n">
        <f aca="false">IFERROR(SUMPRODUCT(--(tbl_bd_descente[wo_number]=W263),tbl_bd_descente[Fe2O3],tbl_bd_descente[tons])/SUMIF(tbl_bd_descente[wo_number],W263,tbl_bd_descente[tons]),0)</f>
        <v>0.890246913580247</v>
      </c>
      <c r="AI263" s="21" t="n">
        <f aca="false">IFERROR(SUMPRODUCT(--(tbl_bd_descente[wo_number]=W263),tbl_bd_descente[MgO],tbl_bd_descente[tons])/SUMIF(tbl_bd_descente[wo_number],W263,tbl_bd_descente[tons]),0)</f>
        <v>31.3811111111111</v>
      </c>
      <c r="AJ263" s="21" t="n">
        <f aca="false">IFERROR(SUMPRODUCT(--(tbl_bd_descente[wo_number]=W263),tbl_bd_descente[CaOX],tbl_bd_descente[tons])/SUMIF(tbl_bd_descente[wo_number],W263,tbl_bd_descente[tons]),0)</f>
        <v>0.973374485596708</v>
      </c>
      <c r="AK263" s="21" t="n">
        <f aca="false">IFERROR(SUMPRODUCT(--(tbl_bd_descente[wo_number]=W263),tbl_bd_descente[S],tbl_bd_descente[tons])/SUMIF(tbl_bd_descente[wo_number],W263,tbl_bd_descente[tons]),0)</f>
        <v>0.062</v>
      </c>
      <c r="AL263" s="33"/>
      <c r="AM263" s="34"/>
      <c r="AO263" s="47" t="str">
        <f aca="false">IF(AND(C263=S$2,D263=S$3,COUNTIF(AO$1:AO262,"&gt;"&amp;1)&lt;10),ROW(),"")</f>
        <v/>
      </c>
    </row>
    <row r="264" customFormat="false" ht="12.8" hidden="false" customHeight="false" outlineLevel="0" collapsed="false">
      <c r="A264" s="0" t="s">
        <v>871</v>
      </c>
      <c r="B264" s="0" t="s">
        <v>88</v>
      </c>
      <c r="C264" s="0" t="s">
        <v>26</v>
      </c>
      <c r="D264" s="0" t="s">
        <v>88</v>
      </c>
      <c r="E264" s="20" t="n">
        <v>241.398998260498</v>
      </c>
      <c r="F264" s="0" t="n">
        <v>72.1</v>
      </c>
      <c r="G264" s="0" t="n">
        <v>76.1</v>
      </c>
      <c r="H264" s="0" t="n">
        <v>81.9</v>
      </c>
      <c r="I264" s="0" t="n">
        <v>5.71</v>
      </c>
      <c r="J264" s="0" t="n">
        <v>1.54</v>
      </c>
      <c r="K264" s="0" t="n">
        <v>31.59</v>
      </c>
      <c r="L264" s="0" t="n">
        <v>0.99</v>
      </c>
      <c r="M264" s="19" t="n">
        <v>43748.4385995718</v>
      </c>
      <c r="N264" s="19" t="n">
        <v>43748.4675346065</v>
      </c>
      <c r="O264" s="19" t="s">
        <v>593</v>
      </c>
      <c r="W264" s="0" t="s">
        <v>395</v>
      </c>
      <c r="X264" s="19" t="n">
        <v>43685.1145833333</v>
      </c>
      <c r="Y264" s="31" t="n">
        <v>401</v>
      </c>
      <c r="Z264" s="0" t="s">
        <v>58</v>
      </c>
      <c r="AA264" s="0" t="s">
        <v>2</v>
      </c>
      <c r="AB264" s="0" t="s">
        <v>58</v>
      </c>
      <c r="AC264" s="0" t="n">
        <v>2019</v>
      </c>
      <c r="AD264" s="0" t="n">
        <v>8</v>
      </c>
      <c r="AE264" s="32"/>
      <c r="AF264" s="21" t="n">
        <f aca="false">IFERROR(SUMPRODUCT(--(tbl_bd_descente[wo_number]=W264),tbl_bd_descente[Y],tbl_bd_descente[tons])/SUMIF(tbl_bd_descente[wo_number],W264,tbl_bd_descente[tons]),0)</f>
        <v>79.3</v>
      </c>
      <c r="AG264" s="21" t="n">
        <f aca="false">IFERROR(SUMPRODUCT(--(tbl_bd_descente[wo_number]=W264),tbl_bd_descente[Al2O3],tbl_bd_descente[tons])/SUMIF(tbl_bd_descente[wo_number],W264,tbl_bd_descente[tons]),0)</f>
        <v>2.95</v>
      </c>
      <c r="AH264" s="21" t="n">
        <f aca="false">IFERROR(SUMPRODUCT(--(tbl_bd_descente[wo_number]=W264),tbl_bd_descente[Fe2O3],tbl_bd_descente[tons])/SUMIF(tbl_bd_descente[wo_number],W264,tbl_bd_descente[tons]),0)</f>
        <v>0.86</v>
      </c>
      <c r="AI264" s="21" t="n">
        <f aca="false">IFERROR(SUMPRODUCT(--(tbl_bd_descente[wo_number]=W264),tbl_bd_descente[MgO],tbl_bd_descente[tons])/SUMIF(tbl_bd_descente[wo_number],W264,tbl_bd_descente[tons]),0)</f>
        <v>31.62</v>
      </c>
      <c r="AJ264" s="21" t="n">
        <f aca="false">IFERROR(SUMPRODUCT(--(tbl_bd_descente[wo_number]=W264),tbl_bd_descente[CaOX],tbl_bd_descente[tons])/SUMIF(tbl_bd_descente[wo_number],W264,tbl_bd_descente[tons]),0)</f>
        <v>0.87</v>
      </c>
      <c r="AK264" s="21" t="n">
        <f aca="false">IFERROR(SUMPRODUCT(--(tbl_bd_descente[wo_number]=W264),tbl_bd_descente[S],tbl_bd_descente[tons])/SUMIF(tbl_bd_descente[wo_number],W264,tbl_bd_descente[tons]),0)</f>
        <v>0.069</v>
      </c>
      <c r="AL264" s="33"/>
      <c r="AM264" s="34"/>
      <c r="AO264" s="47" t="str">
        <f aca="false">IF(AND(C264=S$2,D264=S$3,COUNTIF(AO$1:AO263,"&gt;"&amp;1)&lt;10),ROW(),"")</f>
        <v/>
      </c>
    </row>
    <row r="265" customFormat="false" ht="12.8" hidden="false" customHeight="false" outlineLevel="0" collapsed="false">
      <c r="A265" s="0" t="s">
        <v>872</v>
      </c>
      <c r="B265" s="0" t="s">
        <v>54</v>
      </c>
      <c r="C265" s="0" t="s">
        <v>5</v>
      </c>
      <c r="D265" s="0" t="s">
        <v>54</v>
      </c>
      <c r="E265" s="20" t="n">
        <v>296.193000793457</v>
      </c>
      <c r="F265" s="0" t="n">
        <v>80.9</v>
      </c>
      <c r="G265" s="0" t="n">
        <v>85.3</v>
      </c>
      <c r="H265" s="0" t="n">
        <v>91.9</v>
      </c>
      <c r="I265" s="0" t="n">
        <v>1.31</v>
      </c>
      <c r="J265" s="0" t="n">
        <v>1.03</v>
      </c>
      <c r="K265" s="0" t="n">
        <v>30.79</v>
      </c>
      <c r="L265" s="0" t="n">
        <v>0.59</v>
      </c>
      <c r="M265" s="19" t="n">
        <v>43748.3741618056</v>
      </c>
      <c r="N265" s="19" t="n">
        <v>43748.4347886574</v>
      </c>
      <c r="O265" s="19" t="s">
        <v>593</v>
      </c>
      <c r="W265" s="0" t="s">
        <v>394</v>
      </c>
      <c r="X265" s="19" t="n">
        <v>43685.0243055556</v>
      </c>
      <c r="Y265" s="31" t="n">
        <v>900</v>
      </c>
      <c r="Z265" s="0" t="s">
        <v>58</v>
      </c>
      <c r="AA265" s="0" t="s">
        <v>2</v>
      </c>
      <c r="AB265" s="0" t="s">
        <v>58</v>
      </c>
      <c r="AC265" s="0" t="n">
        <v>2019</v>
      </c>
      <c r="AD265" s="0" t="n">
        <v>8</v>
      </c>
      <c r="AE265" s="32"/>
      <c r="AF265" s="21" t="n">
        <f aca="false">IFERROR(SUMPRODUCT(--(tbl_bd_descente[wo_number]=W265),tbl_bd_descente[Y],tbl_bd_descente[tons])/SUMIF(tbl_bd_descente[wo_number],W265,tbl_bd_descente[tons]),0)</f>
        <v>79</v>
      </c>
      <c r="AG265" s="21" t="n">
        <f aca="false">IFERROR(SUMPRODUCT(--(tbl_bd_descente[wo_number]=W265),tbl_bd_descente[Al2O3],tbl_bd_descente[tons])/SUMIF(tbl_bd_descente[wo_number],W265,tbl_bd_descente[tons]),0)</f>
        <v>2.65</v>
      </c>
      <c r="AH265" s="21" t="n">
        <f aca="false">IFERROR(SUMPRODUCT(--(tbl_bd_descente[wo_number]=W265),tbl_bd_descente[Fe2O3],tbl_bd_descente[tons])/SUMIF(tbl_bd_descente[wo_number],W265,tbl_bd_descente[tons]),0)</f>
        <v>0.813333333333333</v>
      </c>
      <c r="AI265" s="21" t="n">
        <f aca="false">IFERROR(SUMPRODUCT(--(tbl_bd_descente[wo_number]=W265),tbl_bd_descente[MgO],tbl_bd_descente[tons])/SUMIF(tbl_bd_descente[wo_number],W265,tbl_bd_descente[tons]),0)</f>
        <v>31.5133333333333</v>
      </c>
      <c r="AJ265" s="21" t="n">
        <f aca="false">IFERROR(SUMPRODUCT(--(tbl_bd_descente[wo_number]=W265),tbl_bd_descente[CaOX],tbl_bd_descente[tons])/SUMIF(tbl_bd_descente[wo_number],W265,tbl_bd_descente[tons]),0)</f>
        <v>1.42333333333333</v>
      </c>
      <c r="AK265" s="21" t="n">
        <f aca="false">IFERROR(SUMPRODUCT(--(tbl_bd_descente[wo_number]=W265),tbl_bd_descente[S],tbl_bd_descente[tons])/SUMIF(tbl_bd_descente[wo_number],W265,tbl_bd_descente[tons]),0)</f>
        <v>0.0736666666666667</v>
      </c>
      <c r="AL265" s="33"/>
      <c r="AM265" s="34"/>
      <c r="AO265" s="47" t="str">
        <f aca="false">IF(AND(C265=S$2,D265=S$3,COUNTIF(AO$1:AO264,"&gt;"&amp;1)&lt;10),ROW(),"")</f>
        <v/>
      </c>
    </row>
    <row r="266" customFormat="false" ht="12.8" hidden="false" customHeight="false" outlineLevel="0" collapsed="false">
      <c r="A266" s="0" t="s">
        <v>873</v>
      </c>
      <c r="B266" s="0" t="s">
        <v>30</v>
      </c>
      <c r="C266" s="0" t="s">
        <v>1</v>
      </c>
      <c r="D266" s="0" t="s">
        <v>30</v>
      </c>
      <c r="E266" s="20" t="n">
        <v>138.616998672485</v>
      </c>
      <c r="F266" s="20" t="n">
        <v>77.1</v>
      </c>
      <c r="G266" s="20" t="n">
        <v>81.3</v>
      </c>
      <c r="H266" s="20" t="n">
        <v>87.4</v>
      </c>
      <c r="I266" s="20" t="n">
        <v>2.81</v>
      </c>
      <c r="J266" s="20" t="n">
        <v>1.15</v>
      </c>
      <c r="K266" s="20" t="n">
        <v>31.4</v>
      </c>
      <c r="L266" s="20" t="n">
        <v>1.33</v>
      </c>
      <c r="M266" s="19" t="n">
        <v>43748.3549258102</v>
      </c>
      <c r="N266" s="19" t="n">
        <v>43748.3712334838</v>
      </c>
      <c r="O266" s="19" t="s">
        <v>593</v>
      </c>
      <c r="W266" s="0" t="s">
        <v>393</v>
      </c>
      <c r="X266" s="19" t="n">
        <v>43684.8</v>
      </c>
      <c r="Y266" s="31" t="n">
        <v>623</v>
      </c>
      <c r="Z266" s="0" t="s">
        <v>54</v>
      </c>
      <c r="AA266" s="0" t="s">
        <v>7</v>
      </c>
      <c r="AB266" s="0" t="s">
        <v>54</v>
      </c>
      <c r="AC266" s="0" t="n">
        <v>2019</v>
      </c>
      <c r="AD266" s="0" t="n">
        <v>8</v>
      </c>
      <c r="AE266" s="32"/>
      <c r="AF266" s="21" t="n">
        <f aca="false">IFERROR(SUMPRODUCT(--(tbl_bd_descente[wo_number]=W266),tbl_bd_descente[Y],tbl_bd_descente[tons])/SUMIF(tbl_bd_descente[wo_number],W266,tbl_bd_descente[tons]),0)</f>
        <v>85.9926163723916</v>
      </c>
      <c r="AG266" s="21" t="n">
        <f aca="false">IFERROR(SUMPRODUCT(--(tbl_bd_descente[wo_number]=W266),tbl_bd_descente[Al2O3],tbl_bd_descente[tons])/SUMIF(tbl_bd_descente[wo_number],W266,tbl_bd_descente[tons]),0)</f>
        <v>2.12454253611557</v>
      </c>
      <c r="AH266" s="21" t="n">
        <f aca="false">IFERROR(SUMPRODUCT(--(tbl_bd_descente[wo_number]=W266),tbl_bd_descente[Fe2O3],tbl_bd_descente[tons])/SUMIF(tbl_bd_descente[wo_number],W266,tbl_bd_descente[tons]),0)</f>
        <v>0.653579454253612</v>
      </c>
      <c r="AI266" s="21" t="n">
        <f aca="false">IFERROR(SUMPRODUCT(--(tbl_bd_descente[wo_number]=W266),tbl_bd_descente[MgO],tbl_bd_descente[tons])/SUMIF(tbl_bd_descente[wo_number],W266,tbl_bd_descente[tons]),0)</f>
        <v>31.4872712680578</v>
      </c>
      <c r="AJ266" s="21" t="n">
        <f aca="false">IFERROR(SUMPRODUCT(--(tbl_bd_descente[wo_number]=W266),tbl_bd_descente[CaOX],tbl_bd_descente[tons])/SUMIF(tbl_bd_descente[wo_number],W266,tbl_bd_descente[tons]),0)</f>
        <v>0.4430658105939</v>
      </c>
      <c r="AK266" s="21" t="n">
        <f aca="false">IFERROR(SUMPRODUCT(--(tbl_bd_descente[wo_number]=W266),tbl_bd_descente[S],tbl_bd_descente[tons])/SUMIF(tbl_bd_descente[wo_number],W266,tbl_bd_descente[tons]),0)</f>
        <v>0.0281364365971108</v>
      </c>
      <c r="AL266" s="33"/>
      <c r="AM266" s="34"/>
      <c r="AO266" s="47" t="str">
        <f aca="false">IF(AND(C266=S$2,D266=S$3,COUNTIF(AO$1:AO265,"&gt;"&amp;1)&lt;10),ROW(),"")</f>
        <v/>
      </c>
    </row>
    <row r="267" customFormat="false" ht="12.8" hidden="false" customHeight="false" outlineLevel="0" collapsed="false">
      <c r="A267" s="0" t="s">
        <v>874</v>
      </c>
      <c r="B267" s="0" t="s">
        <v>30</v>
      </c>
      <c r="C267" s="0" t="s">
        <v>1</v>
      </c>
      <c r="D267" s="0" t="s">
        <v>30</v>
      </c>
      <c r="E267" s="20" t="n">
        <v>217.541000366211</v>
      </c>
      <c r="F267" s="20" t="n">
        <v>78.2</v>
      </c>
      <c r="G267" s="20" t="n">
        <v>82.3</v>
      </c>
      <c r="H267" s="20" t="n">
        <v>89.5</v>
      </c>
      <c r="I267" s="20" t="n">
        <v>1</v>
      </c>
      <c r="J267" s="20" t="n">
        <v>0.68</v>
      </c>
      <c r="K267" s="20" t="n">
        <v>31.28</v>
      </c>
      <c r="L267" s="20" t="n">
        <v>1.42</v>
      </c>
      <c r="M267" s="19" t="n">
        <v>43748.3209551273</v>
      </c>
      <c r="N267" s="19" t="n">
        <v>43748.3486685185</v>
      </c>
      <c r="O267" s="19" t="s">
        <v>593</v>
      </c>
      <c r="W267" s="0" t="s">
        <v>392</v>
      </c>
      <c r="X267" s="19" t="n">
        <v>43684.6555555556</v>
      </c>
      <c r="Y267" s="31" t="n">
        <v>1200</v>
      </c>
      <c r="Z267" s="0" t="s">
        <v>54</v>
      </c>
      <c r="AA267" s="0" t="s">
        <v>7</v>
      </c>
      <c r="AB267" s="0" t="s">
        <v>54</v>
      </c>
      <c r="AC267" s="0" t="n">
        <v>2019</v>
      </c>
      <c r="AD267" s="0" t="n">
        <v>8</v>
      </c>
      <c r="AE267" s="32"/>
      <c r="AF267" s="21" t="n">
        <f aca="false">IFERROR(SUMPRODUCT(--(tbl_bd_descente[wo_number]=W267),tbl_bd_descente[Y],tbl_bd_descente[tons])/SUMIF(tbl_bd_descente[wo_number],W267,tbl_bd_descente[tons]),0)</f>
        <v>85.7666666666667</v>
      </c>
      <c r="AG267" s="21" t="n">
        <f aca="false">IFERROR(SUMPRODUCT(--(tbl_bd_descente[wo_number]=W267),tbl_bd_descente[Al2O3],tbl_bd_descente[tons])/SUMIF(tbl_bd_descente[wo_number],W267,tbl_bd_descente[tons]),0)</f>
        <v>2.08666666666667</v>
      </c>
      <c r="AH267" s="21" t="n">
        <f aca="false">IFERROR(SUMPRODUCT(--(tbl_bd_descente[wo_number]=W267),tbl_bd_descente[Fe2O3],tbl_bd_descente[tons])/SUMIF(tbl_bd_descente[wo_number],W267,tbl_bd_descente[tons]),0)</f>
        <v>0.666666666666667</v>
      </c>
      <c r="AI267" s="21" t="n">
        <f aca="false">IFERROR(SUMPRODUCT(--(tbl_bd_descente[wo_number]=W267),tbl_bd_descente[MgO],tbl_bd_descente[tons])/SUMIF(tbl_bd_descente[wo_number],W267,tbl_bd_descente[tons]),0)</f>
        <v>31.4233333333333</v>
      </c>
      <c r="AJ267" s="21" t="n">
        <f aca="false">IFERROR(SUMPRODUCT(--(tbl_bd_descente[wo_number]=W267),tbl_bd_descente[CaOX],tbl_bd_descente[tons])/SUMIF(tbl_bd_descente[wo_number],W267,tbl_bd_descente[tons]),0)</f>
        <v>0.646666666666667</v>
      </c>
      <c r="AK267" s="21" t="n">
        <f aca="false">IFERROR(SUMPRODUCT(--(tbl_bd_descente[wo_number]=W267),tbl_bd_descente[S],tbl_bd_descente[tons])/SUMIF(tbl_bd_descente[wo_number],W267,tbl_bd_descente[tons]),0)</f>
        <v>0.033</v>
      </c>
      <c r="AL267" s="33"/>
      <c r="AM267" s="34"/>
      <c r="AO267" s="47" t="str">
        <f aca="false">IF(AND(C267=S$2,D267=S$3,COUNTIF(AO$1:AO266,"&gt;"&amp;1)&lt;10),ROW(),"")</f>
        <v/>
      </c>
    </row>
    <row r="268" customFormat="false" ht="12.8" hidden="false" customHeight="false" outlineLevel="0" collapsed="false">
      <c r="A268" s="0" t="s">
        <v>875</v>
      </c>
      <c r="B268" s="0" t="s">
        <v>54</v>
      </c>
      <c r="C268" s="0" t="s">
        <v>5</v>
      </c>
      <c r="D268" s="0" t="s">
        <v>54</v>
      </c>
      <c r="E268" s="20" t="n">
        <v>281.572998046875</v>
      </c>
      <c r="F268" s="0" t="n">
        <v>80</v>
      </c>
      <c r="G268" s="0" t="n">
        <v>84.3</v>
      </c>
      <c r="H268" s="0" t="n">
        <v>91.4</v>
      </c>
      <c r="I268" s="0" t="n">
        <v>1.06</v>
      </c>
      <c r="J268" s="0" t="n">
        <v>0.64</v>
      </c>
      <c r="K268" s="0" t="n">
        <v>31.27</v>
      </c>
      <c r="L268" s="0" t="n">
        <v>0.45</v>
      </c>
      <c r="M268" s="19" t="n">
        <v>43748.2899180208</v>
      </c>
      <c r="N268" s="19" t="n">
        <v>43748.3166034722</v>
      </c>
      <c r="O268" s="19" t="s">
        <v>593</v>
      </c>
      <c r="W268" s="0" t="s">
        <v>391</v>
      </c>
      <c r="X268" s="19" t="n">
        <v>43684.3152777778</v>
      </c>
      <c r="Y268" s="31" t="n">
        <v>318</v>
      </c>
      <c r="Z268" s="0" t="s">
        <v>594</v>
      </c>
      <c r="AA268" s="0" t="s">
        <v>24</v>
      </c>
      <c r="AB268" s="0" t="s">
        <v>77</v>
      </c>
      <c r="AC268" s="0" t="n">
        <v>2019</v>
      </c>
      <c r="AD268" s="0" t="n">
        <v>8</v>
      </c>
      <c r="AE268" s="32"/>
      <c r="AF268" s="21" t="n">
        <f aca="false">IFERROR(SUMPRODUCT(--(tbl_bd_descente[wo_number]=W268),tbl_bd_descente[Y],tbl_bd_descente[tons])/SUMIF(tbl_bd_descente[wo_number],W268,tbl_bd_descente[tons]),0)</f>
        <v>81.2301886792453</v>
      </c>
      <c r="AG268" s="21" t="n">
        <f aca="false">IFERROR(SUMPRODUCT(--(tbl_bd_descente[wo_number]=W268),tbl_bd_descente[Al2O3],tbl_bd_descente[tons])/SUMIF(tbl_bd_descente[wo_number],W268,tbl_bd_descente[tons]),0)</f>
        <v>11.2564150943396</v>
      </c>
      <c r="AH268" s="21" t="n">
        <f aca="false">IFERROR(SUMPRODUCT(--(tbl_bd_descente[wo_number]=W268),tbl_bd_descente[Fe2O3],tbl_bd_descente[tons])/SUMIF(tbl_bd_descente[wo_number],W268,tbl_bd_descente[tons]),0)</f>
        <v>1.34528301886792</v>
      </c>
      <c r="AI268" s="21" t="n">
        <f aca="false">IFERROR(SUMPRODUCT(--(tbl_bd_descente[wo_number]=W268),tbl_bd_descente[MgO],tbl_bd_descente[tons])/SUMIF(tbl_bd_descente[wo_number],W268,tbl_bd_descente[tons]),0)</f>
        <v>32.5294339622641</v>
      </c>
      <c r="AJ268" s="21" t="n">
        <f aca="false">IFERROR(SUMPRODUCT(--(tbl_bd_descente[wo_number]=W268),tbl_bd_descente[CaOX],tbl_bd_descente[tons])/SUMIF(tbl_bd_descente[wo_number],W268,tbl_bd_descente[tons]),0)</f>
        <v>0.880754716981132</v>
      </c>
      <c r="AK268" s="21" t="n">
        <f aca="false">IFERROR(SUMPRODUCT(--(tbl_bd_descente[wo_number]=W268),tbl_bd_descente[S],tbl_bd_descente[tons])/SUMIF(tbl_bd_descente[wo_number],W268,tbl_bd_descente[tons]),0)</f>
        <v>0.0566603773584906</v>
      </c>
      <c r="AL268" s="33"/>
      <c r="AM268" s="34"/>
      <c r="AO268" s="47" t="str">
        <f aca="false">IF(AND(C268=S$2,D268=S$3,COUNTIF(AO$1:AO267,"&gt;"&amp;1)&lt;10),ROW(),"")</f>
        <v/>
      </c>
    </row>
    <row r="269" customFormat="false" ht="12.8" hidden="false" customHeight="false" outlineLevel="0" collapsed="false">
      <c r="A269" s="0" t="s">
        <v>876</v>
      </c>
      <c r="B269" s="0" t="s">
        <v>633</v>
      </c>
      <c r="C269" s="0" t="s">
        <v>5</v>
      </c>
      <c r="D269" s="0" t="s">
        <v>54</v>
      </c>
      <c r="E269" s="20" t="n">
        <v>221.1549949646</v>
      </c>
      <c r="F269" s="0" t="n">
        <v>78.6</v>
      </c>
      <c r="G269" s="0" t="n">
        <v>82.8</v>
      </c>
      <c r="H269" s="0" t="n">
        <v>89.5</v>
      </c>
      <c r="I269" s="0" t="n">
        <v>1.86</v>
      </c>
      <c r="J269" s="0" t="n">
        <v>0.71</v>
      </c>
      <c r="K269" s="0" t="n">
        <v>31.39</v>
      </c>
      <c r="L269" s="0" t="n">
        <v>1.01</v>
      </c>
      <c r="M269" s="19" t="n">
        <v>43748.2667701042</v>
      </c>
      <c r="N269" s="19" t="n">
        <v>43748.2892701736</v>
      </c>
      <c r="O269" s="19" t="s">
        <v>593</v>
      </c>
      <c r="W269" s="0" t="s">
        <v>391</v>
      </c>
      <c r="X269" s="19" t="n">
        <v>43684.3152777778</v>
      </c>
      <c r="Y269" s="31" t="n">
        <v>318</v>
      </c>
      <c r="Z269" s="0" t="s">
        <v>594</v>
      </c>
      <c r="AA269" s="0" t="s">
        <v>23</v>
      </c>
      <c r="AB269" s="0" t="s">
        <v>77</v>
      </c>
      <c r="AC269" s="0" t="n">
        <v>2019</v>
      </c>
      <c r="AD269" s="0" t="n">
        <v>8</v>
      </c>
      <c r="AE269" s="32"/>
      <c r="AF269" s="21" t="n">
        <f aca="false">IFERROR(SUMPRODUCT(--(tbl_bd_descente[wo_number]=W269),tbl_bd_descente[Y],tbl_bd_descente[tons])/SUMIF(tbl_bd_descente[wo_number],W269,tbl_bd_descente[tons]),0)</f>
        <v>81.2301886792453</v>
      </c>
      <c r="AG269" s="21" t="n">
        <f aca="false">IFERROR(SUMPRODUCT(--(tbl_bd_descente[wo_number]=W269),tbl_bd_descente[Al2O3],tbl_bd_descente[tons])/SUMIF(tbl_bd_descente[wo_number],W269,tbl_bd_descente[tons]),0)</f>
        <v>11.2564150943396</v>
      </c>
      <c r="AH269" s="21" t="n">
        <f aca="false">IFERROR(SUMPRODUCT(--(tbl_bd_descente[wo_number]=W269),tbl_bd_descente[Fe2O3],tbl_bd_descente[tons])/SUMIF(tbl_bd_descente[wo_number],W269,tbl_bd_descente[tons]),0)</f>
        <v>1.34528301886792</v>
      </c>
      <c r="AI269" s="21" t="n">
        <f aca="false">IFERROR(SUMPRODUCT(--(tbl_bd_descente[wo_number]=W269),tbl_bd_descente[MgO],tbl_bd_descente[tons])/SUMIF(tbl_bd_descente[wo_number],W269,tbl_bd_descente[tons]),0)</f>
        <v>32.5294339622641</v>
      </c>
      <c r="AJ269" s="21" t="n">
        <f aca="false">IFERROR(SUMPRODUCT(--(tbl_bd_descente[wo_number]=W269),tbl_bd_descente[CaOX],tbl_bd_descente[tons])/SUMIF(tbl_bd_descente[wo_number],W269,tbl_bd_descente[tons]),0)</f>
        <v>0.880754716981132</v>
      </c>
      <c r="AK269" s="21" t="n">
        <f aca="false">IFERROR(SUMPRODUCT(--(tbl_bd_descente[wo_number]=W269),tbl_bd_descente[S],tbl_bd_descente[tons])/SUMIF(tbl_bd_descente[wo_number],W269,tbl_bd_descente[tons]),0)</f>
        <v>0.0566603773584906</v>
      </c>
      <c r="AL269" s="33"/>
      <c r="AM269" s="34"/>
      <c r="AO269" s="47" t="str">
        <f aca="false">IF(AND(C269=S$2,D269=S$3,COUNTIF(AO$1:AO268,"&gt;"&amp;1)&lt;10),ROW(),"")</f>
        <v/>
      </c>
    </row>
    <row r="270" customFormat="false" ht="12.8" hidden="false" customHeight="false" outlineLevel="0" collapsed="false">
      <c r="A270" s="0" t="s">
        <v>877</v>
      </c>
      <c r="B270" s="0" t="s">
        <v>54</v>
      </c>
      <c r="C270" s="0" t="s">
        <v>5</v>
      </c>
      <c r="D270" s="0" t="s">
        <v>54</v>
      </c>
      <c r="E270" s="20" t="n">
        <v>146.871997833252</v>
      </c>
      <c r="F270" s="0" t="n">
        <v>79.1</v>
      </c>
      <c r="G270" s="0" t="n">
        <v>83.3</v>
      </c>
      <c r="H270" s="0" t="n">
        <v>90</v>
      </c>
      <c r="I270" s="0" t="n">
        <v>3.81</v>
      </c>
      <c r="J270" s="0" t="n">
        <v>0.85</v>
      </c>
      <c r="K270" s="0" t="n">
        <v>31.69</v>
      </c>
      <c r="L270" s="0" t="n">
        <v>0.86</v>
      </c>
      <c r="M270" s="19" t="n">
        <v>43748.2512107292</v>
      </c>
      <c r="N270" s="19" t="n">
        <v>43748.2628528588</v>
      </c>
      <c r="O270" s="19" t="s">
        <v>593</v>
      </c>
      <c r="W270" s="0" t="s">
        <v>390</v>
      </c>
      <c r="X270" s="19" t="n">
        <v>43684.1666666667</v>
      </c>
      <c r="Y270" s="31" t="n">
        <v>450</v>
      </c>
      <c r="Z270" s="0" t="s">
        <v>594</v>
      </c>
      <c r="AA270" s="0" t="s">
        <v>24</v>
      </c>
      <c r="AB270" s="0" t="s">
        <v>77</v>
      </c>
      <c r="AC270" s="0" t="n">
        <v>2019</v>
      </c>
      <c r="AD270" s="0" t="n">
        <v>8</v>
      </c>
      <c r="AE270" s="32"/>
      <c r="AF270" s="21" t="n">
        <f aca="false">IFERROR(SUMPRODUCT(--(tbl_bd_descente[wo_number]=W270),tbl_bd_descente[Y],tbl_bd_descente[tons])/SUMIF(tbl_bd_descente[wo_number],W270,tbl_bd_descente[tons]),0)</f>
        <v>81.4333333333333</v>
      </c>
      <c r="AG270" s="21" t="n">
        <f aca="false">IFERROR(SUMPRODUCT(--(tbl_bd_descente[wo_number]=W270),tbl_bd_descente[Al2O3],tbl_bd_descente[tons])/SUMIF(tbl_bd_descente[wo_number],W270,tbl_bd_descente[tons]),0)</f>
        <v>9.79</v>
      </c>
      <c r="AH270" s="21" t="n">
        <f aca="false">IFERROR(SUMPRODUCT(--(tbl_bd_descente[wo_number]=W270),tbl_bd_descente[Fe2O3],tbl_bd_descente[tons])/SUMIF(tbl_bd_descente[wo_number],W270,tbl_bd_descente[tons]),0)</f>
        <v>1.26666666666667</v>
      </c>
      <c r="AI270" s="21" t="n">
        <f aca="false">IFERROR(SUMPRODUCT(--(tbl_bd_descente[wo_number]=W270),tbl_bd_descente[MgO],tbl_bd_descente[tons])/SUMIF(tbl_bd_descente[wo_number],W270,tbl_bd_descente[tons]),0)</f>
        <v>32.3966666666667</v>
      </c>
      <c r="AJ270" s="21" t="n">
        <f aca="false">IFERROR(SUMPRODUCT(--(tbl_bd_descente[wo_number]=W270),tbl_bd_descente[CaOX],tbl_bd_descente[tons])/SUMIF(tbl_bd_descente[wo_number],W270,tbl_bd_descente[tons]),0)</f>
        <v>1.06333333333333</v>
      </c>
      <c r="AK270" s="21" t="n">
        <f aca="false">IFERROR(SUMPRODUCT(--(tbl_bd_descente[wo_number]=W270),tbl_bd_descente[S],tbl_bd_descente[tons])/SUMIF(tbl_bd_descente[wo_number],W270,tbl_bd_descente[tons]),0)</f>
        <v>0.072</v>
      </c>
      <c r="AL270" s="33"/>
      <c r="AM270" s="34"/>
      <c r="AO270" s="47" t="str">
        <f aca="false">IF(AND(C270=S$2,D270=S$3,COUNTIF(AO$1:AO269,"&gt;"&amp;1)&lt;10),ROW(),"")</f>
        <v/>
      </c>
    </row>
    <row r="271" customFormat="false" ht="12.8" hidden="false" customHeight="false" outlineLevel="0" collapsed="false">
      <c r="A271" s="0" t="s">
        <v>878</v>
      </c>
      <c r="B271" s="0" t="s">
        <v>30</v>
      </c>
      <c r="C271" s="0" t="s">
        <v>1</v>
      </c>
      <c r="D271" s="0" t="s">
        <v>30</v>
      </c>
      <c r="E271" s="20" t="n">
        <v>172.317998504639</v>
      </c>
      <c r="F271" s="20" t="n">
        <v>77</v>
      </c>
      <c r="G271" s="20" t="n">
        <v>81.1</v>
      </c>
      <c r="H271" s="20" t="n">
        <v>88.1</v>
      </c>
      <c r="I271" s="20" t="n">
        <v>1.84</v>
      </c>
      <c r="J271" s="20" t="n">
        <v>0.75</v>
      </c>
      <c r="K271" s="20" t="n">
        <v>31.4</v>
      </c>
      <c r="L271" s="20" t="n">
        <v>1.34</v>
      </c>
      <c r="M271" s="19" t="n">
        <v>43748.2319785069</v>
      </c>
      <c r="N271" s="19" t="n">
        <v>43748.2470551736</v>
      </c>
      <c r="O271" s="19" t="s">
        <v>593</v>
      </c>
      <c r="W271" s="0" t="s">
        <v>390</v>
      </c>
      <c r="X271" s="19" t="n">
        <v>43684.1666666667</v>
      </c>
      <c r="Y271" s="31" t="n">
        <v>450</v>
      </c>
      <c r="Z271" s="0" t="s">
        <v>594</v>
      </c>
      <c r="AA271" s="0" t="s">
        <v>23</v>
      </c>
      <c r="AB271" s="0" t="s">
        <v>77</v>
      </c>
      <c r="AC271" s="0" t="n">
        <v>2019</v>
      </c>
      <c r="AD271" s="0" t="n">
        <v>8</v>
      </c>
      <c r="AE271" s="32"/>
      <c r="AF271" s="21" t="n">
        <f aca="false">IFERROR(SUMPRODUCT(--(tbl_bd_descente[wo_number]=W271),tbl_bd_descente[Y],tbl_bd_descente[tons])/SUMIF(tbl_bd_descente[wo_number],W271,tbl_bd_descente[tons]),0)</f>
        <v>81.4333333333333</v>
      </c>
      <c r="AG271" s="21" t="n">
        <f aca="false">IFERROR(SUMPRODUCT(--(tbl_bd_descente[wo_number]=W271),tbl_bd_descente[Al2O3],tbl_bd_descente[tons])/SUMIF(tbl_bd_descente[wo_number],W271,tbl_bd_descente[tons]),0)</f>
        <v>9.79</v>
      </c>
      <c r="AH271" s="21" t="n">
        <f aca="false">IFERROR(SUMPRODUCT(--(tbl_bd_descente[wo_number]=W271),tbl_bd_descente[Fe2O3],tbl_bd_descente[tons])/SUMIF(tbl_bd_descente[wo_number],W271,tbl_bd_descente[tons]),0)</f>
        <v>1.26666666666667</v>
      </c>
      <c r="AI271" s="21" t="n">
        <f aca="false">IFERROR(SUMPRODUCT(--(tbl_bd_descente[wo_number]=W271),tbl_bd_descente[MgO],tbl_bd_descente[tons])/SUMIF(tbl_bd_descente[wo_number],W271,tbl_bd_descente[tons]),0)</f>
        <v>32.3966666666667</v>
      </c>
      <c r="AJ271" s="21" t="n">
        <f aca="false">IFERROR(SUMPRODUCT(--(tbl_bd_descente[wo_number]=W271),tbl_bd_descente[CaOX],tbl_bd_descente[tons])/SUMIF(tbl_bd_descente[wo_number],W271,tbl_bd_descente[tons]),0)</f>
        <v>1.06333333333333</v>
      </c>
      <c r="AK271" s="21" t="n">
        <f aca="false">IFERROR(SUMPRODUCT(--(tbl_bd_descente[wo_number]=W271),tbl_bd_descente[S],tbl_bd_descente[tons])/SUMIF(tbl_bd_descente[wo_number],W271,tbl_bd_descente[tons]),0)</f>
        <v>0.072</v>
      </c>
      <c r="AL271" s="33"/>
      <c r="AM271" s="34"/>
      <c r="AO271" s="47" t="str">
        <f aca="false">IF(AND(C271=S$2,D271=S$3,COUNTIF(AO$1:AO270,"&gt;"&amp;1)&lt;10),ROW(),"")</f>
        <v/>
      </c>
    </row>
    <row r="272" customFormat="false" ht="12.8" hidden="false" customHeight="false" outlineLevel="0" collapsed="false">
      <c r="A272" s="0" t="s">
        <v>879</v>
      </c>
      <c r="B272" s="0" t="s">
        <v>66</v>
      </c>
      <c r="C272" s="0" t="s">
        <v>9</v>
      </c>
      <c r="D272" s="0" t="s">
        <v>66</v>
      </c>
      <c r="E272" s="20" t="n">
        <v>231.573996734619</v>
      </c>
      <c r="F272" s="0" t="n">
        <v>70.4</v>
      </c>
      <c r="G272" s="0" t="n">
        <v>74.3</v>
      </c>
      <c r="H272" s="0" t="n">
        <v>79.3</v>
      </c>
      <c r="I272" s="0" t="n">
        <v>9.59</v>
      </c>
      <c r="J272" s="0" t="n">
        <v>1.64</v>
      </c>
      <c r="K272" s="0" t="n">
        <v>32.07</v>
      </c>
      <c r="L272" s="0" t="n">
        <v>2.19</v>
      </c>
      <c r="M272" s="19" t="n">
        <v>43746.9235767014</v>
      </c>
      <c r="N272" s="19" t="n">
        <v>43747.2335487616</v>
      </c>
      <c r="O272" s="19" t="s">
        <v>605</v>
      </c>
      <c r="W272" s="0" t="s">
        <v>389</v>
      </c>
      <c r="X272" s="19" t="n">
        <v>43683.9513888889</v>
      </c>
      <c r="Y272" s="31" t="n">
        <v>788</v>
      </c>
      <c r="Z272" s="0" t="s">
        <v>30</v>
      </c>
      <c r="AA272" s="0" t="s">
        <v>4</v>
      </c>
      <c r="AB272" s="0" t="s">
        <v>30</v>
      </c>
      <c r="AC272" s="0" t="n">
        <v>2019</v>
      </c>
      <c r="AD272" s="0" t="n">
        <v>8</v>
      </c>
      <c r="AE272" s="32"/>
      <c r="AF272" s="21" t="n">
        <f aca="false">IFERROR(SUMPRODUCT(--(tbl_bd_descente[wo_number]=W272),tbl_bd_descente[Y],tbl_bd_descente[tons])/SUMIF(tbl_bd_descente[wo_number],W272,tbl_bd_descente[tons]),0)</f>
        <v>80.556400259909</v>
      </c>
      <c r="AG272" s="21" t="n">
        <f aca="false">IFERROR(SUMPRODUCT(--(tbl_bd_descente[wo_number]=W272),tbl_bd_descente[Al2O3],tbl_bd_descente[tons])/SUMIF(tbl_bd_descente[wo_number],W272,tbl_bd_descente[tons]),0)</f>
        <v>8.41624431448993</v>
      </c>
      <c r="AH272" s="21" t="n">
        <f aca="false">IFERROR(SUMPRODUCT(--(tbl_bd_descente[wo_number]=W272),tbl_bd_descente[Fe2O3],tbl_bd_descente[tons])/SUMIF(tbl_bd_descente[wo_number],W272,tbl_bd_descente[tons]),0)</f>
        <v>1.13277452891488</v>
      </c>
      <c r="AI272" s="21" t="n">
        <f aca="false">IFERROR(SUMPRODUCT(--(tbl_bd_descente[wo_number]=W272),tbl_bd_descente[MgO],tbl_bd_descente[tons])/SUMIF(tbl_bd_descente[wo_number],W272,tbl_bd_descente[tons]),0)</f>
        <v>32.1969590643275</v>
      </c>
      <c r="AJ272" s="21" t="n">
        <f aca="false">IFERROR(SUMPRODUCT(--(tbl_bd_descente[wo_number]=W272),tbl_bd_descente[CaOX],tbl_bd_descente[tons])/SUMIF(tbl_bd_descente[wo_number],W272,tbl_bd_descente[tons]),0)</f>
        <v>0.782949967511371</v>
      </c>
      <c r="AK272" s="21" t="n">
        <f aca="false">IFERROR(SUMPRODUCT(--(tbl_bd_descente[wo_number]=W272),tbl_bd_descente[S],tbl_bd_descente[tons])/SUMIF(tbl_bd_descente[wo_number],W272,tbl_bd_descente[tons]),0)</f>
        <v>0.0561760883690708</v>
      </c>
      <c r="AL272" s="33"/>
      <c r="AM272" s="34"/>
      <c r="AO272" s="47" t="str">
        <f aca="false">IF(AND(C272=S$2,D272=S$3,COUNTIF(AO$1:AO271,"&gt;"&amp;1)&lt;10),ROW(),"")</f>
        <v/>
      </c>
    </row>
    <row r="273" customFormat="false" ht="12.8" hidden="false" customHeight="false" outlineLevel="0" collapsed="false">
      <c r="A273" s="0" t="s">
        <v>880</v>
      </c>
      <c r="B273" s="0" t="s">
        <v>594</v>
      </c>
      <c r="C273" s="0" t="s">
        <v>24</v>
      </c>
      <c r="D273" s="0" t="s">
        <v>594</v>
      </c>
      <c r="E273" s="20" t="n">
        <v>402.489996337891</v>
      </c>
      <c r="F273" s="0" t="n">
        <v>77.6</v>
      </c>
      <c r="G273" s="0" t="n">
        <v>82</v>
      </c>
      <c r="H273" s="0" t="n">
        <v>85.6</v>
      </c>
      <c r="I273" s="0" t="n">
        <v>16.75</v>
      </c>
      <c r="J273" s="0" t="n">
        <v>2.03</v>
      </c>
      <c r="K273" s="0" t="n">
        <v>33.02</v>
      </c>
      <c r="L273" s="0" t="n">
        <v>0.55</v>
      </c>
      <c r="M273" s="19" t="n">
        <v>43746.8692896181</v>
      </c>
      <c r="N273" s="19" t="n">
        <v>43746.9103542824</v>
      </c>
      <c r="O273" s="19" t="s">
        <v>605</v>
      </c>
      <c r="W273" s="0" t="s">
        <v>389</v>
      </c>
      <c r="X273" s="19" t="n">
        <v>43683.9513888889</v>
      </c>
      <c r="Y273" s="31" t="n">
        <v>788</v>
      </c>
      <c r="Z273" s="0" t="s">
        <v>594</v>
      </c>
      <c r="AA273" s="0" t="s">
        <v>24</v>
      </c>
      <c r="AB273" s="0" t="s">
        <v>30</v>
      </c>
      <c r="AC273" s="0" t="n">
        <v>2019</v>
      </c>
      <c r="AD273" s="0" t="n">
        <v>8</v>
      </c>
      <c r="AE273" s="32"/>
      <c r="AF273" s="21" t="n">
        <f aca="false">IFERROR(SUMPRODUCT(--(tbl_bd_descente[wo_number]=W273),tbl_bd_descente[Y],tbl_bd_descente[tons])/SUMIF(tbl_bd_descente[wo_number],W273,tbl_bd_descente[tons]),0)</f>
        <v>80.556400259909</v>
      </c>
      <c r="AG273" s="21" t="n">
        <f aca="false">IFERROR(SUMPRODUCT(--(tbl_bd_descente[wo_number]=W273),tbl_bd_descente[Al2O3],tbl_bd_descente[tons])/SUMIF(tbl_bd_descente[wo_number],W273,tbl_bd_descente[tons]),0)</f>
        <v>8.41624431448993</v>
      </c>
      <c r="AH273" s="21" t="n">
        <f aca="false">IFERROR(SUMPRODUCT(--(tbl_bd_descente[wo_number]=W273),tbl_bd_descente[Fe2O3],tbl_bd_descente[tons])/SUMIF(tbl_bd_descente[wo_number],W273,tbl_bd_descente[tons]),0)</f>
        <v>1.13277452891488</v>
      </c>
      <c r="AI273" s="21" t="n">
        <f aca="false">IFERROR(SUMPRODUCT(--(tbl_bd_descente[wo_number]=W273),tbl_bd_descente[MgO],tbl_bd_descente[tons])/SUMIF(tbl_bd_descente[wo_number],W273,tbl_bd_descente[tons]),0)</f>
        <v>32.1969590643275</v>
      </c>
      <c r="AJ273" s="21" t="n">
        <f aca="false">IFERROR(SUMPRODUCT(--(tbl_bd_descente[wo_number]=W273),tbl_bd_descente[CaOX],tbl_bd_descente[tons])/SUMIF(tbl_bd_descente[wo_number],W273,tbl_bd_descente[tons]),0)</f>
        <v>0.782949967511371</v>
      </c>
      <c r="AK273" s="21" t="n">
        <f aca="false">IFERROR(SUMPRODUCT(--(tbl_bd_descente[wo_number]=W273),tbl_bd_descente[S],tbl_bd_descente[tons])/SUMIF(tbl_bd_descente[wo_number],W273,tbl_bd_descente[tons]),0)</f>
        <v>0.0561760883690708</v>
      </c>
      <c r="AL273" s="33"/>
      <c r="AM273" s="34"/>
      <c r="AO273" s="47" t="str">
        <f aca="false">IF(AND(C273=S$2,D273=S$3,COUNTIF(AO$1:AO272,"&gt;"&amp;1)&lt;10),ROW(),"")</f>
        <v/>
      </c>
    </row>
    <row r="274" customFormat="false" ht="12.8" hidden="false" customHeight="false" outlineLevel="0" collapsed="false">
      <c r="A274" s="0" t="s">
        <v>881</v>
      </c>
      <c r="B274" s="0" t="s">
        <v>104</v>
      </c>
      <c r="C274" s="0" t="s">
        <v>12</v>
      </c>
      <c r="D274" s="0" t="s">
        <v>104</v>
      </c>
      <c r="E274" s="20" t="n">
        <v>367.538997650147</v>
      </c>
      <c r="F274" s="0" t="n">
        <v>81.1</v>
      </c>
      <c r="G274" s="0" t="n">
        <v>85.5</v>
      </c>
      <c r="H274" s="0" t="n">
        <v>91.9</v>
      </c>
      <c r="I274" s="0" t="n">
        <v>4.87</v>
      </c>
      <c r="J274" s="0" t="n">
        <v>0.83</v>
      </c>
      <c r="K274" s="0" t="n">
        <v>31.66</v>
      </c>
      <c r="L274" s="0" t="n">
        <v>0.27</v>
      </c>
      <c r="M274" s="19" t="n">
        <v>43746.8254231134</v>
      </c>
      <c r="N274" s="19" t="n">
        <v>43746.8578072569</v>
      </c>
      <c r="O274" s="19" t="s">
        <v>837</v>
      </c>
      <c r="W274" s="0" t="s">
        <v>388</v>
      </c>
      <c r="X274" s="19" t="n">
        <v>43683.4729166667</v>
      </c>
      <c r="Y274" s="31" t="n">
        <v>125.5</v>
      </c>
      <c r="Z274" s="0" t="s">
        <v>30</v>
      </c>
      <c r="AA274" s="0" t="s">
        <v>4</v>
      </c>
      <c r="AB274" s="0" t="s">
        <v>30</v>
      </c>
      <c r="AC274" s="0" t="n">
        <v>2019</v>
      </c>
      <c r="AD274" s="0" t="n">
        <v>8</v>
      </c>
      <c r="AE274" s="32"/>
      <c r="AF274" s="21" t="n">
        <f aca="false">IFERROR(SUMPRODUCT(--(tbl_bd_descente[wo_number]=W274),tbl_bd_descente[Y],tbl_bd_descente[tons])/SUMIF(tbl_bd_descente[wo_number],W274,tbl_bd_descente[tons]),0)</f>
        <v>76.7</v>
      </c>
      <c r="AG274" s="21" t="n">
        <f aca="false">IFERROR(SUMPRODUCT(--(tbl_bd_descente[wo_number]=W274),tbl_bd_descente[Al2O3],tbl_bd_descente[tons])/SUMIF(tbl_bd_descente[wo_number],W274,tbl_bd_descente[tons]),0)</f>
        <v>8.71</v>
      </c>
      <c r="AH274" s="21" t="n">
        <f aca="false">IFERROR(SUMPRODUCT(--(tbl_bd_descente[wo_number]=W274),tbl_bd_descente[Fe2O3],tbl_bd_descente[tons])/SUMIF(tbl_bd_descente[wo_number],W274,tbl_bd_descente[tons]),0)</f>
        <v>1.36</v>
      </c>
      <c r="AI274" s="21" t="n">
        <f aca="false">IFERROR(SUMPRODUCT(--(tbl_bd_descente[wo_number]=W274),tbl_bd_descente[MgO],tbl_bd_descente[tons])/SUMIF(tbl_bd_descente[wo_number],W274,tbl_bd_descente[tons]),0)</f>
        <v>32.07</v>
      </c>
      <c r="AJ274" s="21" t="n">
        <f aca="false">IFERROR(SUMPRODUCT(--(tbl_bd_descente[wo_number]=W274),tbl_bd_descente[CaOX],tbl_bd_descente[tons])/SUMIF(tbl_bd_descente[wo_number],W274,tbl_bd_descente[tons]),0)</f>
        <v>0.57</v>
      </c>
      <c r="AK274" s="21" t="n">
        <f aca="false">IFERROR(SUMPRODUCT(--(tbl_bd_descente[wo_number]=W274),tbl_bd_descente[S],tbl_bd_descente[tons])/SUMIF(tbl_bd_descente[wo_number],W274,tbl_bd_descente[tons]),0)</f>
        <v>0.112</v>
      </c>
      <c r="AL274" s="33"/>
      <c r="AM274" s="34"/>
      <c r="AO274" s="47" t="str">
        <f aca="false">IF(AND(C274=S$2,D274=S$3,COUNTIF(AO$1:AO273,"&gt;"&amp;1)&lt;10),ROW(),"")</f>
        <v/>
      </c>
    </row>
    <row r="275" customFormat="false" ht="12.8" hidden="false" customHeight="false" outlineLevel="0" collapsed="false">
      <c r="A275" s="0" t="s">
        <v>882</v>
      </c>
      <c r="B275" s="0" t="s">
        <v>54</v>
      </c>
      <c r="C275" s="0" t="s">
        <v>5</v>
      </c>
      <c r="D275" s="0" t="s">
        <v>54</v>
      </c>
      <c r="E275" s="20" t="n">
        <v>148.958999633789</v>
      </c>
      <c r="F275" s="0" t="n">
        <v>81.1</v>
      </c>
      <c r="G275" s="0" t="n">
        <v>85.4</v>
      </c>
      <c r="H275" s="0" t="n">
        <v>91.8</v>
      </c>
      <c r="I275" s="0" t="n">
        <v>3.63</v>
      </c>
      <c r="J275" s="0" t="n">
        <v>0.79</v>
      </c>
      <c r="K275" s="0" t="n">
        <v>31.54</v>
      </c>
      <c r="L275" s="0" t="n">
        <v>0.35</v>
      </c>
      <c r="M275" s="19" t="n">
        <v>43746.8122056366</v>
      </c>
      <c r="N275" s="19" t="n">
        <v>43746.8237220255</v>
      </c>
      <c r="O275" s="19" t="s">
        <v>676</v>
      </c>
      <c r="W275" s="0" t="s">
        <v>388</v>
      </c>
      <c r="X275" s="19" t="n">
        <v>43683.4729166667</v>
      </c>
      <c r="Y275" s="31" t="n">
        <v>125.5</v>
      </c>
      <c r="Z275" s="0" t="s">
        <v>594</v>
      </c>
      <c r="AA275" s="0" t="s">
        <v>24</v>
      </c>
      <c r="AB275" s="0" t="s">
        <v>30</v>
      </c>
      <c r="AC275" s="0" t="n">
        <v>2019</v>
      </c>
      <c r="AD275" s="0" t="n">
        <v>8</v>
      </c>
      <c r="AE275" s="32"/>
      <c r="AF275" s="21" t="n">
        <f aca="false">IFERROR(SUMPRODUCT(--(tbl_bd_descente[wo_number]=W275),tbl_bd_descente[Y],tbl_bd_descente[tons])/SUMIF(tbl_bd_descente[wo_number],W275,tbl_bd_descente[tons]),0)</f>
        <v>76.7</v>
      </c>
      <c r="AG275" s="21" t="n">
        <f aca="false">IFERROR(SUMPRODUCT(--(tbl_bd_descente[wo_number]=W275),tbl_bd_descente[Al2O3],tbl_bd_descente[tons])/SUMIF(tbl_bd_descente[wo_number],W275,tbl_bd_descente[tons]),0)</f>
        <v>8.71</v>
      </c>
      <c r="AH275" s="21" t="n">
        <f aca="false">IFERROR(SUMPRODUCT(--(tbl_bd_descente[wo_number]=W275),tbl_bd_descente[Fe2O3],tbl_bd_descente[tons])/SUMIF(tbl_bd_descente[wo_number],W275,tbl_bd_descente[tons]),0)</f>
        <v>1.36</v>
      </c>
      <c r="AI275" s="21" t="n">
        <f aca="false">IFERROR(SUMPRODUCT(--(tbl_bd_descente[wo_number]=W275),tbl_bd_descente[MgO],tbl_bd_descente[tons])/SUMIF(tbl_bd_descente[wo_number],W275,tbl_bd_descente[tons]),0)</f>
        <v>32.07</v>
      </c>
      <c r="AJ275" s="21" t="n">
        <f aca="false">IFERROR(SUMPRODUCT(--(tbl_bd_descente[wo_number]=W275),tbl_bd_descente[CaOX],tbl_bd_descente[tons])/SUMIF(tbl_bd_descente[wo_number],W275,tbl_bd_descente[tons]),0)</f>
        <v>0.57</v>
      </c>
      <c r="AK275" s="21" t="n">
        <f aca="false">IFERROR(SUMPRODUCT(--(tbl_bd_descente[wo_number]=W275),tbl_bd_descente[S],tbl_bd_descente[tons])/SUMIF(tbl_bd_descente[wo_number],W275,tbl_bd_descente[tons]),0)</f>
        <v>0.112</v>
      </c>
      <c r="AL275" s="33"/>
      <c r="AM275" s="34"/>
      <c r="AO275" s="47" t="str">
        <f aca="false">IF(AND(C275=S$2,D275=S$3,COUNTIF(AO$1:AO274,"&gt;"&amp;1)&lt;10),ROW(),"")</f>
        <v/>
      </c>
    </row>
    <row r="276" customFormat="false" ht="12.8" hidden="false" customHeight="false" outlineLevel="0" collapsed="false">
      <c r="A276" s="0" t="s">
        <v>883</v>
      </c>
      <c r="B276" s="0" t="s">
        <v>30</v>
      </c>
      <c r="C276" s="0" t="s">
        <v>1</v>
      </c>
      <c r="D276" s="0" t="s">
        <v>30</v>
      </c>
      <c r="E276" s="20" t="n">
        <v>182.988996887207</v>
      </c>
      <c r="F276" s="20" t="n">
        <v>75.1</v>
      </c>
      <c r="G276" s="20" t="n">
        <v>79.1</v>
      </c>
      <c r="H276" s="20" t="n">
        <v>85.7</v>
      </c>
      <c r="I276" s="20" t="n">
        <v>3.33</v>
      </c>
      <c r="J276" s="20" t="n">
        <v>0.89</v>
      </c>
      <c r="K276" s="20" t="n">
        <v>31.36</v>
      </c>
      <c r="L276" s="20" t="n">
        <v>0.4</v>
      </c>
      <c r="M276" s="19" t="n">
        <v>43746.7944165856</v>
      </c>
      <c r="N276" s="19" t="n">
        <v>43746.8093004282</v>
      </c>
      <c r="O276" s="19" t="s">
        <v>837</v>
      </c>
      <c r="W276" s="0" t="s">
        <v>387</v>
      </c>
      <c r="X276" s="19" t="n">
        <v>43683.4138888889</v>
      </c>
      <c r="Y276" s="31" t="n">
        <v>800</v>
      </c>
      <c r="Z276" s="0" t="s">
        <v>30</v>
      </c>
      <c r="AA276" s="0" t="s">
        <v>4</v>
      </c>
      <c r="AB276" s="0" t="s">
        <v>30</v>
      </c>
      <c r="AC276" s="0" t="n">
        <v>2019</v>
      </c>
      <c r="AD276" s="0" t="n">
        <v>8</v>
      </c>
      <c r="AE276" s="32"/>
      <c r="AF276" s="21" t="n">
        <f aca="false">IFERROR(SUMPRODUCT(--(tbl_bd_descente[wo_number]=W276),tbl_bd_descente[Y],tbl_bd_descente[tons])/SUMIF(tbl_bd_descente[wo_number],W276,tbl_bd_descente[tons]),0)</f>
        <v>78.1</v>
      </c>
      <c r="AG276" s="21" t="n">
        <f aca="false">IFERROR(SUMPRODUCT(--(tbl_bd_descente[wo_number]=W276),tbl_bd_descente[Al2O3],tbl_bd_descente[tons])/SUMIF(tbl_bd_descente[wo_number],W276,tbl_bd_descente[tons]),0)</f>
        <v>7.83</v>
      </c>
      <c r="AH276" s="21" t="n">
        <f aca="false">IFERROR(SUMPRODUCT(--(tbl_bd_descente[wo_number]=W276),tbl_bd_descente[Fe2O3],tbl_bd_descente[tons])/SUMIF(tbl_bd_descente[wo_number],W276,tbl_bd_descente[tons]),0)</f>
        <v>1.245</v>
      </c>
      <c r="AI276" s="21" t="n">
        <f aca="false">IFERROR(SUMPRODUCT(--(tbl_bd_descente[wo_number]=W276),tbl_bd_descente[MgO],tbl_bd_descente[tons])/SUMIF(tbl_bd_descente[wo_number],W276,tbl_bd_descente[tons]),0)</f>
        <v>32.02</v>
      </c>
      <c r="AJ276" s="21" t="n">
        <f aca="false">IFERROR(SUMPRODUCT(--(tbl_bd_descente[wo_number]=W276),tbl_bd_descente[CaOX],tbl_bd_descente[tons])/SUMIF(tbl_bd_descente[wo_number],W276,tbl_bd_descente[tons]),0)</f>
        <v>0.725</v>
      </c>
      <c r="AK276" s="21" t="n">
        <f aca="false">IFERROR(SUMPRODUCT(--(tbl_bd_descente[wo_number]=W276),tbl_bd_descente[S],tbl_bd_descente[tons])/SUMIF(tbl_bd_descente[wo_number],W276,tbl_bd_descente[tons]),0)</f>
        <v>0.093</v>
      </c>
      <c r="AL276" s="33"/>
      <c r="AM276" s="34"/>
      <c r="AO276" s="47" t="str">
        <f aca="false">IF(AND(C276=S$2,D276=S$3,COUNTIF(AO$1:AO275,"&gt;"&amp;1)&lt;10),ROW(),"")</f>
        <v/>
      </c>
    </row>
    <row r="277" customFormat="false" ht="12.8" hidden="false" customHeight="false" outlineLevel="0" collapsed="false">
      <c r="A277" s="0" t="s">
        <v>884</v>
      </c>
      <c r="B277" s="0" t="s">
        <v>56</v>
      </c>
      <c r="C277" s="0" t="s">
        <v>25</v>
      </c>
      <c r="D277" s="0" t="s">
        <v>56</v>
      </c>
      <c r="E277" s="20" t="n">
        <v>327.51499786377</v>
      </c>
      <c r="F277" s="0" t="n">
        <v>80.9</v>
      </c>
      <c r="G277" s="0" t="n">
        <v>85.4</v>
      </c>
      <c r="H277" s="0" t="n">
        <v>91.6</v>
      </c>
      <c r="I277" s="0" t="n">
        <v>5.75</v>
      </c>
      <c r="J277" s="0" t="n">
        <v>0.9</v>
      </c>
      <c r="K277" s="0" t="n">
        <v>31.71</v>
      </c>
      <c r="L277" s="0" t="n">
        <v>0.48</v>
      </c>
      <c r="M277" s="19" t="n">
        <v>43746.7330614931</v>
      </c>
      <c r="N277" s="19" t="n">
        <v>43746.7912561343</v>
      </c>
      <c r="O277" s="19" t="s">
        <v>837</v>
      </c>
      <c r="W277" s="0" t="s">
        <v>386</v>
      </c>
      <c r="X277" s="19" t="n">
        <v>43683.2277777778</v>
      </c>
      <c r="Y277" s="31" t="n">
        <v>299.333333333333</v>
      </c>
      <c r="Z277" s="0" t="s">
        <v>594</v>
      </c>
      <c r="AA277" s="0" t="s">
        <v>23</v>
      </c>
      <c r="AB277" s="0" t="s">
        <v>77</v>
      </c>
      <c r="AC277" s="0" t="n">
        <v>2019</v>
      </c>
      <c r="AD277" s="0" t="n">
        <v>8</v>
      </c>
      <c r="AE277" s="32"/>
      <c r="AF277" s="21" t="n">
        <f aca="false">IFERROR(SUMPRODUCT(--(tbl_bd_descente[wo_number]=W277),tbl_bd_descente[Y],tbl_bd_descente[tons])/SUMIF(tbl_bd_descente[wo_number],W277,tbl_bd_descente[tons]),0)</f>
        <v>81.5663697104677</v>
      </c>
      <c r="AG277" s="21" t="n">
        <f aca="false">IFERROR(SUMPRODUCT(--(tbl_bd_descente[wo_number]=W277),tbl_bd_descente[Al2O3],tbl_bd_descente[tons])/SUMIF(tbl_bd_descente[wo_number],W277,tbl_bd_descente[tons]),0)</f>
        <v>10.1689977728285</v>
      </c>
      <c r="AH277" s="21" t="n">
        <f aca="false">IFERROR(SUMPRODUCT(--(tbl_bd_descente[wo_number]=W277),tbl_bd_descente[Fe2O3],tbl_bd_descente[tons])/SUMIF(tbl_bd_descente[wo_number],W277,tbl_bd_descente[tons]),0)</f>
        <v>1.24</v>
      </c>
      <c r="AI277" s="21" t="n">
        <f aca="false">IFERROR(SUMPRODUCT(--(tbl_bd_descente[wo_number]=W277),tbl_bd_descente[MgO],tbl_bd_descente[tons])/SUMIF(tbl_bd_descente[wo_number],W277,tbl_bd_descente[tons]),0)</f>
        <v>32.476859688196</v>
      </c>
      <c r="AJ277" s="21" t="n">
        <f aca="false">IFERROR(SUMPRODUCT(--(tbl_bd_descente[wo_number]=W277),tbl_bd_descente[CaOX],tbl_bd_descente[tons])/SUMIF(tbl_bd_descente[wo_number],W277,tbl_bd_descente[tons]),0)</f>
        <v>0.906948775055679</v>
      </c>
      <c r="AK277" s="21" t="n">
        <f aca="false">IFERROR(SUMPRODUCT(--(tbl_bd_descente[wo_number]=W277),tbl_bd_descente[S],tbl_bd_descente[tons])/SUMIF(tbl_bd_descente[wo_number],W277,tbl_bd_descente[tons]),0)</f>
        <v>0.0573229398663697</v>
      </c>
      <c r="AL277" s="33"/>
      <c r="AM277" s="34"/>
      <c r="AO277" s="47" t="str">
        <f aca="false">IF(AND(C277=S$2,D277=S$3,COUNTIF(AO$1:AO276,"&gt;"&amp;1)&lt;10),ROW(),"")</f>
        <v/>
      </c>
    </row>
    <row r="278" customFormat="false" ht="12.8" hidden="false" customHeight="false" outlineLevel="0" collapsed="false">
      <c r="A278" s="0" t="s">
        <v>885</v>
      </c>
      <c r="B278" s="0" t="s">
        <v>104</v>
      </c>
      <c r="C278" s="0" t="s">
        <v>12</v>
      </c>
      <c r="D278" s="0" t="s">
        <v>104</v>
      </c>
      <c r="E278" s="20" t="n">
        <v>252.089996337891</v>
      </c>
      <c r="F278" s="0" t="n">
        <v>81</v>
      </c>
      <c r="G278" s="0" t="n">
        <v>85.54</v>
      </c>
      <c r="H278" s="0" t="n">
        <v>91.9</v>
      </c>
      <c r="I278" s="0" t="n">
        <v>4.41</v>
      </c>
      <c r="J278" s="0" t="n">
        <v>0.81</v>
      </c>
      <c r="K278" s="0" t="n">
        <v>31.52</v>
      </c>
      <c r="L278" s="0" t="n">
        <v>0.44</v>
      </c>
      <c r="M278" s="19" t="n">
        <v>43746.7042892014</v>
      </c>
      <c r="N278" s="19" t="n">
        <v>43747.2337809838</v>
      </c>
      <c r="O278" s="19" t="s">
        <v>837</v>
      </c>
      <c r="W278" s="0" t="s">
        <v>386</v>
      </c>
      <c r="X278" s="19" t="n">
        <v>43683.2277777778</v>
      </c>
      <c r="Y278" s="31" t="n">
        <v>149.666666666667</v>
      </c>
      <c r="Z278" s="0" t="s">
        <v>594</v>
      </c>
      <c r="AA278" s="0" t="s">
        <v>24</v>
      </c>
      <c r="AB278" s="0" t="s">
        <v>77</v>
      </c>
      <c r="AC278" s="0" t="n">
        <v>2019</v>
      </c>
      <c r="AD278" s="0" t="n">
        <v>8</v>
      </c>
      <c r="AE278" s="32"/>
      <c r="AF278" s="21" t="n">
        <f aca="false">IFERROR(SUMPRODUCT(--(tbl_bd_descente[wo_number]=W278),tbl_bd_descente[Y],tbl_bd_descente[tons])/SUMIF(tbl_bd_descente[wo_number],W278,tbl_bd_descente[tons]),0)</f>
        <v>81.5663697104677</v>
      </c>
      <c r="AG278" s="21" t="n">
        <f aca="false">IFERROR(SUMPRODUCT(--(tbl_bd_descente[wo_number]=W278),tbl_bd_descente[Al2O3],tbl_bd_descente[tons])/SUMIF(tbl_bd_descente[wo_number],W278,tbl_bd_descente[tons]),0)</f>
        <v>10.1689977728285</v>
      </c>
      <c r="AH278" s="21" t="n">
        <f aca="false">IFERROR(SUMPRODUCT(--(tbl_bd_descente[wo_number]=W278),tbl_bd_descente[Fe2O3],tbl_bd_descente[tons])/SUMIF(tbl_bd_descente[wo_number],W278,tbl_bd_descente[tons]),0)</f>
        <v>1.24</v>
      </c>
      <c r="AI278" s="21" t="n">
        <f aca="false">IFERROR(SUMPRODUCT(--(tbl_bd_descente[wo_number]=W278),tbl_bd_descente[MgO],tbl_bd_descente[tons])/SUMIF(tbl_bd_descente[wo_number],W278,tbl_bd_descente[tons]),0)</f>
        <v>32.476859688196</v>
      </c>
      <c r="AJ278" s="21" t="n">
        <f aca="false">IFERROR(SUMPRODUCT(--(tbl_bd_descente[wo_number]=W278),tbl_bd_descente[CaOX],tbl_bd_descente[tons])/SUMIF(tbl_bd_descente[wo_number],W278,tbl_bd_descente[tons]),0)</f>
        <v>0.906948775055679</v>
      </c>
      <c r="AK278" s="21" t="n">
        <f aca="false">IFERROR(SUMPRODUCT(--(tbl_bd_descente[wo_number]=W278),tbl_bd_descente[S],tbl_bd_descente[tons])/SUMIF(tbl_bd_descente[wo_number],W278,tbl_bd_descente[tons]),0)</f>
        <v>0.0573229398663697</v>
      </c>
      <c r="AL278" s="33"/>
      <c r="AM278" s="34"/>
      <c r="AO278" s="47" t="str">
        <f aca="false">IF(AND(C278=S$2,D278=S$3,COUNTIF(AO$1:AO277,"&gt;"&amp;1)&lt;10),ROW(),"")</f>
        <v/>
      </c>
    </row>
    <row r="279" customFormat="false" ht="12.8" hidden="false" customHeight="false" outlineLevel="0" collapsed="false">
      <c r="A279" s="0" t="s">
        <v>886</v>
      </c>
      <c r="B279" s="0" t="s">
        <v>54</v>
      </c>
      <c r="C279" s="0" t="s">
        <v>5</v>
      </c>
      <c r="D279" s="0" t="s">
        <v>54</v>
      </c>
      <c r="E279" s="20" t="n">
        <v>144.059997558594</v>
      </c>
      <c r="F279" s="0" t="n">
        <v>81.3</v>
      </c>
      <c r="G279" s="0" t="n">
        <v>85.7</v>
      </c>
      <c r="H279" s="0" t="n">
        <v>92.6</v>
      </c>
      <c r="I279" s="0" t="n">
        <v>2.69</v>
      </c>
      <c r="J279" s="0" t="n">
        <v>0.66</v>
      </c>
      <c r="K279" s="0" t="n">
        <v>31.32</v>
      </c>
      <c r="L279" s="0" t="n">
        <v>0.35</v>
      </c>
      <c r="M279" s="19" t="n">
        <v>43746.6879462616</v>
      </c>
      <c r="N279" s="19" t="n">
        <v>43746.702118669</v>
      </c>
      <c r="O279" s="19" t="s">
        <v>837</v>
      </c>
      <c r="W279" s="0" t="s">
        <v>385</v>
      </c>
      <c r="X279" s="19" t="n">
        <v>43683.0798611111</v>
      </c>
      <c r="Y279" s="31" t="n">
        <v>1383</v>
      </c>
      <c r="Z279" s="0" t="s">
        <v>30</v>
      </c>
      <c r="AA279" s="0" t="s">
        <v>4</v>
      </c>
      <c r="AB279" s="0" t="s">
        <v>30</v>
      </c>
      <c r="AC279" s="0" t="n">
        <v>2019</v>
      </c>
      <c r="AD279" s="0" t="n">
        <v>8</v>
      </c>
      <c r="AE279" s="32"/>
      <c r="AF279" s="21" t="n">
        <f aca="false">IFERROR(SUMPRODUCT(--(tbl_bd_descente[wo_number]=W279),tbl_bd_descente[Y],tbl_bd_descente[tons])/SUMIF(tbl_bd_descente[wo_number],W279,tbl_bd_descente[tons]),0)</f>
        <v>78.8741142443962</v>
      </c>
      <c r="AG279" s="21" t="n">
        <f aca="false">IFERROR(SUMPRODUCT(--(tbl_bd_descente[wo_number]=W279),tbl_bd_descente[Al2O3],tbl_bd_descente[tons])/SUMIF(tbl_bd_descente[wo_number],W279,tbl_bd_descente[tons]),0)</f>
        <v>6.23862617498192</v>
      </c>
      <c r="AH279" s="21" t="n">
        <f aca="false">IFERROR(SUMPRODUCT(--(tbl_bd_descente[wo_number]=W279),tbl_bd_descente[Fe2O3],tbl_bd_descente[tons])/SUMIF(tbl_bd_descente[wo_number],W279,tbl_bd_descente[tons]),0)</f>
        <v>1.13126536514823</v>
      </c>
      <c r="AI279" s="21" t="n">
        <f aca="false">IFERROR(SUMPRODUCT(--(tbl_bd_descente[wo_number]=W279),tbl_bd_descente[MgO],tbl_bd_descente[tons])/SUMIF(tbl_bd_descente[wo_number],W279,tbl_bd_descente[tons]),0)</f>
        <v>32.0068040491685</v>
      </c>
      <c r="AJ279" s="21" t="n">
        <f aca="false">IFERROR(SUMPRODUCT(--(tbl_bd_descente[wo_number]=W279),tbl_bd_descente[CaOX],tbl_bd_descente[tons])/SUMIF(tbl_bd_descente[wo_number],W279,tbl_bd_descente[tons]),0)</f>
        <v>0.700057845263919</v>
      </c>
      <c r="AK279" s="21" t="n">
        <f aca="false">IFERROR(SUMPRODUCT(--(tbl_bd_descente[wo_number]=W279),tbl_bd_descente[S],tbl_bd_descente[tons])/SUMIF(tbl_bd_descente[wo_number],W279,tbl_bd_descente[tons]),0)</f>
        <v>0.117470715835141</v>
      </c>
      <c r="AL279" s="33"/>
      <c r="AM279" s="34"/>
      <c r="AO279" s="47" t="str">
        <f aca="false">IF(AND(C279=S$2,D279=S$3,COUNTIF(AO$1:AO278,"&gt;"&amp;1)&lt;10),ROW(),"")</f>
        <v/>
      </c>
    </row>
    <row r="280" customFormat="false" ht="12.8" hidden="false" customHeight="false" outlineLevel="0" collapsed="false">
      <c r="A280" s="0" t="s">
        <v>887</v>
      </c>
      <c r="B280" s="0" t="s">
        <v>30</v>
      </c>
      <c r="C280" s="0" t="s">
        <v>1</v>
      </c>
      <c r="D280" s="0" t="s">
        <v>30</v>
      </c>
      <c r="E280" s="20" t="n">
        <v>180.074996948242</v>
      </c>
      <c r="F280" s="20" t="n">
        <v>76.7</v>
      </c>
      <c r="G280" s="20" t="n">
        <v>80.8</v>
      </c>
      <c r="H280" s="20" t="n">
        <v>87.6</v>
      </c>
      <c r="I280" s="20" t="n">
        <v>2.83</v>
      </c>
      <c r="J280" s="20" t="n">
        <v>0.89</v>
      </c>
      <c r="K280" s="20" t="n">
        <v>31.46</v>
      </c>
      <c r="L280" s="20" t="n">
        <v>1.29</v>
      </c>
      <c r="M280" s="19" t="n">
        <v>43746.6680321412</v>
      </c>
      <c r="N280" s="19" t="n">
        <v>43746.6855004282</v>
      </c>
      <c r="O280" s="19" t="s">
        <v>676</v>
      </c>
      <c r="W280" s="0" t="s">
        <v>384</v>
      </c>
      <c r="X280" s="19" t="n">
        <v>43682.6645833333</v>
      </c>
      <c r="Y280" s="31" t="n">
        <v>1200</v>
      </c>
      <c r="Z280" s="0" t="s">
        <v>30</v>
      </c>
      <c r="AA280" s="0" t="s">
        <v>4</v>
      </c>
      <c r="AB280" s="0" t="s">
        <v>30</v>
      </c>
      <c r="AC280" s="0" t="n">
        <v>2019</v>
      </c>
      <c r="AD280" s="0" t="n">
        <v>8</v>
      </c>
      <c r="AE280" s="32"/>
      <c r="AF280" s="21" t="n">
        <f aca="false">IFERROR(SUMPRODUCT(--(tbl_bd_descente[wo_number]=W280),tbl_bd_descente[Y],tbl_bd_descente[tons])/SUMIF(tbl_bd_descente[wo_number],W280,tbl_bd_descente[tons]),0)</f>
        <v>78.6333333333333</v>
      </c>
      <c r="AG280" s="21" t="n">
        <f aca="false">IFERROR(SUMPRODUCT(--(tbl_bd_descente[wo_number]=W280),tbl_bd_descente[Al2O3],tbl_bd_descente[tons])/SUMIF(tbl_bd_descente[wo_number],W280,tbl_bd_descente[tons]),0)</f>
        <v>5.72666666666667</v>
      </c>
      <c r="AH280" s="21" t="n">
        <f aca="false">IFERROR(SUMPRODUCT(--(tbl_bd_descente[wo_number]=W280),tbl_bd_descente[Fe2O3],tbl_bd_descente[tons])/SUMIF(tbl_bd_descente[wo_number],W280,tbl_bd_descente[tons]),0)</f>
        <v>1.06</v>
      </c>
      <c r="AI280" s="21" t="n">
        <f aca="false">IFERROR(SUMPRODUCT(--(tbl_bd_descente[wo_number]=W280),tbl_bd_descente[MgO],tbl_bd_descente[tons])/SUMIF(tbl_bd_descente[wo_number],W280,tbl_bd_descente[tons]),0)</f>
        <v>31.79</v>
      </c>
      <c r="AJ280" s="21" t="n">
        <f aca="false">IFERROR(SUMPRODUCT(--(tbl_bd_descente[wo_number]=W280),tbl_bd_descente[CaOX],tbl_bd_descente[tons])/SUMIF(tbl_bd_descente[wo_number],W280,tbl_bd_descente[tons]),0)</f>
        <v>1.76333333333333</v>
      </c>
      <c r="AK280" s="21" t="n">
        <f aca="false">IFERROR(SUMPRODUCT(--(tbl_bd_descente[wo_number]=W280),tbl_bd_descente[S],tbl_bd_descente[tons])/SUMIF(tbl_bd_descente[wo_number],W280,tbl_bd_descente[tons]),0)</f>
        <v>0.11</v>
      </c>
      <c r="AL280" s="33"/>
      <c r="AM280" s="34"/>
      <c r="AO280" s="47" t="str">
        <f aca="false">IF(AND(C280=S$2,D280=S$3,COUNTIF(AO$1:AO279,"&gt;"&amp;1)&lt;10),ROW(),"")</f>
        <v/>
      </c>
    </row>
    <row r="281" customFormat="false" ht="12.8" hidden="false" customHeight="false" outlineLevel="0" collapsed="false">
      <c r="A281" s="0" t="s">
        <v>888</v>
      </c>
      <c r="B281" s="0" t="s">
        <v>58</v>
      </c>
      <c r="C281" s="0" t="s">
        <v>2</v>
      </c>
      <c r="D281" s="0" t="s">
        <v>58</v>
      </c>
      <c r="E281" s="20" t="n">
        <v>252.104995727539</v>
      </c>
      <c r="F281" s="0" t="n">
        <v>73.9</v>
      </c>
      <c r="G281" s="0" t="n">
        <v>77.9</v>
      </c>
      <c r="H281" s="0" t="n">
        <v>84.6</v>
      </c>
      <c r="I281" s="0" t="n">
        <v>2.87</v>
      </c>
      <c r="J281" s="0" t="n">
        <v>0.9</v>
      </c>
      <c r="K281" s="0" t="n">
        <v>31.45</v>
      </c>
      <c r="L281" s="0" t="n">
        <v>1.42</v>
      </c>
      <c r="M281" s="19" t="n">
        <v>43746.6334822917</v>
      </c>
      <c r="N281" s="19" t="n">
        <v>43746.6588723032</v>
      </c>
      <c r="O281" s="19" t="s">
        <v>605</v>
      </c>
      <c r="W281" s="0" t="s">
        <v>377</v>
      </c>
      <c r="X281" s="19" t="n">
        <v>43682.2069444444</v>
      </c>
      <c r="Y281" s="31" t="n">
        <v>466</v>
      </c>
      <c r="Z281" s="0" t="s">
        <v>66</v>
      </c>
      <c r="AA281" s="0" t="s">
        <v>20</v>
      </c>
      <c r="AB281" s="0" t="s">
        <v>66</v>
      </c>
      <c r="AC281" s="0" t="n">
        <v>2019</v>
      </c>
      <c r="AD281" s="0" t="n">
        <v>8</v>
      </c>
      <c r="AE281" s="32"/>
      <c r="AF281" s="21" t="n">
        <f aca="false">IFERROR(SUMPRODUCT(--(tbl_bd_descente[wo_number]=W281),tbl_bd_descente[Y],tbl_bd_descente[tons])/SUMIF(tbl_bd_descente[wo_number],W281,tbl_bd_descente[tons]),0)</f>
        <v>72.9703862660944</v>
      </c>
      <c r="AG281" s="21" t="n">
        <f aca="false">IFERROR(SUMPRODUCT(--(tbl_bd_descente[wo_number]=W281),tbl_bd_descente[Al2O3],tbl_bd_descente[tons])/SUMIF(tbl_bd_descente[wo_number],W281,tbl_bd_descente[tons]),0)</f>
        <v>7.98407725321888</v>
      </c>
      <c r="AH281" s="21" t="n">
        <f aca="false">IFERROR(SUMPRODUCT(--(tbl_bd_descente[wo_number]=W281),tbl_bd_descente[Fe2O3],tbl_bd_descente[tons])/SUMIF(tbl_bd_descente[wo_number],W281,tbl_bd_descente[tons]),0)</f>
        <v>1.39424892703863</v>
      </c>
      <c r="AI281" s="21" t="n">
        <f aca="false">IFERROR(SUMPRODUCT(--(tbl_bd_descente[wo_number]=W281),tbl_bd_descente[MgO],tbl_bd_descente[tons])/SUMIF(tbl_bd_descente[wo_number],W281,tbl_bd_descente[tons]),0)</f>
        <v>32.1485836909871</v>
      </c>
      <c r="AJ281" s="21" t="n">
        <f aca="false">IFERROR(SUMPRODUCT(--(tbl_bd_descente[wo_number]=W281),tbl_bd_descente[CaOX],tbl_bd_descente[tons])/SUMIF(tbl_bd_descente[wo_number],W281,tbl_bd_descente[tons]),0)</f>
        <v>1.06214592274678</v>
      </c>
      <c r="AK281" s="21" t="n">
        <f aca="false">IFERROR(SUMPRODUCT(--(tbl_bd_descente[wo_number]=W281),tbl_bd_descente[S],tbl_bd_descente[tons])/SUMIF(tbl_bd_descente[wo_number],W281,tbl_bd_descente[tons]),0)</f>
        <v>0.117562231759657</v>
      </c>
      <c r="AL281" s="33"/>
      <c r="AM281" s="34"/>
      <c r="AO281" s="47" t="str">
        <f aca="false">IF(AND(C281=S$2,D281=S$3,COUNTIF(AO$1:AO280,"&gt;"&amp;1)&lt;10),ROW(),"")</f>
        <v/>
      </c>
    </row>
    <row r="282" customFormat="false" ht="12.8" hidden="false" customHeight="false" outlineLevel="0" collapsed="false">
      <c r="A282" s="0" t="s">
        <v>889</v>
      </c>
      <c r="B282" s="0" t="s">
        <v>54</v>
      </c>
      <c r="C282" s="0" t="s">
        <v>5</v>
      </c>
      <c r="D282" s="0" t="s">
        <v>54</v>
      </c>
      <c r="E282" s="20" t="n">
        <v>216.089996337891</v>
      </c>
      <c r="F282" s="0" t="n">
        <v>80.9</v>
      </c>
      <c r="G282" s="0" t="n">
        <v>85.2</v>
      </c>
      <c r="H282" s="0" t="n">
        <v>93</v>
      </c>
      <c r="I282" s="0" t="n">
        <v>2.14</v>
      </c>
      <c r="J282" s="0" t="n">
        <v>0.73</v>
      </c>
      <c r="K282" s="0" t="n">
        <v>31.32</v>
      </c>
      <c r="L282" s="0" t="n">
        <v>0.69</v>
      </c>
      <c r="M282" s="19" t="n">
        <v>43746.6092890857</v>
      </c>
      <c r="N282" s="19" t="n">
        <v>43746.6306731829</v>
      </c>
      <c r="O282" s="19" t="s">
        <v>605</v>
      </c>
      <c r="W282" s="0" t="s">
        <v>377</v>
      </c>
      <c r="X282" s="19" t="n">
        <v>43682.2069444444</v>
      </c>
      <c r="Y282" s="31" t="n">
        <v>233</v>
      </c>
      <c r="Z282" s="0" t="s">
        <v>66</v>
      </c>
      <c r="AA282" s="0" t="s">
        <v>9</v>
      </c>
      <c r="AB282" s="0" t="s">
        <v>66</v>
      </c>
      <c r="AC282" s="0" t="n">
        <v>2019</v>
      </c>
      <c r="AD282" s="0" t="n">
        <v>8</v>
      </c>
      <c r="AE282" s="32"/>
      <c r="AF282" s="21" t="n">
        <f aca="false">IFERROR(SUMPRODUCT(--(tbl_bd_descente[wo_number]=W282),tbl_bd_descente[Y],tbl_bd_descente[tons])/SUMIF(tbl_bd_descente[wo_number],W282,tbl_bd_descente[tons]),0)</f>
        <v>72.9703862660944</v>
      </c>
      <c r="AG282" s="21" t="n">
        <f aca="false">IFERROR(SUMPRODUCT(--(tbl_bd_descente[wo_number]=W282),tbl_bd_descente[Al2O3],tbl_bd_descente[tons])/SUMIF(tbl_bd_descente[wo_number],W282,tbl_bd_descente[tons]),0)</f>
        <v>7.98407725321888</v>
      </c>
      <c r="AH282" s="21" t="n">
        <f aca="false">IFERROR(SUMPRODUCT(--(tbl_bd_descente[wo_number]=W282),tbl_bd_descente[Fe2O3],tbl_bd_descente[tons])/SUMIF(tbl_bd_descente[wo_number],W282,tbl_bd_descente[tons]),0)</f>
        <v>1.39424892703863</v>
      </c>
      <c r="AI282" s="21" t="n">
        <f aca="false">IFERROR(SUMPRODUCT(--(tbl_bd_descente[wo_number]=W282),tbl_bd_descente[MgO],tbl_bd_descente[tons])/SUMIF(tbl_bd_descente[wo_number],W282,tbl_bd_descente[tons]),0)</f>
        <v>32.1485836909871</v>
      </c>
      <c r="AJ282" s="21" t="n">
        <f aca="false">IFERROR(SUMPRODUCT(--(tbl_bd_descente[wo_number]=W282),tbl_bd_descente[CaOX],tbl_bd_descente[tons])/SUMIF(tbl_bd_descente[wo_number],W282,tbl_bd_descente[tons]),0)</f>
        <v>1.06214592274678</v>
      </c>
      <c r="AK282" s="21" t="n">
        <f aca="false">IFERROR(SUMPRODUCT(--(tbl_bd_descente[wo_number]=W282),tbl_bd_descente[S],tbl_bd_descente[tons])/SUMIF(tbl_bd_descente[wo_number],W282,tbl_bd_descente[tons]),0)</f>
        <v>0.117562231759657</v>
      </c>
      <c r="AL282" s="33"/>
      <c r="AM282" s="34"/>
      <c r="AO282" s="47" t="str">
        <f aca="false">IF(AND(C282=S$2,D282=S$3,COUNTIF(AO$1:AO281,"&gt;"&amp;1)&lt;10),ROW(),"")</f>
        <v/>
      </c>
    </row>
    <row r="283" customFormat="false" ht="12.8" hidden="false" customHeight="false" outlineLevel="0" collapsed="false">
      <c r="A283" s="0" t="s">
        <v>890</v>
      </c>
      <c r="B283" s="0" t="s">
        <v>613</v>
      </c>
      <c r="C283" s="0" t="s">
        <v>8</v>
      </c>
      <c r="D283" s="0" t="s">
        <v>66</v>
      </c>
      <c r="E283" s="20" t="n">
        <v>324.587997436523</v>
      </c>
      <c r="F283" s="0" t="n">
        <v>74.9</v>
      </c>
      <c r="G283" s="0" t="n">
        <v>79</v>
      </c>
      <c r="H283" s="0" t="n">
        <v>85.3</v>
      </c>
      <c r="I283" s="0" t="n">
        <v>4.91</v>
      </c>
      <c r="J283" s="0" t="n">
        <v>1.01</v>
      </c>
      <c r="K283" s="0" t="n">
        <v>31.53</v>
      </c>
      <c r="L283" s="0" t="n">
        <v>1.34</v>
      </c>
      <c r="M283" s="19" t="n">
        <v>43746.5554516551</v>
      </c>
      <c r="N283" s="19" t="n">
        <v>43746.6049885069</v>
      </c>
      <c r="O283" s="19" t="s">
        <v>605</v>
      </c>
      <c r="W283" s="0" t="s">
        <v>363</v>
      </c>
      <c r="X283" s="19" t="n">
        <v>43680.0083333333</v>
      </c>
      <c r="Y283" s="31" t="n">
        <v>600</v>
      </c>
      <c r="Z283" s="0" t="s">
        <v>66</v>
      </c>
      <c r="AA283" s="0" t="s">
        <v>20</v>
      </c>
      <c r="AB283" s="0" t="s">
        <v>66</v>
      </c>
      <c r="AC283" s="0" t="n">
        <v>2019</v>
      </c>
      <c r="AD283" s="0" t="n">
        <v>8</v>
      </c>
      <c r="AE283" s="32"/>
      <c r="AF283" s="21" t="n">
        <f aca="false">IFERROR(SUMPRODUCT(--(tbl_bd_descente[wo_number]=W283),tbl_bd_descente[Y],tbl_bd_descente[tons])/SUMIF(tbl_bd_descente[wo_number],W283,tbl_bd_descente[tons]),0)</f>
        <v>73.9333333333333</v>
      </c>
      <c r="AG283" s="21" t="n">
        <f aca="false">IFERROR(SUMPRODUCT(--(tbl_bd_descente[wo_number]=W283),tbl_bd_descente[Al2O3],tbl_bd_descente[tons])/SUMIF(tbl_bd_descente[wo_number],W283,tbl_bd_descente[tons]),0)</f>
        <v>8.35</v>
      </c>
      <c r="AH283" s="21" t="n">
        <f aca="false">IFERROR(SUMPRODUCT(--(tbl_bd_descente[wo_number]=W283),tbl_bd_descente[Fe2O3],tbl_bd_descente[tons])/SUMIF(tbl_bd_descente[wo_number],W283,tbl_bd_descente[tons]),0)</f>
        <v>1.45</v>
      </c>
      <c r="AI283" s="21" t="n">
        <f aca="false">IFERROR(SUMPRODUCT(--(tbl_bd_descente[wo_number]=W283),tbl_bd_descente[MgO],tbl_bd_descente[tons])/SUMIF(tbl_bd_descente[wo_number],W283,tbl_bd_descente[tons]),0)</f>
        <v>32.16</v>
      </c>
      <c r="AJ283" s="21" t="n">
        <f aca="false">IFERROR(SUMPRODUCT(--(tbl_bd_descente[wo_number]=W283),tbl_bd_descente[CaOX],tbl_bd_descente[tons])/SUMIF(tbl_bd_descente[wo_number],W283,tbl_bd_descente[tons]),0)</f>
        <v>1.00666666666667</v>
      </c>
      <c r="AK283" s="21" t="n">
        <f aca="false">IFERROR(SUMPRODUCT(--(tbl_bd_descente[wo_number]=W283),tbl_bd_descente[S],tbl_bd_descente[tons])/SUMIF(tbl_bd_descente[wo_number],W283,tbl_bd_descente[tons]),0)</f>
        <v>0.147333333333333</v>
      </c>
      <c r="AL283" s="33"/>
      <c r="AM283" s="34"/>
      <c r="AO283" s="47" t="str">
        <f aca="false">IF(AND(C283=S$2,D283=S$3,COUNTIF(AO$1:AO282,"&gt;"&amp;1)&lt;10),ROW(),"")</f>
        <v/>
      </c>
    </row>
    <row r="284" customFormat="false" ht="12.8" hidden="false" customHeight="false" outlineLevel="0" collapsed="false">
      <c r="A284" s="0" t="s">
        <v>891</v>
      </c>
      <c r="B284" s="0" t="s">
        <v>613</v>
      </c>
      <c r="C284" s="0" t="s">
        <v>8</v>
      </c>
      <c r="D284" s="0" t="s">
        <v>66</v>
      </c>
      <c r="E284" s="20" t="n">
        <v>110.402996063232</v>
      </c>
      <c r="F284" s="0" t="n">
        <v>74.1</v>
      </c>
      <c r="G284" s="0" t="n">
        <v>78.2</v>
      </c>
      <c r="H284" s="0" t="n">
        <v>83</v>
      </c>
      <c r="I284" s="0" t="n">
        <v>11.87</v>
      </c>
      <c r="J284" s="0" t="n">
        <v>1.77</v>
      </c>
      <c r="K284" s="0" t="n">
        <v>32.26</v>
      </c>
      <c r="L284" s="0" t="n">
        <v>0.66</v>
      </c>
      <c r="M284" s="19" t="n">
        <v>43746.5429245023</v>
      </c>
      <c r="N284" s="19" t="n">
        <v>43746.5520325579</v>
      </c>
      <c r="O284" s="19" t="s">
        <v>605</v>
      </c>
      <c r="W284" s="0" t="s">
        <v>363</v>
      </c>
      <c r="X284" s="19" t="n">
        <v>43680.0083333333</v>
      </c>
      <c r="Y284" s="31" t="n">
        <v>300</v>
      </c>
      <c r="Z284" s="0" t="s">
        <v>66</v>
      </c>
      <c r="AA284" s="0" t="s">
        <v>9</v>
      </c>
      <c r="AB284" s="0" t="s">
        <v>66</v>
      </c>
      <c r="AC284" s="0" t="n">
        <v>2019</v>
      </c>
      <c r="AD284" s="0" t="n">
        <v>8</v>
      </c>
      <c r="AE284" s="32"/>
      <c r="AF284" s="21" t="n">
        <f aca="false">IFERROR(SUMPRODUCT(--(tbl_bd_descente[wo_number]=W284),tbl_bd_descente[Y],tbl_bd_descente[tons])/SUMIF(tbl_bd_descente[wo_number],W284,tbl_bd_descente[tons]),0)</f>
        <v>73.9333333333333</v>
      </c>
      <c r="AG284" s="21" t="n">
        <f aca="false">IFERROR(SUMPRODUCT(--(tbl_bd_descente[wo_number]=W284),tbl_bd_descente[Al2O3],tbl_bd_descente[tons])/SUMIF(tbl_bd_descente[wo_number],W284,tbl_bd_descente[tons]),0)</f>
        <v>8.35</v>
      </c>
      <c r="AH284" s="21" t="n">
        <f aca="false">IFERROR(SUMPRODUCT(--(tbl_bd_descente[wo_number]=W284),tbl_bd_descente[Fe2O3],tbl_bd_descente[tons])/SUMIF(tbl_bd_descente[wo_number],W284,tbl_bd_descente[tons]),0)</f>
        <v>1.45</v>
      </c>
      <c r="AI284" s="21" t="n">
        <f aca="false">IFERROR(SUMPRODUCT(--(tbl_bd_descente[wo_number]=W284),tbl_bd_descente[MgO],tbl_bd_descente[tons])/SUMIF(tbl_bd_descente[wo_number],W284,tbl_bd_descente[tons]),0)</f>
        <v>32.16</v>
      </c>
      <c r="AJ284" s="21" t="n">
        <f aca="false">IFERROR(SUMPRODUCT(--(tbl_bd_descente[wo_number]=W284),tbl_bd_descente[CaOX],tbl_bd_descente[tons])/SUMIF(tbl_bd_descente[wo_number],W284,tbl_bd_descente[tons]),0)</f>
        <v>1.00666666666667</v>
      </c>
      <c r="AK284" s="21" t="n">
        <f aca="false">IFERROR(SUMPRODUCT(--(tbl_bd_descente[wo_number]=W284),tbl_bd_descente[S],tbl_bd_descente[tons])/SUMIF(tbl_bd_descente[wo_number],W284,tbl_bd_descente[tons]),0)</f>
        <v>0.147333333333333</v>
      </c>
      <c r="AL284" s="33"/>
      <c r="AM284" s="34"/>
      <c r="AO284" s="47" t="str">
        <f aca="false">IF(AND(C284=S$2,D284=S$3,COUNTIF(AO$1:AO283,"&gt;"&amp;1)&lt;10),ROW(),"")</f>
        <v/>
      </c>
    </row>
    <row r="285" customFormat="false" ht="12.8" hidden="false" customHeight="false" outlineLevel="0" collapsed="false">
      <c r="A285" s="0" t="s">
        <v>892</v>
      </c>
      <c r="B285" s="0" t="s">
        <v>30</v>
      </c>
      <c r="C285" s="0" t="s">
        <v>1</v>
      </c>
      <c r="D285" s="0" t="s">
        <v>30</v>
      </c>
      <c r="E285" s="20" t="n">
        <v>135.349998474121</v>
      </c>
      <c r="F285" s="20" t="n">
        <v>74.6</v>
      </c>
      <c r="G285" s="20" t="n">
        <v>78.7</v>
      </c>
      <c r="H285" s="20" t="n">
        <v>85.2</v>
      </c>
      <c r="I285" s="20" t="n">
        <v>3.29</v>
      </c>
      <c r="J285" s="20" t="n">
        <v>0.97</v>
      </c>
      <c r="K285" s="20" t="n">
        <v>31.54</v>
      </c>
      <c r="L285" s="20" t="n">
        <v>1.13</v>
      </c>
      <c r="M285" s="19" t="n">
        <v>43746.5215164352</v>
      </c>
      <c r="N285" s="19" t="n">
        <v>43746.5341164005</v>
      </c>
      <c r="O285" s="19" t="s">
        <v>605</v>
      </c>
      <c r="W285" s="0" t="s">
        <v>382</v>
      </c>
      <c r="X285" s="19" t="n">
        <v>43679.8</v>
      </c>
      <c r="Y285" s="31" t="n">
        <v>1106</v>
      </c>
      <c r="Z285" s="0" t="s">
        <v>66</v>
      </c>
      <c r="AA285" s="0" t="s">
        <v>8</v>
      </c>
      <c r="AB285" s="0" t="s">
        <v>66</v>
      </c>
      <c r="AC285" s="0" t="n">
        <v>2019</v>
      </c>
      <c r="AD285" s="0" t="n">
        <v>8</v>
      </c>
      <c r="AE285" s="32"/>
      <c r="AF285" s="21" t="n">
        <f aca="false">IFERROR(SUMPRODUCT(--(tbl_bd_descente[wo_number]=W285),tbl_bd_descente[Y],tbl_bd_descente[tons])/SUMIF(tbl_bd_descente[wo_number],W285,tbl_bd_descente[tons]),0)</f>
        <v>76.4470162748644</v>
      </c>
      <c r="AG285" s="21" t="n">
        <f aca="false">IFERROR(SUMPRODUCT(--(tbl_bd_descente[wo_number]=W285),tbl_bd_descente[Al2O3],tbl_bd_descente[tons])/SUMIF(tbl_bd_descente[wo_number],W285,tbl_bd_descente[tons]),0)</f>
        <v>9.39594936708861</v>
      </c>
      <c r="AH285" s="21" t="n">
        <f aca="false">IFERROR(SUMPRODUCT(--(tbl_bd_descente[wo_number]=W285),tbl_bd_descente[Fe2O3],tbl_bd_descente[tons])/SUMIF(tbl_bd_descente[wo_number],W285,tbl_bd_descente[tons]),0)</f>
        <v>1.38424954792043</v>
      </c>
      <c r="AI285" s="21" t="n">
        <f aca="false">IFERROR(SUMPRODUCT(--(tbl_bd_descente[wo_number]=W285),tbl_bd_descente[MgO],tbl_bd_descente[tons])/SUMIF(tbl_bd_descente[wo_number],W285,tbl_bd_descente[tons]),0)</f>
        <v>32.1836347197107</v>
      </c>
      <c r="AJ285" s="21" t="n">
        <f aca="false">IFERROR(SUMPRODUCT(--(tbl_bd_descente[wo_number]=W285),tbl_bd_descente[CaOX],tbl_bd_descente[tons])/SUMIF(tbl_bd_descente[wo_number],W285,tbl_bd_descente[tons]),0)</f>
        <v>0.996582278481013</v>
      </c>
      <c r="AK285" s="21" t="n">
        <f aca="false">IFERROR(SUMPRODUCT(--(tbl_bd_descente[wo_number]=W285),tbl_bd_descente[S],tbl_bd_descente[tons])/SUMIF(tbl_bd_descente[wo_number],W285,tbl_bd_descente[tons]),0)</f>
        <v>0.14869801084991</v>
      </c>
      <c r="AL285" s="33"/>
      <c r="AM285" s="34"/>
      <c r="AO285" s="47" t="str">
        <f aca="false">IF(AND(C285=S$2,D285=S$3,COUNTIF(AO$1:AO284,"&gt;"&amp;1)&lt;10),ROW(),"")</f>
        <v/>
      </c>
    </row>
    <row r="286" customFormat="false" ht="12.8" hidden="false" customHeight="false" outlineLevel="0" collapsed="false">
      <c r="A286" s="0" t="s">
        <v>893</v>
      </c>
      <c r="B286" s="0" t="s">
        <v>66</v>
      </c>
      <c r="C286" s="0" t="s">
        <v>20</v>
      </c>
      <c r="D286" s="0" t="s">
        <v>66</v>
      </c>
      <c r="E286" s="20" t="n">
        <v>291.475994110107</v>
      </c>
      <c r="F286" s="0" t="n">
        <v>71.1</v>
      </c>
      <c r="G286" s="0" t="n">
        <v>74.9</v>
      </c>
      <c r="H286" s="0" t="n">
        <v>81</v>
      </c>
      <c r="I286" s="0" t="n">
        <v>5.91</v>
      </c>
      <c r="J286" s="0" t="n">
        <v>1.14</v>
      </c>
      <c r="K286" s="0" t="n">
        <v>31.58</v>
      </c>
      <c r="L286" s="0" t="n">
        <v>3.02</v>
      </c>
      <c r="M286" s="19" t="n">
        <v>43746.4674886227</v>
      </c>
      <c r="N286" s="19" t="n">
        <v>43746.4990571412</v>
      </c>
      <c r="O286" s="19" t="s">
        <v>605</v>
      </c>
      <c r="W286" s="0" t="s">
        <v>381</v>
      </c>
      <c r="X286" s="19" t="n">
        <v>43679.5055555556</v>
      </c>
      <c r="Y286" s="31" t="n">
        <v>1200</v>
      </c>
      <c r="Z286" s="0" t="s">
        <v>66</v>
      </c>
      <c r="AA286" s="0" t="s">
        <v>8</v>
      </c>
      <c r="AB286" s="0" t="s">
        <v>66</v>
      </c>
      <c r="AC286" s="0" t="n">
        <v>2019</v>
      </c>
      <c r="AD286" s="0" t="n">
        <v>8</v>
      </c>
      <c r="AE286" s="32"/>
      <c r="AF286" s="21" t="n">
        <f aca="false">IFERROR(SUMPRODUCT(--(tbl_bd_descente[wo_number]=W286),tbl_bd_descente[Y],tbl_bd_descente[tons])/SUMIF(tbl_bd_descente[wo_number],W286,tbl_bd_descente[tons]),0)</f>
        <v>75.3666666666667</v>
      </c>
      <c r="AG286" s="21" t="n">
        <f aca="false">IFERROR(SUMPRODUCT(--(tbl_bd_descente[wo_number]=W286),tbl_bd_descente[Al2O3],tbl_bd_descente[tons])/SUMIF(tbl_bd_descente[wo_number],W286,tbl_bd_descente[tons]),0)</f>
        <v>8.49666666666667</v>
      </c>
      <c r="AH286" s="21" t="n">
        <f aca="false">IFERROR(SUMPRODUCT(--(tbl_bd_descente[wo_number]=W286),tbl_bd_descente[Fe2O3],tbl_bd_descente[tons])/SUMIF(tbl_bd_descente[wo_number],W286,tbl_bd_descente[tons]),0)</f>
        <v>1.41</v>
      </c>
      <c r="AI286" s="21" t="n">
        <f aca="false">IFERROR(SUMPRODUCT(--(tbl_bd_descente[wo_number]=W286),tbl_bd_descente[MgO],tbl_bd_descente[tons])/SUMIF(tbl_bd_descente[wo_number],W286,tbl_bd_descente[tons]),0)</f>
        <v>31.98</v>
      </c>
      <c r="AJ286" s="21" t="n">
        <f aca="false">IFERROR(SUMPRODUCT(--(tbl_bd_descente[wo_number]=W286),tbl_bd_descente[CaOX],tbl_bd_descente[tons])/SUMIF(tbl_bd_descente[wo_number],W286,tbl_bd_descente[tons]),0)</f>
        <v>1.15</v>
      </c>
      <c r="AK286" s="21" t="n">
        <f aca="false">IFERROR(SUMPRODUCT(--(tbl_bd_descente[wo_number]=W286),tbl_bd_descente[S],tbl_bd_descente[tons])/SUMIF(tbl_bd_descente[wo_number],W286,tbl_bd_descente[tons]),0)</f>
        <v>0.150666666666667</v>
      </c>
      <c r="AL286" s="33"/>
      <c r="AM286" s="34"/>
      <c r="AO286" s="47" t="str">
        <f aca="false">IF(AND(C286=S$2,D286=S$3,COUNTIF(AO$1:AO285,"&gt;"&amp;1)&lt;10),ROW(),"")</f>
        <v/>
      </c>
    </row>
    <row r="287" customFormat="false" ht="12.8" hidden="false" customHeight="false" outlineLevel="0" collapsed="false">
      <c r="A287" s="0" t="s">
        <v>894</v>
      </c>
      <c r="B287" s="0" t="s">
        <v>54</v>
      </c>
      <c r="C287" s="0" t="s">
        <v>5</v>
      </c>
      <c r="D287" s="0" t="s">
        <v>54</v>
      </c>
      <c r="E287" s="20" t="n">
        <v>218.059997558594</v>
      </c>
      <c r="F287" s="0" t="n">
        <v>78.7</v>
      </c>
      <c r="G287" s="0" t="n">
        <v>83</v>
      </c>
      <c r="H287" s="0" t="n">
        <v>89.8</v>
      </c>
      <c r="I287" s="0" t="n">
        <v>2.19</v>
      </c>
      <c r="J287" s="0" t="n">
        <v>0.86</v>
      </c>
      <c r="K287" s="0" t="n">
        <v>31.25</v>
      </c>
      <c r="L287" s="0" t="n">
        <v>0.52</v>
      </c>
      <c r="M287" s="19" t="n">
        <v>43745.8976455671</v>
      </c>
      <c r="N287" s="19" t="n">
        <v>43745.9151045949</v>
      </c>
      <c r="O287" s="19" t="s">
        <v>593</v>
      </c>
      <c r="W287" s="0" t="s">
        <v>380</v>
      </c>
      <c r="X287" s="19" t="n">
        <v>43679.2131944444</v>
      </c>
      <c r="Y287" s="31" t="n">
        <v>614.666666666667</v>
      </c>
      <c r="Z287" s="0" t="s">
        <v>66</v>
      </c>
      <c r="AA287" s="0" t="s">
        <v>20</v>
      </c>
      <c r="AB287" s="0" t="s">
        <v>66</v>
      </c>
      <c r="AC287" s="0" t="n">
        <v>2019</v>
      </c>
      <c r="AD287" s="0" t="n">
        <v>8</v>
      </c>
      <c r="AE287" s="32"/>
      <c r="AF287" s="21" t="n">
        <f aca="false">IFERROR(SUMPRODUCT(--(tbl_bd_descente[wo_number]=W287),tbl_bd_descente[Y],tbl_bd_descente[tons])/SUMIF(tbl_bd_descente[wo_number],W287,tbl_bd_descente[tons]),0)</f>
        <v>72.7262472885033</v>
      </c>
      <c r="AG287" s="21" t="n">
        <f aca="false">IFERROR(SUMPRODUCT(--(tbl_bd_descente[wo_number]=W287),tbl_bd_descente[Al2O3],tbl_bd_descente[tons])/SUMIF(tbl_bd_descente[wo_number],W287,tbl_bd_descente[tons]),0)</f>
        <v>8.35290672451193</v>
      </c>
      <c r="AH287" s="21" t="n">
        <f aca="false">IFERROR(SUMPRODUCT(--(tbl_bd_descente[wo_number]=W287),tbl_bd_descente[Fe2O3],tbl_bd_descente[tons])/SUMIF(tbl_bd_descente[wo_number],W287,tbl_bd_descente[tons]),0)</f>
        <v>1.549284164859</v>
      </c>
      <c r="AI287" s="21" t="n">
        <f aca="false">IFERROR(SUMPRODUCT(--(tbl_bd_descente[wo_number]=W287),tbl_bd_descente[MgO],tbl_bd_descente[tons])/SUMIF(tbl_bd_descente[wo_number],W287,tbl_bd_descente[tons]),0)</f>
        <v>31.875704989154</v>
      </c>
      <c r="AJ287" s="21" t="n">
        <f aca="false">IFERROR(SUMPRODUCT(--(tbl_bd_descente[wo_number]=W287),tbl_bd_descente[CaOX],tbl_bd_descente[tons])/SUMIF(tbl_bd_descente[wo_number],W287,tbl_bd_descente[tons]),0)</f>
        <v>1.28770065075922</v>
      </c>
      <c r="AK287" s="21" t="n">
        <f aca="false">IFERROR(SUMPRODUCT(--(tbl_bd_descente[wo_number]=W287),tbl_bd_descente[S],tbl_bd_descente[tons])/SUMIF(tbl_bd_descente[wo_number],W287,tbl_bd_descente[tons]),0)</f>
        <v>0.118381778741866</v>
      </c>
      <c r="AL287" s="33"/>
      <c r="AM287" s="34"/>
      <c r="AO287" s="47" t="str">
        <f aca="false">IF(AND(C287=S$2,D287=S$3,COUNTIF(AO$1:AO286,"&gt;"&amp;1)&lt;10),ROW(),"")</f>
        <v/>
      </c>
    </row>
    <row r="288" customFormat="false" ht="12.8" hidden="false" customHeight="false" outlineLevel="0" collapsed="false">
      <c r="A288" s="0" t="s">
        <v>895</v>
      </c>
      <c r="B288" s="0" t="s">
        <v>88</v>
      </c>
      <c r="C288" s="0" t="s">
        <v>26</v>
      </c>
      <c r="D288" s="0" t="s">
        <v>88</v>
      </c>
      <c r="E288" s="20" t="n">
        <v>109.229998779297</v>
      </c>
      <c r="F288" s="0" t="n">
        <v>69.5</v>
      </c>
      <c r="G288" s="0" t="n">
        <v>73.3</v>
      </c>
      <c r="H288" s="0" t="n">
        <v>80</v>
      </c>
      <c r="I288" s="0" t="n">
        <v>3.26</v>
      </c>
      <c r="J288" s="0" t="n">
        <v>1.21</v>
      </c>
      <c r="K288" s="0" t="n">
        <v>31.22</v>
      </c>
      <c r="L288" s="0" t="n">
        <v>1.2</v>
      </c>
      <c r="M288" s="19" t="n">
        <v>43745.8835020833</v>
      </c>
      <c r="N288" s="19" t="n">
        <v>43745.8909841088</v>
      </c>
      <c r="O288" s="19" t="s">
        <v>593</v>
      </c>
      <c r="W288" s="0" t="s">
        <v>380</v>
      </c>
      <c r="X288" s="19" t="n">
        <v>43679.2131944444</v>
      </c>
      <c r="Y288" s="31" t="n">
        <v>307.333333333333</v>
      </c>
      <c r="Z288" s="0" t="s">
        <v>66</v>
      </c>
      <c r="AA288" s="0" t="s">
        <v>9</v>
      </c>
      <c r="AB288" s="0" t="s">
        <v>66</v>
      </c>
      <c r="AC288" s="0" t="n">
        <v>2019</v>
      </c>
      <c r="AD288" s="0" t="n">
        <v>8</v>
      </c>
      <c r="AE288" s="32"/>
      <c r="AF288" s="21" t="n">
        <f aca="false">IFERROR(SUMPRODUCT(--(tbl_bd_descente[wo_number]=W288),tbl_bd_descente[Y],tbl_bd_descente[tons])/SUMIF(tbl_bd_descente[wo_number],W288,tbl_bd_descente[tons]),0)</f>
        <v>72.7262472885033</v>
      </c>
      <c r="AG288" s="21" t="n">
        <f aca="false">IFERROR(SUMPRODUCT(--(tbl_bd_descente[wo_number]=W288),tbl_bd_descente[Al2O3],tbl_bd_descente[tons])/SUMIF(tbl_bd_descente[wo_number],W288,tbl_bd_descente[tons]),0)</f>
        <v>8.35290672451193</v>
      </c>
      <c r="AH288" s="21" t="n">
        <f aca="false">IFERROR(SUMPRODUCT(--(tbl_bd_descente[wo_number]=W288),tbl_bd_descente[Fe2O3],tbl_bd_descente[tons])/SUMIF(tbl_bd_descente[wo_number],W288,tbl_bd_descente[tons]),0)</f>
        <v>1.549284164859</v>
      </c>
      <c r="AI288" s="21" t="n">
        <f aca="false">IFERROR(SUMPRODUCT(--(tbl_bd_descente[wo_number]=W288),tbl_bd_descente[MgO],tbl_bd_descente[tons])/SUMIF(tbl_bd_descente[wo_number],W288,tbl_bd_descente[tons]),0)</f>
        <v>31.875704989154</v>
      </c>
      <c r="AJ288" s="21" t="n">
        <f aca="false">IFERROR(SUMPRODUCT(--(tbl_bd_descente[wo_number]=W288),tbl_bd_descente[CaOX],tbl_bd_descente[tons])/SUMIF(tbl_bd_descente[wo_number],W288,tbl_bd_descente[tons]),0)</f>
        <v>1.28770065075922</v>
      </c>
      <c r="AK288" s="21" t="n">
        <f aca="false">IFERROR(SUMPRODUCT(--(tbl_bd_descente[wo_number]=W288),tbl_bd_descente[S],tbl_bd_descente[tons])/SUMIF(tbl_bd_descente[wo_number],W288,tbl_bd_descente[tons]),0)</f>
        <v>0.118381778741866</v>
      </c>
      <c r="AL288" s="33"/>
      <c r="AM288" s="34"/>
      <c r="AO288" s="47" t="str">
        <f aca="false">IF(AND(C288=S$2,D288=S$3,COUNTIF(AO$1:AO287,"&gt;"&amp;1)&lt;10),ROW(),"")</f>
        <v/>
      </c>
    </row>
    <row r="289" customFormat="false" ht="12.8" hidden="false" customHeight="false" outlineLevel="0" collapsed="false">
      <c r="A289" s="0" t="s">
        <v>896</v>
      </c>
      <c r="B289" s="0" t="s">
        <v>54</v>
      </c>
      <c r="C289" s="0" t="s">
        <v>5</v>
      </c>
      <c r="D289" s="0" t="s">
        <v>54</v>
      </c>
      <c r="E289" s="20" t="n">
        <v>145.444998168945</v>
      </c>
      <c r="F289" s="0" t="n">
        <v>79.5</v>
      </c>
      <c r="G289" s="0" t="n">
        <v>83.8</v>
      </c>
      <c r="H289" s="0" t="n">
        <v>90.6</v>
      </c>
      <c r="I289" s="0" t="n">
        <v>2.14</v>
      </c>
      <c r="J289" s="0" t="n">
        <v>1.07</v>
      </c>
      <c r="K289" s="0" t="n">
        <v>31.36</v>
      </c>
      <c r="L289" s="0" t="n">
        <v>0.77</v>
      </c>
      <c r="M289" s="19" t="n">
        <v>43745.8695951736</v>
      </c>
      <c r="N289" s="19" t="n">
        <v>43745.8807993056</v>
      </c>
      <c r="O289" s="19" t="s">
        <v>593</v>
      </c>
      <c r="W289" s="0" t="s">
        <v>379</v>
      </c>
      <c r="X289" s="19" t="n">
        <v>43678.9888888889</v>
      </c>
      <c r="Y289" s="31" t="n">
        <v>600</v>
      </c>
      <c r="Z289" s="0" t="s">
        <v>66</v>
      </c>
      <c r="AA289" s="0" t="s">
        <v>20</v>
      </c>
      <c r="AB289" s="0" t="s">
        <v>66</v>
      </c>
      <c r="AC289" s="0" t="n">
        <v>2019</v>
      </c>
      <c r="AD289" s="0" t="n">
        <v>8</v>
      </c>
      <c r="AE289" s="32"/>
      <c r="AF289" s="21" t="n">
        <f aca="false">IFERROR(SUMPRODUCT(--(tbl_bd_descente[wo_number]=W289),tbl_bd_descente[Y],tbl_bd_descente[tons])/SUMIF(tbl_bd_descente[wo_number],W289,tbl_bd_descente[tons]),0)</f>
        <v>73</v>
      </c>
      <c r="AG289" s="21" t="n">
        <f aca="false">IFERROR(SUMPRODUCT(--(tbl_bd_descente[wo_number]=W289),tbl_bd_descente[Al2O3],tbl_bd_descente[tons])/SUMIF(tbl_bd_descente[wo_number],W289,tbl_bd_descente[tons]),0)</f>
        <v>8.28666666666667</v>
      </c>
      <c r="AH289" s="21" t="n">
        <f aca="false">IFERROR(SUMPRODUCT(--(tbl_bd_descente[wo_number]=W289),tbl_bd_descente[Fe2O3],tbl_bd_descente[tons])/SUMIF(tbl_bd_descente[wo_number],W289,tbl_bd_descente[tons]),0)</f>
        <v>1.51333333333333</v>
      </c>
      <c r="AI289" s="21" t="n">
        <f aca="false">IFERROR(SUMPRODUCT(--(tbl_bd_descente[wo_number]=W289),tbl_bd_descente[MgO],tbl_bd_descente[tons])/SUMIF(tbl_bd_descente[wo_number],W289,tbl_bd_descente[tons]),0)</f>
        <v>31.9766666666667</v>
      </c>
      <c r="AJ289" s="21" t="n">
        <f aca="false">IFERROR(SUMPRODUCT(--(tbl_bd_descente[wo_number]=W289),tbl_bd_descente[CaOX],tbl_bd_descente[tons])/SUMIF(tbl_bd_descente[wo_number],W289,tbl_bd_descente[tons]),0)</f>
        <v>1.36</v>
      </c>
      <c r="AK289" s="21" t="n">
        <f aca="false">IFERROR(SUMPRODUCT(--(tbl_bd_descente[wo_number]=W289),tbl_bd_descente[S],tbl_bd_descente[tons])/SUMIF(tbl_bd_descente[wo_number],W289,tbl_bd_descente[tons]),0)</f>
        <v>0.116333333333333</v>
      </c>
      <c r="AL289" s="33"/>
      <c r="AM289" s="34"/>
      <c r="AO289" s="47" t="str">
        <f aca="false">IF(AND(C289=S$2,D289=S$3,COUNTIF(AO$1:AO288,"&gt;"&amp;1)&lt;10),ROW(),"")</f>
        <v/>
      </c>
    </row>
    <row r="290" customFormat="false" ht="12.8" hidden="false" customHeight="false" outlineLevel="0" collapsed="false">
      <c r="A290" s="0" t="s">
        <v>897</v>
      </c>
      <c r="B290" s="0" t="s">
        <v>88</v>
      </c>
      <c r="C290" s="0" t="s">
        <v>26</v>
      </c>
      <c r="D290" s="0" t="s">
        <v>88</v>
      </c>
      <c r="E290" s="20" t="n">
        <v>110.675998687744</v>
      </c>
      <c r="F290" s="0" t="n">
        <v>71.9</v>
      </c>
      <c r="G290" s="0" t="n">
        <v>75.8</v>
      </c>
      <c r="H290" s="0" t="n">
        <v>82.2</v>
      </c>
      <c r="I290" s="0" t="n">
        <v>2.64</v>
      </c>
      <c r="J290" s="0" t="n">
        <v>1.17</v>
      </c>
      <c r="K290" s="0" t="n">
        <v>31.29</v>
      </c>
      <c r="L290" s="0" t="n">
        <v>0.86</v>
      </c>
      <c r="M290" s="19" t="n">
        <v>43745.8581143519</v>
      </c>
      <c r="N290" s="19" t="n">
        <v>43745.8631089931</v>
      </c>
      <c r="O290" s="19" t="s">
        <v>593</v>
      </c>
      <c r="W290" s="0" t="s">
        <v>379</v>
      </c>
      <c r="X290" s="19" t="n">
        <v>43678.9888888889</v>
      </c>
      <c r="Y290" s="31" t="n">
        <v>300</v>
      </c>
      <c r="Z290" s="0" t="s">
        <v>66</v>
      </c>
      <c r="AA290" s="0" t="s">
        <v>9</v>
      </c>
      <c r="AB290" s="0" t="s">
        <v>66</v>
      </c>
      <c r="AC290" s="0" t="n">
        <v>2019</v>
      </c>
      <c r="AD290" s="0" t="n">
        <v>8</v>
      </c>
      <c r="AE290" s="32"/>
      <c r="AF290" s="21" t="n">
        <f aca="false">IFERROR(SUMPRODUCT(--(tbl_bd_descente[wo_number]=W290),tbl_bd_descente[Y],tbl_bd_descente[tons])/SUMIF(tbl_bd_descente[wo_number],W290,tbl_bd_descente[tons]),0)</f>
        <v>73</v>
      </c>
      <c r="AG290" s="21" t="n">
        <f aca="false">IFERROR(SUMPRODUCT(--(tbl_bd_descente[wo_number]=W290),tbl_bd_descente[Al2O3],tbl_bd_descente[tons])/SUMIF(tbl_bd_descente[wo_number],W290,tbl_bd_descente[tons]),0)</f>
        <v>8.28666666666667</v>
      </c>
      <c r="AH290" s="21" t="n">
        <f aca="false">IFERROR(SUMPRODUCT(--(tbl_bd_descente[wo_number]=W290),tbl_bd_descente[Fe2O3],tbl_bd_descente[tons])/SUMIF(tbl_bd_descente[wo_number],W290,tbl_bd_descente[tons]),0)</f>
        <v>1.51333333333333</v>
      </c>
      <c r="AI290" s="21" t="n">
        <f aca="false">IFERROR(SUMPRODUCT(--(tbl_bd_descente[wo_number]=W290),tbl_bd_descente[MgO],tbl_bd_descente[tons])/SUMIF(tbl_bd_descente[wo_number],W290,tbl_bd_descente[tons]),0)</f>
        <v>31.9766666666667</v>
      </c>
      <c r="AJ290" s="21" t="n">
        <f aca="false">IFERROR(SUMPRODUCT(--(tbl_bd_descente[wo_number]=W290),tbl_bd_descente[CaOX],tbl_bd_descente[tons])/SUMIF(tbl_bd_descente[wo_number],W290,tbl_bd_descente[tons]),0)</f>
        <v>1.36</v>
      </c>
      <c r="AK290" s="21" t="n">
        <f aca="false">IFERROR(SUMPRODUCT(--(tbl_bd_descente[wo_number]=W290),tbl_bd_descente[S],tbl_bd_descente[tons])/SUMIF(tbl_bd_descente[wo_number],W290,tbl_bd_descente[tons]),0)</f>
        <v>0.116333333333333</v>
      </c>
      <c r="AL290" s="33"/>
      <c r="AM290" s="34"/>
      <c r="AO290" s="47" t="str">
        <f aca="false">IF(AND(C290=S$2,D290=S$3,COUNTIF(AO$1:AO289,"&gt;"&amp;1)&lt;10),ROW(),"")</f>
        <v/>
      </c>
    </row>
    <row r="291" customFormat="false" ht="12.8" hidden="false" customHeight="false" outlineLevel="0" collapsed="false">
      <c r="A291" s="0" t="s">
        <v>898</v>
      </c>
      <c r="B291" s="0" t="s">
        <v>30</v>
      </c>
      <c r="C291" s="0" t="s">
        <v>1</v>
      </c>
      <c r="D291" s="0" t="s">
        <v>30</v>
      </c>
      <c r="E291" s="20" t="n">
        <v>145.057998657227</v>
      </c>
      <c r="F291" s="20" t="n">
        <v>75.3</v>
      </c>
      <c r="G291" s="20" t="n">
        <v>79.4</v>
      </c>
      <c r="H291" s="20" t="n">
        <v>86</v>
      </c>
      <c r="I291" s="20" t="n">
        <v>2.04</v>
      </c>
      <c r="J291" s="20" t="n">
        <v>1.07</v>
      </c>
      <c r="K291" s="20" t="n">
        <v>31.38</v>
      </c>
      <c r="L291" s="20" t="n">
        <v>0.92</v>
      </c>
      <c r="M291" s="19" t="n">
        <v>43745.8414241551</v>
      </c>
      <c r="N291" s="19" t="n">
        <v>43745.8519048611</v>
      </c>
      <c r="O291" s="19" t="s">
        <v>593</v>
      </c>
      <c r="W291" s="0" t="s">
        <v>378</v>
      </c>
      <c r="X291" s="19" t="n">
        <v>43678.7805555556</v>
      </c>
      <c r="Y291" s="31" t="n">
        <v>876</v>
      </c>
      <c r="Z291" s="0" t="s">
        <v>30</v>
      </c>
      <c r="AA291" s="0" t="s">
        <v>1</v>
      </c>
      <c r="AB291" s="0" t="s">
        <v>30</v>
      </c>
      <c r="AC291" s="0" t="n">
        <v>2019</v>
      </c>
      <c r="AD291" s="0" t="n">
        <v>8</v>
      </c>
      <c r="AE291" s="32"/>
      <c r="AF291" s="21" t="n">
        <f aca="false">IFERROR(SUMPRODUCT(--(tbl_bd_descente[wo_number]=W291),tbl_bd_descente[Y],tbl_bd_descente[tons])/SUMIF(tbl_bd_descente[wo_number],W291,tbl_bd_descente[tons]),0)</f>
        <v>81.2022831050228</v>
      </c>
      <c r="AG291" s="21" t="n">
        <f aca="false">IFERROR(SUMPRODUCT(--(tbl_bd_descente[wo_number]=W291),tbl_bd_descente[Al2O3],tbl_bd_descente[tons])/SUMIF(tbl_bd_descente[wo_number],W291,tbl_bd_descente[tons]),0)</f>
        <v>2.44648401826484</v>
      </c>
      <c r="AH291" s="21" t="n">
        <f aca="false">IFERROR(SUMPRODUCT(--(tbl_bd_descente[wo_number]=W291),tbl_bd_descente[Fe2O3],tbl_bd_descente[tons])/SUMIF(tbl_bd_descente[wo_number],W291,tbl_bd_descente[tons]),0)</f>
        <v>0.769771689497717</v>
      </c>
      <c r="AI291" s="21" t="n">
        <f aca="false">IFERROR(SUMPRODUCT(--(tbl_bd_descente[wo_number]=W291),tbl_bd_descente[MgO],tbl_bd_descente[tons])/SUMIF(tbl_bd_descente[wo_number],W291,tbl_bd_descente[tons]),0)</f>
        <v>31.6241095890411</v>
      </c>
      <c r="AJ291" s="21" t="n">
        <f aca="false">IFERROR(SUMPRODUCT(--(tbl_bd_descente[wo_number]=W291),tbl_bd_descente[CaOX],tbl_bd_descente[tons])/SUMIF(tbl_bd_descente[wo_number],W291,tbl_bd_descente[tons]),0)</f>
        <v>0.871780821917808</v>
      </c>
      <c r="AK291" s="21" t="n">
        <f aca="false">IFERROR(SUMPRODUCT(--(tbl_bd_descente[wo_number]=W291),tbl_bd_descente[S],tbl_bd_descente[tons])/SUMIF(tbl_bd_descente[wo_number],W291,tbl_bd_descente[tons]),0)</f>
        <v>0.0463424657534247</v>
      </c>
      <c r="AL291" s="33"/>
      <c r="AM291" s="34"/>
      <c r="AO291" s="47" t="str">
        <f aca="false">IF(AND(C291=S$2,D291=S$3,COUNTIF(AO$1:AO290,"&gt;"&amp;1)&lt;10),ROW(),"")</f>
        <v/>
      </c>
    </row>
    <row r="292" customFormat="false" ht="12.8" hidden="false" customHeight="false" outlineLevel="0" collapsed="false">
      <c r="A292" s="0" t="s">
        <v>899</v>
      </c>
      <c r="B292" s="0" t="s">
        <v>54</v>
      </c>
      <c r="C292" s="0" t="s">
        <v>5</v>
      </c>
      <c r="D292" s="0" t="s">
        <v>54</v>
      </c>
      <c r="E292" s="20" t="n">
        <v>186.877998352051</v>
      </c>
      <c r="F292" s="0" t="n">
        <v>78.8</v>
      </c>
      <c r="G292" s="0" t="n">
        <v>83.1</v>
      </c>
      <c r="H292" s="0" t="n">
        <v>90.3</v>
      </c>
      <c r="I292" s="0" t="n">
        <v>1.01</v>
      </c>
      <c r="J292" s="0" t="n">
        <v>0.68</v>
      </c>
      <c r="K292" s="0" t="n">
        <v>31.33</v>
      </c>
      <c r="L292" s="0" t="n">
        <v>0.54</v>
      </c>
      <c r="M292" s="19" t="n">
        <v>43745.8232706829</v>
      </c>
      <c r="N292" s="19" t="n">
        <v>43745.837437419</v>
      </c>
      <c r="O292" s="19" t="s">
        <v>593</v>
      </c>
      <c r="W292" s="0" t="s">
        <v>376</v>
      </c>
      <c r="X292" s="19" t="n">
        <v>43678.4395833333</v>
      </c>
      <c r="Y292" s="31" t="n">
        <v>1200</v>
      </c>
      <c r="Z292" s="0" t="s">
        <v>30</v>
      </c>
      <c r="AA292" s="0" t="s">
        <v>1</v>
      </c>
      <c r="AB292" s="0" t="s">
        <v>30</v>
      </c>
      <c r="AC292" s="0" t="n">
        <v>2019</v>
      </c>
      <c r="AD292" s="0" t="n">
        <v>8</v>
      </c>
      <c r="AE292" s="32"/>
      <c r="AF292" s="21" t="n">
        <f aca="false">IFERROR(SUMPRODUCT(--(tbl_bd_descente[wo_number]=W292),tbl_bd_descente[Y],tbl_bd_descente[tons])/SUMIF(tbl_bd_descente[wo_number],W292,tbl_bd_descente[tons]),0)</f>
        <v>79.0333333333333</v>
      </c>
      <c r="AG292" s="21" t="n">
        <f aca="false">IFERROR(SUMPRODUCT(--(tbl_bd_descente[wo_number]=W292),tbl_bd_descente[Al2O3],tbl_bd_descente[tons])/SUMIF(tbl_bd_descente[wo_number],W292,tbl_bd_descente[tons]),0)</f>
        <v>3.38333333333333</v>
      </c>
      <c r="AH292" s="21" t="n">
        <f aca="false">IFERROR(SUMPRODUCT(--(tbl_bd_descente[wo_number]=W292),tbl_bd_descente[Fe2O3],tbl_bd_descente[tons])/SUMIF(tbl_bd_descente[wo_number],W292,tbl_bd_descente[tons]),0)</f>
        <v>0.916666666666667</v>
      </c>
      <c r="AI292" s="21" t="n">
        <f aca="false">IFERROR(SUMPRODUCT(--(tbl_bd_descente[wo_number]=W292),tbl_bd_descente[MgO],tbl_bd_descente[tons])/SUMIF(tbl_bd_descente[wo_number],W292,tbl_bd_descente[tons]),0)</f>
        <v>31.46</v>
      </c>
      <c r="AJ292" s="21" t="n">
        <f aca="false">IFERROR(SUMPRODUCT(--(tbl_bd_descente[wo_number]=W292),tbl_bd_descente[CaOX],tbl_bd_descente[tons])/SUMIF(tbl_bd_descente[wo_number],W292,tbl_bd_descente[tons]),0)</f>
        <v>1.11666666666667</v>
      </c>
      <c r="AK292" s="21" t="n">
        <f aca="false">IFERROR(SUMPRODUCT(--(tbl_bd_descente[wo_number]=W292),tbl_bd_descente[S],tbl_bd_descente[tons])/SUMIF(tbl_bd_descente[wo_number],W292,tbl_bd_descente[tons]),0)</f>
        <v>0.116</v>
      </c>
      <c r="AL292" s="33"/>
      <c r="AM292" s="34"/>
      <c r="AO292" s="47" t="str">
        <f aca="false">IF(AND(C292=S$2,D292=S$3,COUNTIF(AO$1:AO291,"&gt;"&amp;1)&lt;10),ROW(),"")</f>
        <v/>
      </c>
    </row>
    <row r="293" customFormat="false" ht="12.8" hidden="false" customHeight="false" outlineLevel="0" collapsed="false">
      <c r="A293" s="0" t="s">
        <v>900</v>
      </c>
      <c r="B293" s="0" t="s">
        <v>30</v>
      </c>
      <c r="C293" s="0" t="s">
        <v>1</v>
      </c>
      <c r="D293" s="0" t="s">
        <v>30</v>
      </c>
      <c r="E293" s="20" t="n">
        <v>256.759997558594</v>
      </c>
      <c r="F293" s="20" t="n">
        <v>77.2</v>
      </c>
      <c r="G293" s="20" t="n">
        <v>81.4</v>
      </c>
      <c r="H293" s="20" t="n">
        <v>88.1</v>
      </c>
      <c r="I293" s="20" t="n">
        <v>2.56</v>
      </c>
      <c r="J293" s="20" t="n">
        <v>0.8</v>
      </c>
      <c r="K293" s="20" t="n">
        <v>31.32</v>
      </c>
      <c r="L293" s="20" t="n">
        <v>0.8</v>
      </c>
      <c r="M293" s="19" t="n">
        <v>43745.7974140046</v>
      </c>
      <c r="N293" s="19" t="n">
        <v>43745.8204973727</v>
      </c>
      <c r="O293" s="19" t="s">
        <v>593</v>
      </c>
      <c r="W293" s="0" t="s">
        <v>375</v>
      </c>
      <c r="X293" s="19" t="n">
        <v>43678.1444444444</v>
      </c>
      <c r="Y293" s="31" t="n">
        <v>283</v>
      </c>
      <c r="Z293" s="0" t="s">
        <v>58</v>
      </c>
      <c r="AA293" s="0" t="s">
        <v>2</v>
      </c>
      <c r="AB293" s="0" t="s">
        <v>58</v>
      </c>
      <c r="AC293" s="0" t="n">
        <v>2019</v>
      </c>
      <c r="AD293" s="0" t="n">
        <v>8</v>
      </c>
      <c r="AE293" s="32"/>
      <c r="AF293" s="21" t="n">
        <f aca="false">IFERROR(SUMPRODUCT(--(tbl_bd_descente[wo_number]=W293),tbl_bd_descente[Y],tbl_bd_descente[tons])/SUMIF(tbl_bd_descente[wo_number],W293,tbl_bd_descente[tons]),0)</f>
        <v>80.8</v>
      </c>
      <c r="AG293" s="21" t="n">
        <f aca="false">IFERROR(SUMPRODUCT(--(tbl_bd_descente[wo_number]=W293),tbl_bd_descente[Al2O3],tbl_bd_descente[tons])/SUMIF(tbl_bd_descente[wo_number],W293,tbl_bd_descente[tons]),0)</f>
        <v>2.9</v>
      </c>
      <c r="AH293" s="21" t="n">
        <f aca="false">IFERROR(SUMPRODUCT(--(tbl_bd_descente[wo_number]=W293),tbl_bd_descente[Fe2O3],tbl_bd_descente[tons])/SUMIF(tbl_bd_descente[wo_number],W293,tbl_bd_descente[tons]),0)</f>
        <v>0.82</v>
      </c>
      <c r="AI293" s="21" t="n">
        <f aca="false">IFERROR(SUMPRODUCT(--(tbl_bd_descente[wo_number]=W293),tbl_bd_descente[MgO],tbl_bd_descente[tons])/SUMIF(tbl_bd_descente[wo_number],W293,tbl_bd_descente[tons]),0)</f>
        <v>31.6</v>
      </c>
      <c r="AJ293" s="21" t="n">
        <f aca="false">IFERROR(SUMPRODUCT(--(tbl_bd_descente[wo_number]=W293),tbl_bd_descente[CaOX],tbl_bd_descente[tons])/SUMIF(tbl_bd_descente[wo_number],W293,tbl_bd_descente[tons]),0)</f>
        <v>0.58</v>
      </c>
      <c r="AK293" s="21" t="n">
        <f aca="false">IFERROR(SUMPRODUCT(--(tbl_bd_descente[wo_number]=W293),tbl_bd_descente[S],tbl_bd_descente[tons])/SUMIF(tbl_bd_descente[wo_number],W293,tbl_bd_descente[tons]),0)</f>
        <v>0.046</v>
      </c>
      <c r="AL293" s="33"/>
      <c r="AM293" s="34"/>
      <c r="AO293" s="47" t="str">
        <f aca="false">IF(AND(C293=S$2,D293=S$3,COUNTIF(AO$1:AO292,"&gt;"&amp;1)&lt;10),ROW(),"")</f>
        <v/>
      </c>
    </row>
    <row r="294" customFormat="false" ht="12.8" hidden="false" customHeight="false" outlineLevel="0" collapsed="false">
      <c r="A294" s="0" t="s">
        <v>901</v>
      </c>
      <c r="B294" s="0" t="s">
        <v>88</v>
      </c>
      <c r="C294" s="0" t="s">
        <v>26</v>
      </c>
      <c r="D294" s="0" t="s">
        <v>88</v>
      </c>
      <c r="E294" s="20" t="n">
        <v>292.244996643066</v>
      </c>
      <c r="F294" s="0" t="n">
        <v>72.4</v>
      </c>
      <c r="G294" s="0" t="n">
        <v>76.3</v>
      </c>
      <c r="H294" s="0" t="n">
        <v>82.7</v>
      </c>
      <c r="I294" s="0" t="n">
        <v>3.51</v>
      </c>
      <c r="J294" s="0" t="n">
        <v>1.04</v>
      </c>
      <c r="K294" s="0" t="n">
        <v>31.48</v>
      </c>
      <c r="L294" s="0" t="n">
        <v>0.79</v>
      </c>
      <c r="M294" s="19" t="n">
        <v>43745.7715162384</v>
      </c>
      <c r="N294" s="19" t="n">
        <v>43745.7937334144</v>
      </c>
      <c r="O294" s="19" t="s">
        <v>593</v>
      </c>
      <c r="W294" s="0" t="s">
        <v>374</v>
      </c>
      <c r="X294" s="19" t="n">
        <v>43678.0715277778</v>
      </c>
      <c r="Y294" s="31" t="n">
        <v>308</v>
      </c>
      <c r="Z294" s="0" t="s">
        <v>54</v>
      </c>
      <c r="AA294" s="0" t="s">
        <v>7</v>
      </c>
      <c r="AB294" s="0" t="s">
        <v>54</v>
      </c>
      <c r="AC294" s="0" t="n">
        <v>2019</v>
      </c>
      <c r="AD294" s="0" t="n">
        <v>8</v>
      </c>
      <c r="AE294" s="32"/>
      <c r="AF294" s="21" t="n">
        <f aca="false">IFERROR(SUMPRODUCT(--(tbl_bd_descente[wo_number]=W294),tbl_bd_descente[Y],tbl_bd_descente[tons])/SUMIF(tbl_bd_descente[wo_number],W294,tbl_bd_descente[tons]),0)</f>
        <v>85.4</v>
      </c>
      <c r="AG294" s="21" t="n">
        <f aca="false">IFERROR(SUMPRODUCT(--(tbl_bd_descente[wo_number]=W294),tbl_bd_descente[Al2O3],tbl_bd_descente[tons])/SUMIF(tbl_bd_descente[wo_number],W294,tbl_bd_descente[tons]),0)</f>
        <v>2.9</v>
      </c>
      <c r="AH294" s="21" t="n">
        <f aca="false">IFERROR(SUMPRODUCT(--(tbl_bd_descente[wo_number]=W294),tbl_bd_descente[Fe2O3],tbl_bd_descente[tons])/SUMIF(tbl_bd_descente[wo_number],W294,tbl_bd_descente[tons]),0)</f>
        <v>0.73</v>
      </c>
      <c r="AI294" s="21" t="n">
        <f aca="false">IFERROR(SUMPRODUCT(--(tbl_bd_descente[wo_number]=W294),tbl_bd_descente[MgO],tbl_bd_descente[tons])/SUMIF(tbl_bd_descente[wo_number],W294,tbl_bd_descente[tons]),0)</f>
        <v>31.45</v>
      </c>
      <c r="AJ294" s="21" t="n">
        <f aca="false">IFERROR(SUMPRODUCT(--(tbl_bd_descente[wo_number]=W294),tbl_bd_descente[CaOX],tbl_bd_descente[tons])/SUMIF(tbl_bd_descente[wo_number],W294,tbl_bd_descente[tons]),0)</f>
        <v>0.68</v>
      </c>
      <c r="AK294" s="21" t="n">
        <f aca="false">IFERROR(SUMPRODUCT(--(tbl_bd_descente[wo_number]=W294),tbl_bd_descente[S],tbl_bd_descente[tons])/SUMIF(tbl_bd_descente[wo_number],W294,tbl_bd_descente[tons]),0)</f>
        <v>0.03</v>
      </c>
      <c r="AL294" s="33"/>
      <c r="AM294" s="34"/>
      <c r="AO294" s="47" t="str">
        <f aca="false">IF(AND(C294=S$2,D294=S$3,COUNTIF(AO$1:AO293,"&gt;"&amp;1)&lt;10),ROW(),"")</f>
        <v/>
      </c>
    </row>
    <row r="295" customFormat="false" ht="12.8" hidden="false" customHeight="false" outlineLevel="0" collapsed="false">
      <c r="A295" s="0" t="s">
        <v>902</v>
      </c>
      <c r="B295" s="0" t="s">
        <v>30</v>
      </c>
      <c r="C295" s="0" t="s">
        <v>1</v>
      </c>
      <c r="D295" s="0" t="s">
        <v>30</v>
      </c>
      <c r="E295" s="20" t="n">
        <v>241.795997619629</v>
      </c>
      <c r="F295" s="20" t="n">
        <v>76.9</v>
      </c>
      <c r="G295" s="20" t="n">
        <v>81</v>
      </c>
      <c r="H295" s="20" t="n">
        <v>87.9</v>
      </c>
      <c r="I295" s="20" t="n">
        <v>2.51</v>
      </c>
      <c r="J295" s="20" t="n">
        <v>0.86</v>
      </c>
      <c r="K295" s="20" t="n">
        <v>31.34</v>
      </c>
      <c r="L295" s="20" t="n">
        <v>1.22</v>
      </c>
      <c r="M295" s="19" t="n">
        <v>43745.7214760764</v>
      </c>
      <c r="N295" s="19" t="n">
        <v>43745.7685599537</v>
      </c>
      <c r="O295" s="19" t="s">
        <v>593</v>
      </c>
      <c r="W295" s="0" t="s">
        <v>373</v>
      </c>
      <c r="X295" s="19" t="n">
        <v>43677.9993055556</v>
      </c>
      <c r="Y295" s="31" t="n">
        <v>340</v>
      </c>
      <c r="Z295" s="0" t="s">
        <v>54</v>
      </c>
      <c r="AA295" s="0" t="s">
        <v>7</v>
      </c>
      <c r="AB295" s="0" t="s">
        <v>54</v>
      </c>
      <c r="AC295" s="0" t="n">
        <v>2019</v>
      </c>
      <c r="AD295" s="0" t="n">
        <v>7</v>
      </c>
      <c r="AE295" s="32"/>
      <c r="AF295" s="21" t="n">
        <f aca="false">IFERROR(SUMPRODUCT(--(tbl_bd_descente[wo_number]=W295),tbl_bd_descente[Y],tbl_bd_descente[tons])/SUMIF(tbl_bd_descente[wo_number],W295,tbl_bd_descente[tons]),0)</f>
        <v>86.4</v>
      </c>
      <c r="AG295" s="21" t="n">
        <f aca="false">IFERROR(SUMPRODUCT(--(tbl_bd_descente[wo_number]=W295),tbl_bd_descente[Al2O3],tbl_bd_descente[tons])/SUMIF(tbl_bd_descente[wo_number],W295,tbl_bd_descente[tons]),0)</f>
        <v>2.92</v>
      </c>
      <c r="AH295" s="21" t="n">
        <f aca="false">IFERROR(SUMPRODUCT(--(tbl_bd_descente[wo_number]=W295),tbl_bd_descente[Fe2O3],tbl_bd_descente[tons])/SUMIF(tbl_bd_descente[wo_number],W295,tbl_bd_descente[tons]),0)</f>
        <v>0.7</v>
      </c>
      <c r="AI295" s="21" t="n">
        <f aca="false">IFERROR(SUMPRODUCT(--(tbl_bd_descente[wo_number]=W295),tbl_bd_descente[MgO],tbl_bd_descente[tons])/SUMIF(tbl_bd_descente[wo_number],W295,tbl_bd_descente[tons]),0)</f>
        <v>31.64</v>
      </c>
      <c r="AJ295" s="21" t="n">
        <f aca="false">IFERROR(SUMPRODUCT(--(tbl_bd_descente[wo_number]=W295),tbl_bd_descente[CaOX],tbl_bd_descente[tons])/SUMIF(tbl_bd_descente[wo_number],W295,tbl_bd_descente[tons]),0)</f>
        <v>0.4</v>
      </c>
      <c r="AK295" s="21" t="n">
        <f aca="false">IFERROR(SUMPRODUCT(--(tbl_bd_descente[wo_number]=W295),tbl_bd_descente[S],tbl_bd_descente[tons])/SUMIF(tbl_bd_descente[wo_number],W295,tbl_bd_descente[tons]),0)</f>
        <v>0.026</v>
      </c>
      <c r="AL295" s="33"/>
      <c r="AM295" s="34"/>
      <c r="AO295" s="47" t="str">
        <f aca="false">IF(AND(C295=S$2,D295=S$3,COUNTIF(AO$1:AO294,"&gt;"&amp;1)&lt;10),ROW(),"")</f>
        <v/>
      </c>
    </row>
    <row r="296" customFormat="false" ht="12.8" hidden="false" customHeight="false" outlineLevel="0" collapsed="false">
      <c r="A296" s="0" t="s">
        <v>903</v>
      </c>
      <c r="B296" s="0" t="s">
        <v>54</v>
      </c>
      <c r="C296" s="0" t="s">
        <v>7</v>
      </c>
      <c r="D296" s="0" t="s">
        <v>54</v>
      </c>
      <c r="E296" s="20" t="n">
        <v>108.044998168945</v>
      </c>
      <c r="F296" s="0" t="n">
        <v>82.3</v>
      </c>
      <c r="G296" s="0" t="n">
        <v>86.8</v>
      </c>
      <c r="H296" s="0" t="n">
        <v>93.6</v>
      </c>
      <c r="I296" s="0" t="n">
        <v>1.85</v>
      </c>
      <c r="J296" s="0" t="n">
        <v>0.87</v>
      </c>
      <c r="K296" s="0" t="n">
        <v>31.24</v>
      </c>
      <c r="L296" s="0" t="n">
        <v>0.51</v>
      </c>
      <c r="M296" s="19" t="n">
        <v>43745.7098444444</v>
      </c>
      <c r="N296" s="19" t="n">
        <v>43745.7182008912</v>
      </c>
      <c r="O296" s="19" t="s">
        <v>593</v>
      </c>
      <c r="W296" s="0" t="s">
        <v>372</v>
      </c>
      <c r="X296" s="19" t="n">
        <v>43677.9138888889</v>
      </c>
      <c r="Y296" s="31" t="n">
        <v>763</v>
      </c>
      <c r="Z296" s="0" t="s">
        <v>56</v>
      </c>
      <c r="AA296" s="0" t="s">
        <v>25</v>
      </c>
      <c r="AB296" s="0" t="s">
        <v>56</v>
      </c>
      <c r="AC296" s="0" t="n">
        <v>2019</v>
      </c>
      <c r="AD296" s="0" t="n">
        <v>7</v>
      </c>
      <c r="AE296" s="32"/>
      <c r="AF296" s="21" t="n">
        <f aca="false">IFERROR(SUMPRODUCT(--(tbl_bd_descente[wo_number]=W296),tbl_bd_descente[Y],tbl_bd_descente[tons])/SUMIF(tbl_bd_descente[wo_number],W296,tbl_bd_descente[tons]),0)</f>
        <v>84.8752293577982</v>
      </c>
      <c r="AG296" s="21" t="n">
        <f aca="false">IFERROR(SUMPRODUCT(--(tbl_bd_descente[wo_number]=W296),tbl_bd_descente[Al2O3],tbl_bd_descente[tons])/SUMIF(tbl_bd_descente[wo_number],W296,tbl_bd_descente[tons]),0)</f>
        <v>12.5695281782438</v>
      </c>
      <c r="AH296" s="21" t="n">
        <f aca="false">IFERROR(SUMPRODUCT(--(tbl_bd_descente[wo_number]=W296),tbl_bd_descente[Fe2O3],tbl_bd_descente[tons])/SUMIF(tbl_bd_descente[wo_number],W296,tbl_bd_descente[tons]),0)</f>
        <v>1.21111402359109</v>
      </c>
      <c r="AI296" s="21" t="n">
        <f aca="false">IFERROR(SUMPRODUCT(--(tbl_bd_descente[wo_number]=W296),tbl_bd_descente[MgO],tbl_bd_descente[tons])/SUMIF(tbl_bd_descente[wo_number],W296,tbl_bd_descente[tons]),0)</f>
        <v>32.7025688073394</v>
      </c>
      <c r="AJ296" s="21" t="n">
        <f aca="false">IFERROR(SUMPRODUCT(--(tbl_bd_descente[wo_number]=W296),tbl_bd_descente[CaOX],tbl_bd_descente[tons])/SUMIF(tbl_bd_descente[wo_number],W296,tbl_bd_descente[tons]),0)</f>
        <v>0.573407601572739</v>
      </c>
      <c r="AK296" s="21" t="n">
        <f aca="false">IFERROR(SUMPRODUCT(--(tbl_bd_descente[wo_number]=W296),tbl_bd_descente[S],tbl_bd_descente[tons])/SUMIF(tbl_bd_descente[wo_number],W296,tbl_bd_descente[tons]),0)</f>
        <v>0.0293931847968545</v>
      </c>
      <c r="AL296" s="33"/>
      <c r="AM296" s="34"/>
      <c r="AO296" s="47" t="str">
        <f aca="false">IF(AND(C296=S$2,D296=S$3,COUNTIF(AO$1:AO295,"&gt;"&amp;1)&lt;10),ROW(),"")</f>
        <v/>
      </c>
    </row>
    <row r="297" customFormat="false" ht="12.8" hidden="false" customHeight="false" outlineLevel="0" collapsed="false">
      <c r="A297" s="0" t="s">
        <v>904</v>
      </c>
      <c r="B297" s="0" t="s">
        <v>88</v>
      </c>
      <c r="C297" s="0" t="s">
        <v>26</v>
      </c>
      <c r="D297" s="0" t="s">
        <v>88</v>
      </c>
      <c r="E297" s="20" t="n">
        <v>147.687999725342</v>
      </c>
      <c r="F297" s="0" t="n">
        <v>70.9</v>
      </c>
      <c r="G297" s="0" t="n">
        <v>74.7</v>
      </c>
      <c r="H297" s="0" t="n">
        <v>81.2</v>
      </c>
      <c r="I297" s="0" t="n">
        <v>2.9</v>
      </c>
      <c r="J297" s="0" t="n">
        <v>1.08</v>
      </c>
      <c r="K297" s="0" t="n">
        <v>31.34</v>
      </c>
      <c r="L297" s="0" t="n">
        <v>1.86</v>
      </c>
      <c r="M297" s="19" t="n">
        <v>43745.6802214468</v>
      </c>
      <c r="N297" s="19" t="n">
        <v>43745.691974456</v>
      </c>
      <c r="O297" s="19" t="s">
        <v>593</v>
      </c>
      <c r="W297" s="0" t="s">
        <v>370</v>
      </c>
      <c r="X297" s="19" t="n">
        <v>43677.2805555556</v>
      </c>
      <c r="Y297" s="31" t="n">
        <v>900</v>
      </c>
      <c r="Z297" s="0" t="s">
        <v>56</v>
      </c>
      <c r="AA297" s="0" t="s">
        <v>25</v>
      </c>
      <c r="AB297" s="0" t="s">
        <v>56</v>
      </c>
      <c r="AC297" s="0" t="n">
        <v>2019</v>
      </c>
      <c r="AD297" s="0" t="n">
        <v>7</v>
      </c>
      <c r="AE297" s="32"/>
      <c r="AF297" s="21" t="n">
        <f aca="false">IFERROR(SUMPRODUCT(--(tbl_bd_descente[wo_number]=W297),tbl_bd_descente[Y],tbl_bd_descente[tons])/SUMIF(tbl_bd_descente[wo_number],W297,tbl_bd_descente[tons]),0)</f>
        <v>84.4333333333333</v>
      </c>
      <c r="AG297" s="21" t="n">
        <f aca="false">IFERROR(SUMPRODUCT(--(tbl_bd_descente[wo_number]=W297),tbl_bd_descente[Al2O3],tbl_bd_descente[tons])/SUMIF(tbl_bd_descente[wo_number],W297,tbl_bd_descente[tons]),0)</f>
        <v>11.7733333333333</v>
      </c>
      <c r="AH297" s="21" t="n">
        <f aca="false">IFERROR(SUMPRODUCT(--(tbl_bd_descente[wo_number]=W297),tbl_bd_descente[Fe2O3],tbl_bd_descente[tons])/SUMIF(tbl_bd_descente[wo_number],W297,tbl_bd_descente[tons]),0)</f>
        <v>1.23</v>
      </c>
      <c r="AI297" s="21" t="n">
        <f aca="false">IFERROR(SUMPRODUCT(--(tbl_bd_descente[wo_number]=W297),tbl_bd_descente[MgO],tbl_bd_descente[tons])/SUMIF(tbl_bd_descente[wo_number],W297,tbl_bd_descente[tons]),0)</f>
        <v>32.4233333333333</v>
      </c>
      <c r="AJ297" s="21" t="n">
        <f aca="false">IFERROR(SUMPRODUCT(--(tbl_bd_descente[wo_number]=W297),tbl_bd_descente[CaOX],tbl_bd_descente[tons])/SUMIF(tbl_bd_descente[wo_number],W297,tbl_bd_descente[tons]),0)</f>
        <v>0.7</v>
      </c>
      <c r="AK297" s="21" t="n">
        <f aca="false">IFERROR(SUMPRODUCT(--(tbl_bd_descente[wo_number]=W297),tbl_bd_descente[S],tbl_bd_descente[tons])/SUMIF(tbl_bd_descente[wo_number],W297,tbl_bd_descente[tons]),0)</f>
        <v>0.0196666666666667</v>
      </c>
      <c r="AL297" s="33"/>
      <c r="AM297" s="34"/>
      <c r="AO297" s="47" t="str">
        <f aca="false">IF(AND(C297=S$2,D297=S$3,COUNTIF(AO$1:AO296,"&gt;"&amp;1)&lt;10),ROW(),"")</f>
        <v/>
      </c>
    </row>
    <row r="298" customFormat="false" ht="12.8" hidden="false" customHeight="false" outlineLevel="0" collapsed="false">
      <c r="A298" s="0" t="s">
        <v>905</v>
      </c>
      <c r="B298" s="0" t="s">
        <v>88</v>
      </c>
      <c r="C298" s="0" t="s">
        <v>26</v>
      </c>
      <c r="D298" s="0" t="s">
        <v>88</v>
      </c>
      <c r="E298" s="20" t="n">
        <v>147.052997589111</v>
      </c>
      <c r="F298" s="0" t="n">
        <v>72.1</v>
      </c>
      <c r="G298" s="0" t="n">
        <v>76</v>
      </c>
      <c r="H298" s="0" t="n">
        <v>82.4</v>
      </c>
      <c r="I298" s="0" t="n">
        <v>3.21</v>
      </c>
      <c r="J298" s="0" t="n">
        <v>1.16</v>
      </c>
      <c r="K298" s="0" t="n">
        <v>31.42</v>
      </c>
      <c r="L298" s="0" t="n">
        <v>1.46</v>
      </c>
      <c r="M298" s="19" t="n">
        <v>43745.6631830208</v>
      </c>
      <c r="N298" s="19" t="n">
        <v>43745.6745024306</v>
      </c>
      <c r="O298" s="19" t="s">
        <v>593</v>
      </c>
      <c r="W298" s="0" t="s">
        <v>369</v>
      </c>
      <c r="X298" s="19" t="n">
        <v>43677.0611111111</v>
      </c>
      <c r="Y298" s="31" t="n">
        <v>1010</v>
      </c>
      <c r="Z298" s="0" t="s">
        <v>104</v>
      </c>
      <c r="AA298" s="0" t="s">
        <v>12</v>
      </c>
      <c r="AB298" s="0" t="s">
        <v>104</v>
      </c>
      <c r="AC298" s="0" t="n">
        <v>2019</v>
      </c>
      <c r="AD298" s="0" t="n">
        <v>7</v>
      </c>
      <c r="AE298" s="32"/>
      <c r="AF298" s="21" t="n">
        <f aca="false">IFERROR(SUMPRODUCT(--(tbl_bd_descente[wo_number]=W298),tbl_bd_descente[Y],tbl_bd_descente[tons])/SUMIF(tbl_bd_descente[wo_number],W298,tbl_bd_descente[tons]),0)</f>
        <v>84.2079207920792</v>
      </c>
      <c r="AG298" s="21" t="n">
        <f aca="false">IFERROR(SUMPRODUCT(--(tbl_bd_descente[wo_number]=W298),tbl_bd_descente[Al2O3],tbl_bd_descente[tons])/SUMIF(tbl_bd_descente[wo_number],W298,tbl_bd_descente[tons]),0)</f>
        <v>5.63089108910891</v>
      </c>
      <c r="AH298" s="21" t="n">
        <f aca="false">IFERROR(SUMPRODUCT(--(tbl_bd_descente[wo_number]=W298),tbl_bd_descente[Fe2O3],tbl_bd_descente[tons])/SUMIF(tbl_bd_descente[wo_number],W298,tbl_bd_descente[tons]),0)</f>
        <v>0.787920792079208</v>
      </c>
      <c r="AI298" s="21" t="n">
        <f aca="false">IFERROR(SUMPRODUCT(--(tbl_bd_descente[wo_number]=W298),tbl_bd_descente[MgO],tbl_bd_descente[tons])/SUMIF(tbl_bd_descente[wo_number],W298,tbl_bd_descente[tons]),0)</f>
        <v>31.7714851485149</v>
      </c>
      <c r="AJ298" s="21" t="n">
        <f aca="false">IFERROR(SUMPRODUCT(--(tbl_bd_descente[wo_number]=W298),tbl_bd_descente[CaOX],tbl_bd_descente[tons])/SUMIF(tbl_bd_descente[wo_number],W298,tbl_bd_descente[tons]),0)</f>
        <v>1.61871287128713</v>
      </c>
      <c r="AK298" s="21" t="n">
        <f aca="false">IFERROR(SUMPRODUCT(--(tbl_bd_descente[wo_number]=W298),tbl_bd_descente[S],tbl_bd_descente[tons])/SUMIF(tbl_bd_descente[wo_number],W298,tbl_bd_descente[tons]),0)</f>
        <v>0.0314851485148515</v>
      </c>
      <c r="AL298" s="33"/>
      <c r="AM298" s="34"/>
      <c r="AO298" s="47" t="str">
        <f aca="false">IF(AND(C298=S$2,D298=S$3,COUNTIF(AO$1:AO297,"&gt;"&amp;1)&lt;10),ROW(),"")</f>
        <v/>
      </c>
    </row>
    <row r="299" customFormat="false" ht="12.8" hidden="false" customHeight="false" outlineLevel="0" collapsed="false">
      <c r="A299" s="0" t="s">
        <v>906</v>
      </c>
      <c r="B299" s="0" t="s">
        <v>613</v>
      </c>
      <c r="C299" s="0" t="s">
        <v>8</v>
      </c>
      <c r="D299" s="0" t="s">
        <v>66</v>
      </c>
      <c r="E299" s="20" t="n">
        <v>181.159997558594</v>
      </c>
      <c r="F299" s="0" t="n">
        <v>73.7</v>
      </c>
      <c r="G299" s="0" t="n">
        <v>77.7</v>
      </c>
      <c r="H299" s="0" t="n">
        <v>84.2</v>
      </c>
      <c r="I299" s="0" t="n">
        <v>4.41</v>
      </c>
      <c r="J299" s="0" t="n">
        <v>1.34</v>
      </c>
      <c r="K299" s="0" t="n">
        <v>31.59</v>
      </c>
      <c r="L299" s="0" t="n">
        <v>0.55</v>
      </c>
      <c r="M299" s="19" t="n">
        <v>43745.6422809838</v>
      </c>
      <c r="N299" s="19" t="n">
        <v>43745.6554234954</v>
      </c>
      <c r="O299" s="19" t="s">
        <v>593</v>
      </c>
      <c r="W299" s="0" t="s">
        <v>368</v>
      </c>
      <c r="X299" s="19" t="n">
        <v>43676.8180555556</v>
      </c>
      <c r="Y299" s="31" t="n">
        <v>536</v>
      </c>
      <c r="Z299" s="0" t="s">
        <v>104</v>
      </c>
      <c r="AA299" s="0" t="s">
        <v>11</v>
      </c>
      <c r="AB299" s="0" t="s">
        <v>104</v>
      </c>
      <c r="AC299" s="0" t="n">
        <v>2019</v>
      </c>
      <c r="AD299" s="0" t="n">
        <v>7</v>
      </c>
      <c r="AE299" s="32"/>
      <c r="AF299" s="21" t="n">
        <f aca="false">IFERROR(SUMPRODUCT(--(tbl_bd_descente[wo_number]=W299),tbl_bd_descente[Y],tbl_bd_descente[tons])/SUMIF(tbl_bd_descente[wo_number],W299,tbl_bd_descente[tons]),0)</f>
        <v>84.3283582089552</v>
      </c>
      <c r="AG299" s="21" t="n">
        <f aca="false">IFERROR(SUMPRODUCT(--(tbl_bd_descente[wo_number]=W299),tbl_bd_descente[Al2O3],tbl_bd_descente[tons])/SUMIF(tbl_bd_descente[wo_number],W299,tbl_bd_descente[tons]),0)</f>
        <v>4.45910447761194</v>
      </c>
      <c r="AH299" s="21" t="n">
        <f aca="false">IFERROR(SUMPRODUCT(--(tbl_bd_descente[wo_number]=W299),tbl_bd_descente[Fe2O3],tbl_bd_descente[tons])/SUMIF(tbl_bd_descente[wo_number],W299,tbl_bd_descente[tons]),0)</f>
        <v>0.784776119402985</v>
      </c>
      <c r="AI299" s="21" t="n">
        <f aca="false">IFERROR(SUMPRODUCT(--(tbl_bd_descente[wo_number]=W299),tbl_bd_descente[MgO],tbl_bd_descente[tons])/SUMIF(tbl_bd_descente[wo_number],W299,tbl_bd_descente[tons]),0)</f>
        <v>31.8873134328358</v>
      </c>
      <c r="AJ299" s="21" t="n">
        <f aca="false">IFERROR(SUMPRODUCT(--(tbl_bd_descente[wo_number]=W299),tbl_bd_descente[CaOX],tbl_bd_descente[tons])/SUMIF(tbl_bd_descente[wo_number],W299,tbl_bd_descente[tons]),0)</f>
        <v>0.477761194029851</v>
      </c>
      <c r="AK299" s="21" t="n">
        <f aca="false">IFERROR(SUMPRODUCT(--(tbl_bd_descente[wo_number]=W299),tbl_bd_descente[S],tbl_bd_descente[tons])/SUMIF(tbl_bd_descente[wo_number],W299,tbl_bd_descente[tons]),0)</f>
        <v>0.0424776119402985</v>
      </c>
      <c r="AL299" s="33"/>
      <c r="AM299" s="34"/>
      <c r="AO299" s="47" t="str">
        <f aca="false">IF(AND(C299=S$2,D299=S$3,COUNTIF(AO$1:AO298,"&gt;"&amp;1)&lt;10),ROW(),"")</f>
        <v/>
      </c>
    </row>
    <row r="300" customFormat="false" ht="12.8" hidden="false" customHeight="false" outlineLevel="0" collapsed="false">
      <c r="A300" s="0" t="s">
        <v>907</v>
      </c>
      <c r="B300" s="0" t="s">
        <v>88</v>
      </c>
      <c r="C300" s="0" t="s">
        <v>26</v>
      </c>
      <c r="D300" s="0" t="s">
        <v>88</v>
      </c>
      <c r="E300" s="20" t="n">
        <v>209.738996505737</v>
      </c>
      <c r="F300" s="0" t="n">
        <v>72.2</v>
      </c>
      <c r="G300" s="0" t="n">
        <v>76.1</v>
      </c>
      <c r="H300" s="0" t="n">
        <v>82.8</v>
      </c>
      <c r="I300" s="0" t="n">
        <v>2.84</v>
      </c>
      <c r="J300" s="0" t="n">
        <v>1.16</v>
      </c>
      <c r="K300" s="0" t="n">
        <v>31.45</v>
      </c>
      <c r="L300" s="0" t="n">
        <v>0.74</v>
      </c>
      <c r="M300" s="19" t="n">
        <v>43745.617437037</v>
      </c>
      <c r="N300" s="19" t="n">
        <v>43745.6376335995</v>
      </c>
      <c r="O300" s="19" t="s">
        <v>593</v>
      </c>
      <c r="W300" s="0" t="s">
        <v>366</v>
      </c>
      <c r="X300" s="19" t="n">
        <v>43676.6951388889</v>
      </c>
      <c r="Y300" s="31" t="n">
        <v>759</v>
      </c>
      <c r="Z300" s="0" t="s">
        <v>66</v>
      </c>
      <c r="AA300" s="0" t="s">
        <v>9</v>
      </c>
      <c r="AB300" s="0" t="s">
        <v>66</v>
      </c>
      <c r="AC300" s="0" t="n">
        <v>2019</v>
      </c>
      <c r="AD300" s="0" t="n">
        <v>7</v>
      </c>
      <c r="AE300" s="32"/>
      <c r="AF300" s="21" t="n">
        <f aca="false">IFERROR(SUMPRODUCT(--(tbl_bd_descente[wo_number]=W300),tbl_bd_descente[Y],tbl_bd_descente[tons])/SUMIF(tbl_bd_descente[wo_number],W300,tbl_bd_descente[tons]),0)</f>
        <v>71.4810276679842</v>
      </c>
      <c r="AG300" s="21" t="n">
        <f aca="false">IFERROR(SUMPRODUCT(--(tbl_bd_descente[wo_number]=W300),tbl_bd_descente[Al2O3],tbl_bd_descente[tons])/SUMIF(tbl_bd_descente[wo_number],W300,tbl_bd_descente[tons]),0)</f>
        <v>9.98067193675889</v>
      </c>
      <c r="AH300" s="21" t="n">
        <f aca="false">IFERROR(SUMPRODUCT(--(tbl_bd_descente[wo_number]=W300),tbl_bd_descente[Fe2O3],tbl_bd_descente[tons])/SUMIF(tbl_bd_descente[wo_number],W300,tbl_bd_descente[tons]),0)</f>
        <v>1.59889328063241</v>
      </c>
      <c r="AI300" s="21" t="n">
        <f aca="false">IFERROR(SUMPRODUCT(--(tbl_bd_descente[wo_number]=W300),tbl_bd_descente[MgO],tbl_bd_descente[tons])/SUMIF(tbl_bd_descente[wo_number],W300,tbl_bd_descente[tons]),0)</f>
        <v>32.2711462450593</v>
      </c>
      <c r="AJ300" s="21" t="n">
        <f aca="false">IFERROR(SUMPRODUCT(--(tbl_bd_descente[wo_number]=W300),tbl_bd_descente[CaOX],tbl_bd_descente[tons])/SUMIF(tbl_bd_descente[wo_number],W300,tbl_bd_descente[tons]),0)</f>
        <v>1.5396837944664</v>
      </c>
      <c r="AK300" s="21" t="n">
        <f aca="false">IFERROR(SUMPRODUCT(--(tbl_bd_descente[wo_number]=W300),tbl_bd_descente[S],tbl_bd_descente[tons])/SUMIF(tbl_bd_descente[wo_number],W300,tbl_bd_descente[tons]),0)</f>
        <v>0.123051383399209</v>
      </c>
      <c r="AL300" s="33"/>
      <c r="AM300" s="34"/>
      <c r="AO300" s="47" t="str">
        <f aca="false">IF(AND(C300=S$2,D300=S$3,COUNTIF(AO$1:AO299,"&gt;"&amp;1)&lt;10),ROW(),"")</f>
        <v/>
      </c>
    </row>
    <row r="301" customFormat="false" ht="12.8" hidden="false" customHeight="false" outlineLevel="0" collapsed="false">
      <c r="A301" s="0" t="s">
        <v>908</v>
      </c>
      <c r="B301" s="0" t="s">
        <v>30</v>
      </c>
      <c r="C301" s="0" t="s">
        <v>1</v>
      </c>
      <c r="D301" s="0" t="s">
        <v>30</v>
      </c>
      <c r="E301" s="20" t="n">
        <v>312.406999969482</v>
      </c>
      <c r="F301" s="20" t="n">
        <v>77.9</v>
      </c>
      <c r="G301" s="20" t="n">
        <v>82.1</v>
      </c>
      <c r="H301" s="20" t="n">
        <v>88.7</v>
      </c>
      <c r="I301" s="20" t="n">
        <v>2.65</v>
      </c>
      <c r="J301" s="20" t="n">
        <v>0.95</v>
      </c>
      <c r="K301" s="20" t="n">
        <v>31.32</v>
      </c>
      <c r="L301" s="20" t="n">
        <v>2.44</v>
      </c>
      <c r="M301" s="19" t="n">
        <v>43745.5869988426</v>
      </c>
      <c r="N301" s="19" t="n">
        <v>43745.6133446759</v>
      </c>
      <c r="O301" s="19" t="s">
        <v>593</v>
      </c>
      <c r="W301" s="0" t="s">
        <v>365</v>
      </c>
      <c r="X301" s="19" t="n">
        <v>43676.4902777778</v>
      </c>
      <c r="Y301" s="31" t="n">
        <v>900</v>
      </c>
      <c r="Z301" s="0" t="s">
        <v>66</v>
      </c>
      <c r="AA301" s="0" t="s">
        <v>9</v>
      </c>
      <c r="AB301" s="0" t="s">
        <v>66</v>
      </c>
      <c r="AC301" s="0" t="n">
        <v>2019</v>
      </c>
      <c r="AD301" s="0" t="n">
        <v>7</v>
      </c>
      <c r="AE301" s="32"/>
      <c r="AF301" s="21" t="n">
        <f aca="false">IFERROR(SUMPRODUCT(--(tbl_bd_descente[wo_number]=W301),tbl_bd_descente[Y],tbl_bd_descente[tons])/SUMIF(tbl_bd_descente[wo_number],W301,tbl_bd_descente[tons]),0)</f>
        <v>72.2333333333333</v>
      </c>
      <c r="AG301" s="21" t="n">
        <f aca="false">IFERROR(SUMPRODUCT(--(tbl_bd_descente[wo_number]=W301),tbl_bd_descente[Al2O3],tbl_bd_descente[tons])/SUMIF(tbl_bd_descente[wo_number],W301,tbl_bd_descente[tons]),0)</f>
        <v>10.8933333333333</v>
      </c>
      <c r="AH301" s="21" t="n">
        <f aca="false">IFERROR(SUMPRODUCT(--(tbl_bd_descente[wo_number]=W301),tbl_bd_descente[Fe2O3],tbl_bd_descente[tons])/SUMIF(tbl_bd_descente[wo_number],W301,tbl_bd_descente[tons]),0)</f>
        <v>1.71666666666667</v>
      </c>
      <c r="AI301" s="21" t="n">
        <f aca="false">IFERROR(SUMPRODUCT(--(tbl_bd_descente[wo_number]=W301),tbl_bd_descente[MgO],tbl_bd_descente[tons])/SUMIF(tbl_bd_descente[wo_number],W301,tbl_bd_descente[tons]),0)</f>
        <v>32.33</v>
      </c>
      <c r="AJ301" s="21" t="n">
        <f aca="false">IFERROR(SUMPRODUCT(--(tbl_bd_descente[wo_number]=W301),tbl_bd_descente[CaOX],tbl_bd_descente[tons])/SUMIF(tbl_bd_descente[wo_number],W301,tbl_bd_descente[tons]),0)</f>
        <v>1.38333333333333</v>
      </c>
      <c r="AK301" s="21" t="n">
        <f aca="false">IFERROR(SUMPRODUCT(--(tbl_bd_descente[wo_number]=W301),tbl_bd_descente[S],tbl_bd_descente[tons])/SUMIF(tbl_bd_descente[wo_number],W301,tbl_bd_descente[tons]),0)</f>
        <v>0.129666666666667</v>
      </c>
      <c r="AL301" s="33"/>
      <c r="AM301" s="34"/>
      <c r="AO301" s="47" t="str">
        <f aca="false">IF(AND(C301=S$2,D301=S$3,COUNTIF(AO$1:AO300,"&gt;"&amp;1)&lt;10),ROW(),"")</f>
        <v/>
      </c>
    </row>
    <row r="302" customFormat="false" ht="12.8" hidden="false" customHeight="false" outlineLevel="0" collapsed="false">
      <c r="A302" s="0" t="s">
        <v>909</v>
      </c>
      <c r="B302" s="0" t="s">
        <v>594</v>
      </c>
      <c r="C302" s="0" t="s">
        <v>24</v>
      </c>
      <c r="D302" s="0" t="s">
        <v>594</v>
      </c>
      <c r="E302" s="20" t="n">
        <v>290.205994415283</v>
      </c>
      <c r="F302" s="0" t="n">
        <v>77.8</v>
      </c>
      <c r="G302" s="0" t="n">
        <v>82.1</v>
      </c>
      <c r="H302" s="0" t="n">
        <v>86.7</v>
      </c>
      <c r="I302" s="0" t="n">
        <v>14.46</v>
      </c>
      <c r="J302" s="0" t="n">
        <v>1.75</v>
      </c>
      <c r="K302" s="0" t="n">
        <v>32.74</v>
      </c>
      <c r="L302" s="0" t="n">
        <v>0.75</v>
      </c>
      <c r="M302" s="19" t="n">
        <v>43745.5147338773</v>
      </c>
      <c r="N302" s="19" t="n">
        <v>43745.5511419792</v>
      </c>
      <c r="O302" s="19" t="s">
        <v>676</v>
      </c>
      <c r="W302" s="0" t="s">
        <v>364</v>
      </c>
      <c r="X302" s="19" t="n">
        <v>43676.2645833333</v>
      </c>
      <c r="Y302" s="31" t="n">
        <v>450</v>
      </c>
      <c r="Z302" s="0" t="s">
        <v>66</v>
      </c>
      <c r="AA302" s="0" t="s">
        <v>9</v>
      </c>
      <c r="AB302" s="0" t="s">
        <v>66</v>
      </c>
      <c r="AC302" s="0" t="n">
        <v>2019</v>
      </c>
      <c r="AD302" s="0" t="n">
        <v>7</v>
      </c>
      <c r="AE302" s="32"/>
      <c r="AF302" s="21" t="n">
        <f aca="false">IFERROR(SUMPRODUCT(--(tbl_bd_descente[wo_number]=W302),tbl_bd_descente[Y],tbl_bd_descente[tons])/SUMIF(tbl_bd_descente[wo_number],W302,tbl_bd_descente[tons]),0)</f>
        <v>73.0666666666667</v>
      </c>
      <c r="AG302" s="21" t="n">
        <f aca="false">IFERROR(SUMPRODUCT(--(tbl_bd_descente[wo_number]=W302),tbl_bd_descente[Al2O3],tbl_bd_descente[tons])/SUMIF(tbl_bd_descente[wo_number],W302,tbl_bd_descente[tons]),0)</f>
        <v>9.27333333333333</v>
      </c>
      <c r="AH302" s="21" t="n">
        <f aca="false">IFERROR(SUMPRODUCT(--(tbl_bd_descente[wo_number]=W302),tbl_bd_descente[Fe2O3],tbl_bd_descente[tons])/SUMIF(tbl_bd_descente[wo_number],W302,tbl_bd_descente[tons]),0)</f>
        <v>1.49666666666667</v>
      </c>
      <c r="AI302" s="21" t="n">
        <f aca="false">IFERROR(SUMPRODUCT(--(tbl_bd_descente[wo_number]=W302),tbl_bd_descente[MgO],tbl_bd_descente[tons])/SUMIF(tbl_bd_descente[wo_number],W302,tbl_bd_descente[tons]),0)</f>
        <v>32.07</v>
      </c>
      <c r="AJ302" s="21" t="n">
        <f aca="false">IFERROR(SUMPRODUCT(--(tbl_bd_descente[wo_number]=W302),tbl_bd_descente[CaOX],tbl_bd_descente[tons])/SUMIF(tbl_bd_descente[wo_number],W302,tbl_bd_descente[tons]),0)</f>
        <v>1.49666666666667</v>
      </c>
      <c r="AK302" s="21" t="n">
        <f aca="false">IFERROR(SUMPRODUCT(--(tbl_bd_descente[wo_number]=W302),tbl_bd_descente[S],tbl_bd_descente[tons])/SUMIF(tbl_bd_descente[wo_number],W302,tbl_bd_descente[tons]),0)</f>
        <v>0.133</v>
      </c>
      <c r="AL302" s="33"/>
      <c r="AM302" s="34"/>
      <c r="AO302" s="47" t="str">
        <f aca="false">IF(AND(C302=S$2,D302=S$3,COUNTIF(AO$1:AO301,"&gt;"&amp;1)&lt;10),ROW(),"")</f>
        <v/>
      </c>
    </row>
    <row r="303" customFormat="false" ht="12.8" hidden="false" customHeight="false" outlineLevel="0" collapsed="false">
      <c r="A303" s="0" t="s">
        <v>910</v>
      </c>
      <c r="B303" s="0" t="s">
        <v>66</v>
      </c>
      <c r="C303" s="0" t="s">
        <v>20</v>
      </c>
      <c r="D303" s="0" t="s">
        <v>66</v>
      </c>
      <c r="E303" s="20" t="n">
        <v>152.390998458862</v>
      </c>
      <c r="F303" s="0" t="n">
        <v>65.9</v>
      </c>
      <c r="G303" s="0" t="n">
        <v>69.4</v>
      </c>
      <c r="H303" s="0" t="n">
        <v>75.4</v>
      </c>
      <c r="I303" s="0" t="n">
        <v>4.09</v>
      </c>
      <c r="J303" s="0" t="n">
        <v>1.09</v>
      </c>
      <c r="K303" s="0" t="n">
        <v>31.69</v>
      </c>
      <c r="L303" s="0" t="n">
        <v>0.24</v>
      </c>
      <c r="M303" s="19" t="n">
        <v>43745.4961496528</v>
      </c>
      <c r="N303" s="19" t="n">
        <v>43745.5969684838</v>
      </c>
      <c r="O303" s="19" t="s">
        <v>676</v>
      </c>
      <c r="W303" s="0" t="s">
        <v>364</v>
      </c>
      <c r="X303" s="19" t="n">
        <v>43676.2645833333</v>
      </c>
      <c r="Y303" s="31" t="n">
        <v>450</v>
      </c>
      <c r="Z303" s="0" t="s">
        <v>66</v>
      </c>
      <c r="AA303" s="0" t="s">
        <v>20</v>
      </c>
      <c r="AB303" s="0" t="s">
        <v>66</v>
      </c>
      <c r="AC303" s="0" t="n">
        <v>2019</v>
      </c>
      <c r="AD303" s="0" t="n">
        <v>7</v>
      </c>
      <c r="AE303" s="32"/>
      <c r="AF303" s="21" t="n">
        <f aca="false">IFERROR(SUMPRODUCT(--(tbl_bd_descente[wo_number]=W303),tbl_bd_descente[Y],tbl_bd_descente[tons])/SUMIF(tbl_bd_descente[wo_number],W303,tbl_bd_descente[tons]),0)</f>
        <v>73.0666666666667</v>
      </c>
      <c r="AG303" s="21" t="n">
        <f aca="false">IFERROR(SUMPRODUCT(--(tbl_bd_descente[wo_number]=W303),tbl_bd_descente[Al2O3],tbl_bd_descente[tons])/SUMIF(tbl_bd_descente[wo_number],W303,tbl_bd_descente[tons]),0)</f>
        <v>9.27333333333333</v>
      </c>
      <c r="AH303" s="21" t="n">
        <f aca="false">IFERROR(SUMPRODUCT(--(tbl_bd_descente[wo_number]=W303),tbl_bd_descente[Fe2O3],tbl_bd_descente[tons])/SUMIF(tbl_bd_descente[wo_number],W303,tbl_bd_descente[tons]),0)</f>
        <v>1.49666666666667</v>
      </c>
      <c r="AI303" s="21" t="n">
        <f aca="false">IFERROR(SUMPRODUCT(--(tbl_bd_descente[wo_number]=W303),tbl_bd_descente[MgO],tbl_bd_descente[tons])/SUMIF(tbl_bd_descente[wo_number],W303,tbl_bd_descente[tons]),0)</f>
        <v>32.07</v>
      </c>
      <c r="AJ303" s="21" t="n">
        <f aca="false">IFERROR(SUMPRODUCT(--(tbl_bd_descente[wo_number]=W303),tbl_bd_descente[CaOX],tbl_bd_descente[tons])/SUMIF(tbl_bd_descente[wo_number],W303,tbl_bd_descente[tons]),0)</f>
        <v>1.49666666666667</v>
      </c>
      <c r="AK303" s="21" t="n">
        <f aca="false">IFERROR(SUMPRODUCT(--(tbl_bd_descente[wo_number]=W303),tbl_bd_descente[S],tbl_bd_descente[tons])/SUMIF(tbl_bd_descente[wo_number],W303,tbl_bd_descente[tons]),0)</f>
        <v>0.133</v>
      </c>
      <c r="AL303" s="33"/>
      <c r="AM303" s="34"/>
      <c r="AO303" s="47" t="str">
        <f aca="false">IF(AND(C303=S$2,D303=S$3,COUNTIF(AO$1:AO302,"&gt;"&amp;1)&lt;10),ROW(),"")</f>
        <v/>
      </c>
    </row>
    <row r="304" customFormat="false" ht="12.8" hidden="false" customHeight="false" outlineLevel="0" collapsed="false">
      <c r="A304" s="0" t="s">
        <v>911</v>
      </c>
      <c r="B304" s="0" t="s">
        <v>30</v>
      </c>
      <c r="C304" s="0" t="s">
        <v>1</v>
      </c>
      <c r="D304" s="0" t="s">
        <v>30</v>
      </c>
      <c r="E304" s="20" t="n">
        <v>148.673000335693</v>
      </c>
      <c r="F304" s="20" t="n">
        <v>74.3</v>
      </c>
      <c r="G304" s="20" t="n">
        <v>78.4</v>
      </c>
      <c r="H304" s="20" t="n">
        <v>84.7</v>
      </c>
      <c r="I304" s="20" t="n">
        <v>3.55</v>
      </c>
      <c r="J304" s="20" t="n">
        <v>0.87</v>
      </c>
      <c r="K304" s="20" t="n">
        <v>31.39</v>
      </c>
      <c r="L304" s="20" t="n">
        <v>0.85</v>
      </c>
      <c r="M304" s="19" t="n">
        <v>43745.4741047107</v>
      </c>
      <c r="N304" s="19" t="n">
        <v>43745.4867706829</v>
      </c>
      <c r="O304" s="19" t="s">
        <v>676</v>
      </c>
      <c r="W304" s="0" t="s">
        <v>367</v>
      </c>
      <c r="X304" s="19" t="n">
        <v>43676.05625</v>
      </c>
      <c r="Y304" s="31" t="n">
        <v>900</v>
      </c>
      <c r="Z304" s="0" t="s">
        <v>66</v>
      </c>
      <c r="AA304" s="0" t="s">
        <v>9</v>
      </c>
      <c r="AB304" s="0" t="s">
        <v>66</v>
      </c>
      <c r="AC304" s="0" t="n">
        <v>2019</v>
      </c>
      <c r="AD304" s="0" t="n">
        <v>7</v>
      </c>
      <c r="AE304" s="32"/>
      <c r="AF304" s="21" t="n">
        <f aca="false">IFERROR(SUMPRODUCT(--(tbl_bd_descente[wo_number]=W304),tbl_bd_descente[Y],tbl_bd_descente[tons])/SUMIF(tbl_bd_descente[wo_number],W304,tbl_bd_descente[tons]),0)</f>
        <v>71.9333333333333</v>
      </c>
      <c r="AG304" s="21" t="n">
        <f aca="false">IFERROR(SUMPRODUCT(--(tbl_bd_descente[wo_number]=W304),tbl_bd_descente[Al2O3],tbl_bd_descente[tons])/SUMIF(tbl_bd_descente[wo_number],W304,tbl_bd_descente[tons]),0)</f>
        <v>10.89</v>
      </c>
      <c r="AH304" s="21" t="n">
        <f aca="false">IFERROR(SUMPRODUCT(--(tbl_bd_descente[wo_number]=W304),tbl_bd_descente[Fe2O3],tbl_bd_descente[tons])/SUMIF(tbl_bd_descente[wo_number],W304,tbl_bd_descente[tons]),0)</f>
        <v>1.90333333333333</v>
      </c>
      <c r="AI304" s="21" t="n">
        <f aca="false">IFERROR(SUMPRODUCT(--(tbl_bd_descente[wo_number]=W304),tbl_bd_descente[MgO],tbl_bd_descente[tons])/SUMIF(tbl_bd_descente[wo_number],W304,tbl_bd_descente[tons]),0)</f>
        <v>32.29</v>
      </c>
      <c r="AJ304" s="21" t="n">
        <f aca="false">IFERROR(SUMPRODUCT(--(tbl_bd_descente[wo_number]=W304),tbl_bd_descente[CaOX],tbl_bd_descente[tons])/SUMIF(tbl_bd_descente[wo_number],W304,tbl_bd_descente[tons]),0)</f>
        <v>0.966666666666667</v>
      </c>
      <c r="AK304" s="21" t="n">
        <f aca="false">IFERROR(SUMPRODUCT(--(tbl_bd_descente[wo_number]=W304),tbl_bd_descente[S],tbl_bd_descente[tons])/SUMIF(tbl_bd_descente[wo_number],W304,tbl_bd_descente[tons]),0)</f>
        <v>0.127333333333333</v>
      </c>
      <c r="AL304" s="33"/>
      <c r="AM304" s="34"/>
      <c r="AO304" s="47" t="str">
        <f aca="false">IF(AND(C304=S$2,D304=S$3,COUNTIF(AO$1:AO303,"&gt;"&amp;1)&lt;10),ROW(),"")</f>
        <v/>
      </c>
    </row>
    <row r="305" customFormat="false" ht="12.8" hidden="false" customHeight="false" outlineLevel="0" collapsed="false">
      <c r="A305" s="0" t="s">
        <v>912</v>
      </c>
      <c r="B305" s="0" t="s">
        <v>58</v>
      </c>
      <c r="C305" s="0" t="s">
        <v>2</v>
      </c>
      <c r="D305" s="0" t="s">
        <v>58</v>
      </c>
      <c r="E305" s="20" t="n">
        <v>146.029998779297</v>
      </c>
      <c r="F305" s="0" t="n">
        <v>76.1</v>
      </c>
      <c r="G305" s="0" t="n">
        <v>80.2</v>
      </c>
      <c r="H305" s="0" t="n">
        <v>86.8</v>
      </c>
      <c r="I305" s="0" t="n">
        <v>2.32</v>
      </c>
      <c r="J305" s="0" t="n">
        <v>0.8</v>
      </c>
      <c r="K305" s="0" t="n">
        <v>31.28</v>
      </c>
      <c r="L305" s="0" t="n">
        <v>1.55</v>
      </c>
      <c r="M305" s="19" t="n">
        <v>43745.4563970718</v>
      </c>
      <c r="N305" s="19" t="n">
        <v>43745.5968175579</v>
      </c>
      <c r="O305" s="19" t="s">
        <v>676</v>
      </c>
      <c r="W305" s="0" t="s">
        <v>371</v>
      </c>
      <c r="X305" s="19" t="n">
        <v>43675.8472222222</v>
      </c>
      <c r="Y305" s="31" t="n">
        <v>600</v>
      </c>
      <c r="Z305" s="0" t="s">
        <v>66</v>
      </c>
      <c r="AA305" s="0" t="s">
        <v>20</v>
      </c>
      <c r="AB305" s="0" t="s">
        <v>66</v>
      </c>
      <c r="AC305" s="0" t="n">
        <v>2019</v>
      </c>
      <c r="AD305" s="0" t="n">
        <v>7</v>
      </c>
      <c r="AE305" s="32"/>
      <c r="AF305" s="21" t="n">
        <f aca="false">IFERROR(SUMPRODUCT(--(tbl_bd_descente[wo_number]=W305),tbl_bd_descente[Y],tbl_bd_descente[tons])/SUMIF(tbl_bd_descente[wo_number],W305,tbl_bd_descente[tons]),0)</f>
        <v>73.7666666666667</v>
      </c>
      <c r="AG305" s="21" t="n">
        <f aca="false">IFERROR(SUMPRODUCT(--(tbl_bd_descente[wo_number]=W305),tbl_bd_descente[Al2O3],tbl_bd_descente[tons])/SUMIF(tbl_bd_descente[wo_number],W305,tbl_bd_descente[tons]),0)</f>
        <v>8.68</v>
      </c>
      <c r="AH305" s="21" t="n">
        <f aca="false">IFERROR(SUMPRODUCT(--(tbl_bd_descente[wo_number]=W305),tbl_bd_descente[Fe2O3],tbl_bd_descente[tons])/SUMIF(tbl_bd_descente[wo_number],W305,tbl_bd_descente[tons]),0)</f>
        <v>1.44666666666667</v>
      </c>
      <c r="AI305" s="21" t="n">
        <f aca="false">IFERROR(SUMPRODUCT(--(tbl_bd_descente[wo_number]=W305),tbl_bd_descente[MgO],tbl_bd_descente[tons])/SUMIF(tbl_bd_descente[wo_number],W305,tbl_bd_descente[tons]),0)</f>
        <v>32.18</v>
      </c>
      <c r="AJ305" s="21" t="n">
        <f aca="false">IFERROR(SUMPRODUCT(--(tbl_bd_descente[wo_number]=W305),tbl_bd_descente[CaOX],tbl_bd_descente[tons])/SUMIF(tbl_bd_descente[wo_number],W305,tbl_bd_descente[tons]),0)</f>
        <v>1.42666666666667</v>
      </c>
      <c r="AK305" s="21" t="n">
        <f aca="false">IFERROR(SUMPRODUCT(--(tbl_bd_descente[wo_number]=W305),tbl_bd_descente[S],tbl_bd_descente[tons])/SUMIF(tbl_bd_descente[wo_number],W305,tbl_bd_descente[tons]),0)</f>
        <v>0.142333333333333</v>
      </c>
      <c r="AL305" s="33"/>
      <c r="AM305" s="34"/>
      <c r="AO305" s="47" t="str">
        <f aca="false">IF(AND(C305=S$2,D305=S$3,COUNTIF(AO$1:AO304,"&gt;"&amp;1)&lt;10),ROW(),"")</f>
        <v/>
      </c>
    </row>
    <row r="306" customFormat="false" ht="12.8" hidden="false" customHeight="false" outlineLevel="0" collapsed="false">
      <c r="A306" s="0" t="s">
        <v>913</v>
      </c>
      <c r="B306" s="0" t="s">
        <v>58</v>
      </c>
      <c r="C306" s="0" t="s">
        <v>2</v>
      </c>
      <c r="D306" s="0" t="s">
        <v>58</v>
      </c>
      <c r="E306" s="20" t="n">
        <v>257.044998168945</v>
      </c>
      <c r="F306" s="0" t="n">
        <v>74.9</v>
      </c>
      <c r="G306" s="0" t="n">
        <v>78.9</v>
      </c>
      <c r="H306" s="0" t="n">
        <v>85.4</v>
      </c>
      <c r="I306" s="0" t="n">
        <v>2.47</v>
      </c>
      <c r="J306" s="0" t="n">
        <v>0.82</v>
      </c>
      <c r="K306" s="0" t="n">
        <v>31.45</v>
      </c>
      <c r="L306" s="0" t="n">
        <v>1.75</v>
      </c>
      <c r="M306" s="19" t="n">
        <v>43745.396238507</v>
      </c>
      <c r="N306" s="19" t="n">
        <v>43745.5967124653</v>
      </c>
      <c r="O306" s="19" t="s">
        <v>676</v>
      </c>
      <c r="W306" s="0" t="s">
        <v>371</v>
      </c>
      <c r="X306" s="19" t="n">
        <v>43675.8472222222</v>
      </c>
      <c r="Y306" s="31" t="n">
        <v>300</v>
      </c>
      <c r="Z306" s="0" t="s">
        <v>66</v>
      </c>
      <c r="AA306" s="0" t="s">
        <v>9</v>
      </c>
      <c r="AB306" s="0" t="s">
        <v>66</v>
      </c>
      <c r="AC306" s="0" t="n">
        <v>2019</v>
      </c>
      <c r="AD306" s="0" t="n">
        <v>7</v>
      </c>
      <c r="AE306" s="32"/>
      <c r="AF306" s="21" t="n">
        <f aca="false">IFERROR(SUMPRODUCT(--(tbl_bd_descente[wo_number]=W306),tbl_bd_descente[Y],tbl_bd_descente[tons])/SUMIF(tbl_bd_descente[wo_number],W306,tbl_bd_descente[tons]),0)</f>
        <v>73.7666666666667</v>
      </c>
      <c r="AG306" s="21" t="n">
        <f aca="false">IFERROR(SUMPRODUCT(--(tbl_bd_descente[wo_number]=W306),tbl_bd_descente[Al2O3],tbl_bd_descente[tons])/SUMIF(tbl_bd_descente[wo_number],W306,tbl_bd_descente[tons]),0)</f>
        <v>8.68</v>
      </c>
      <c r="AH306" s="21" t="n">
        <f aca="false">IFERROR(SUMPRODUCT(--(tbl_bd_descente[wo_number]=W306),tbl_bd_descente[Fe2O3],tbl_bd_descente[tons])/SUMIF(tbl_bd_descente[wo_number],W306,tbl_bd_descente[tons]),0)</f>
        <v>1.44666666666667</v>
      </c>
      <c r="AI306" s="21" t="n">
        <f aca="false">IFERROR(SUMPRODUCT(--(tbl_bd_descente[wo_number]=W306),tbl_bd_descente[MgO],tbl_bd_descente[tons])/SUMIF(tbl_bd_descente[wo_number],W306,tbl_bd_descente[tons]),0)</f>
        <v>32.18</v>
      </c>
      <c r="AJ306" s="21" t="n">
        <f aca="false">IFERROR(SUMPRODUCT(--(tbl_bd_descente[wo_number]=W306),tbl_bd_descente[CaOX],tbl_bd_descente[tons])/SUMIF(tbl_bd_descente[wo_number],W306,tbl_bd_descente[tons]),0)</f>
        <v>1.42666666666667</v>
      </c>
      <c r="AK306" s="21" t="n">
        <f aca="false">IFERROR(SUMPRODUCT(--(tbl_bd_descente[wo_number]=W306),tbl_bd_descente[S],tbl_bd_descente[tons])/SUMIF(tbl_bd_descente[wo_number],W306,tbl_bd_descente[tons]),0)</f>
        <v>0.142333333333333</v>
      </c>
      <c r="AL306" s="33"/>
      <c r="AM306" s="34"/>
      <c r="AO306" s="47" t="str">
        <f aca="false">IF(AND(C306=S$2,D306=S$3,COUNTIF(AO$1:AO305,"&gt;"&amp;1)&lt;10),ROW(),"")</f>
        <v/>
      </c>
    </row>
    <row r="307" customFormat="false" ht="12.8" hidden="false" customHeight="false" outlineLevel="0" collapsed="false">
      <c r="A307" s="0" t="s">
        <v>914</v>
      </c>
      <c r="B307" s="0" t="s">
        <v>88</v>
      </c>
      <c r="C307" s="0" t="s">
        <v>26</v>
      </c>
      <c r="D307" s="0" t="s">
        <v>88</v>
      </c>
      <c r="E307" s="20" t="n">
        <v>221.044998168945</v>
      </c>
      <c r="F307" s="0" t="n">
        <v>71.6</v>
      </c>
      <c r="G307" s="0" t="n">
        <v>75.4</v>
      </c>
      <c r="H307" s="0" t="n">
        <v>81.5</v>
      </c>
      <c r="I307" s="0" t="n">
        <v>4.01</v>
      </c>
      <c r="J307" s="0" t="n">
        <v>1.11</v>
      </c>
      <c r="K307" s="0" t="n">
        <v>31.66</v>
      </c>
      <c r="L307" s="0" t="n">
        <v>1.21</v>
      </c>
      <c r="M307" s="19" t="n">
        <v>43745.3597768171</v>
      </c>
      <c r="N307" s="19" t="n">
        <v>43745.3824530093</v>
      </c>
      <c r="O307" s="19" t="s">
        <v>676</v>
      </c>
      <c r="W307" s="0" t="s">
        <v>362</v>
      </c>
      <c r="X307" s="19" t="n">
        <v>43675.6284722222</v>
      </c>
      <c r="Y307" s="31" t="n">
        <v>488</v>
      </c>
      <c r="Z307" s="0" t="s">
        <v>30</v>
      </c>
      <c r="AA307" s="0" t="s">
        <v>4</v>
      </c>
      <c r="AB307" s="0" t="s">
        <v>30</v>
      </c>
      <c r="AC307" s="0" t="n">
        <v>2019</v>
      </c>
      <c r="AD307" s="0" t="n">
        <v>7</v>
      </c>
      <c r="AE307" s="32"/>
      <c r="AF307" s="21" t="n">
        <f aca="false">IFERROR(SUMPRODUCT(--(tbl_bd_descente[wo_number]=W307),tbl_bd_descente[Y],tbl_bd_descente[tons])/SUMIF(tbl_bd_descente[wo_number],W307,tbl_bd_descente[tons]),0)</f>
        <v>77.9344262295082</v>
      </c>
      <c r="AG307" s="21" t="n">
        <f aca="false">IFERROR(SUMPRODUCT(--(tbl_bd_descente[wo_number]=W307),tbl_bd_descente[Al2O3],tbl_bd_descente[tons])/SUMIF(tbl_bd_descente[wo_number],W307,tbl_bd_descente[tons]),0)</f>
        <v>5.34786885245902</v>
      </c>
      <c r="AH307" s="21" t="n">
        <f aca="false">IFERROR(SUMPRODUCT(--(tbl_bd_descente[wo_number]=W307),tbl_bd_descente[Fe2O3],tbl_bd_descente[tons])/SUMIF(tbl_bd_descente[wo_number],W307,tbl_bd_descente[tons]),0)</f>
        <v>1.0127868852459</v>
      </c>
      <c r="AI307" s="21" t="n">
        <f aca="false">IFERROR(SUMPRODUCT(--(tbl_bd_descente[wo_number]=W307),tbl_bd_descente[MgO],tbl_bd_descente[tons])/SUMIF(tbl_bd_descente[wo_number],W307,tbl_bd_descente[tons]),0)</f>
        <v>31.6354098360656</v>
      </c>
      <c r="AJ307" s="21" t="n">
        <f aca="false">IFERROR(SUMPRODUCT(--(tbl_bd_descente[wo_number]=W307),tbl_bd_descente[CaOX],tbl_bd_descente[tons])/SUMIF(tbl_bd_descente[wo_number],W307,tbl_bd_descente[tons]),0)</f>
        <v>1.59655737704918</v>
      </c>
      <c r="AK307" s="21" t="n">
        <f aca="false">IFERROR(SUMPRODUCT(--(tbl_bd_descente[wo_number]=W307),tbl_bd_descente[S],tbl_bd_descente[tons])/SUMIF(tbl_bd_descente[wo_number],W307,tbl_bd_descente[tons]),0)</f>
        <v>0.0883770491803279</v>
      </c>
      <c r="AL307" s="33"/>
      <c r="AM307" s="34"/>
      <c r="AO307" s="47" t="str">
        <f aca="false">IF(AND(C307=S$2,D307=S$3,COUNTIF(AO$1:AO306,"&gt;"&amp;1)&lt;10),ROW(),"")</f>
        <v/>
      </c>
    </row>
    <row r="308" customFormat="false" ht="12.8" hidden="false" customHeight="false" outlineLevel="0" collapsed="false">
      <c r="A308" s="0" t="s">
        <v>915</v>
      </c>
      <c r="B308" s="0" t="s">
        <v>58</v>
      </c>
      <c r="C308" s="0" t="s">
        <v>2</v>
      </c>
      <c r="D308" s="0" t="s">
        <v>58</v>
      </c>
      <c r="E308" s="20" t="n">
        <v>182.044998168945</v>
      </c>
      <c r="F308" s="0" t="n">
        <v>73.3</v>
      </c>
      <c r="G308" s="0" t="n">
        <v>77.2</v>
      </c>
      <c r="H308" s="0" t="n">
        <v>83.4</v>
      </c>
      <c r="I308" s="0" t="n">
        <v>3.89</v>
      </c>
      <c r="J308" s="0" t="n">
        <v>1.02</v>
      </c>
      <c r="K308" s="0" t="n">
        <v>31.53</v>
      </c>
      <c r="L308" s="0" t="n">
        <v>1.28</v>
      </c>
      <c r="M308" s="19" t="n">
        <v>43745.3264699884</v>
      </c>
      <c r="N308" s="19" t="n">
        <v>43745.3436001505</v>
      </c>
      <c r="O308" s="19" t="s">
        <v>676</v>
      </c>
      <c r="W308" s="0" t="s">
        <v>361</v>
      </c>
      <c r="X308" s="19" t="n">
        <v>43675.5145833333</v>
      </c>
      <c r="Y308" s="31" t="n">
        <v>1200</v>
      </c>
      <c r="Z308" s="0" t="s">
        <v>30</v>
      </c>
      <c r="AA308" s="0" t="s">
        <v>4</v>
      </c>
      <c r="AB308" s="0" t="s">
        <v>30</v>
      </c>
      <c r="AC308" s="0" t="n">
        <v>2019</v>
      </c>
      <c r="AD308" s="0" t="n">
        <v>7</v>
      </c>
      <c r="AE308" s="32"/>
      <c r="AF308" s="21" t="n">
        <f aca="false">IFERROR(SUMPRODUCT(--(tbl_bd_descente[wo_number]=W308),tbl_bd_descente[Y],tbl_bd_descente[tons])/SUMIF(tbl_bd_descente[wo_number],W308,tbl_bd_descente[tons]),0)</f>
        <v>79</v>
      </c>
      <c r="AG308" s="21" t="n">
        <f aca="false">IFERROR(SUMPRODUCT(--(tbl_bd_descente[wo_number]=W308),tbl_bd_descente[Al2O3],tbl_bd_descente[tons])/SUMIF(tbl_bd_descente[wo_number],W308,tbl_bd_descente[tons]),0)</f>
        <v>6.15333333333333</v>
      </c>
      <c r="AH308" s="21" t="n">
        <f aca="false">IFERROR(SUMPRODUCT(--(tbl_bd_descente[wo_number]=W308),tbl_bd_descente[Fe2O3],tbl_bd_descente[tons])/SUMIF(tbl_bd_descente[wo_number],W308,tbl_bd_descente[tons]),0)</f>
        <v>1.05333333333333</v>
      </c>
      <c r="AI308" s="21" t="n">
        <f aca="false">IFERROR(SUMPRODUCT(--(tbl_bd_descente[wo_number]=W308),tbl_bd_descente[MgO],tbl_bd_descente[tons])/SUMIF(tbl_bd_descente[wo_number],W308,tbl_bd_descente[tons]),0)</f>
        <v>31.8033333333333</v>
      </c>
      <c r="AJ308" s="21" t="n">
        <f aca="false">IFERROR(SUMPRODUCT(--(tbl_bd_descente[wo_number]=W308),tbl_bd_descente[CaOX],tbl_bd_descente[tons])/SUMIF(tbl_bd_descente[wo_number],W308,tbl_bd_descente[tons]),0)</f>
        <v>0.876666666666667</v>
      </c>
      <c r="AK308" s="21" t="n">
        <f aca="false">IFERROR(SUMPRODUCT(--(tbl_bd_descente[wo_number]=W308),tbl_bd_descente[S],tbl_bd_descente[tons])/SUMIF(tbl_bd_descente[wo_number],W308,tbl_bd_descente[tons]),0)</f>
        <v>0.110666666666667</v>
      </c>
      <c r="AL308" s="33"/>
      <c r="AM308" s="34"/>
      <c r="AO308" s="47" t="str">
        <f aca="false">IF(AND(C308=S$2,D308=S$3,COUNTIF(AO$1:AO307,"&gt;"&amp;1)&lt;10),ROW(),"")</f>
        <v/>
      </c>
    </row>
    <row r="309" customFormat="false" ht="12.8" hidden="false" customHeight="false" outlineLevel="0" collapsed="false">
      <c r="A309" s="0" t="s">
        <v>916</v>
      </c>
      <c r="B309" s="0" t="s">
        <v>30</v>
      </c>
      <c r="C309" s="0" t="s">
        <v>1</v>
      </c>
      <c r="D309" s="0" t="s">
        <v>30</v>
      </c>
      <c r="E309" s="20" t="n">
        <v>256.074996948242</v>
      </c>
      <c r="F309" s="20" t="n">
        <v>75.6</v>
      </c>
      <c r="G309" s="20" t="n">
        <v>79.6</v>
      </c>
      <c r="H309" s="20" t="n">
        <v>85.9</v>
      </c>
      <c r="I309" s="20" t="n">
        <v>4.51</v>
      </c>
      <c r="J309" s="20" t="n">
        <v>1</v>
      </c>
      <c r="K309" s="20" t="n">
        <v>31.72</v>
      </c>
      <c r="L309" s="20" t="n">
        <v>0.96</v>
      </c>
      <c r="M309" s="19" t="n">
        <v>43745.3023678241</v>
      </c>
      <c r="N309" s="19" t="n">
        <v>43745.3233401273</v>
      </c>
      <c r="O309" s="19" t="s">
        <v>676</v>
      </c>
      <c r="W309" s="0" t="s">
        <v>360</v>
      </c>
      <c r="X309" s="19" t="n">
        <v>43675.1743055556</v>
      </c>
      <c r="Y309" s="31" t="n">
        <v>809</v>
      </c>
      <c r="Z309" s="0" t="s">
        <v>66</v>
      </c>
      <c r="AA309" s="0" t="s">
        <v>9</v>
      </c>
      <c r="AB309" s="0" t="s">
        <v>66</v>
      </c>
      <c r="AC309" s="0" t="n">
        <v>2019</v>
      </c>
      <c r="AD309" s="0" t="n">
        <v>7</v>
      </c>
      <c r="AE309" s="32"/>
      <c r="AF309" s="21" t="n">
        <f aca="false">IFERROR(SUMPRODUCT(--(tbl_bd_descente[wo_number]=W309),tbl_bd_descente[Y],tbl_bd_descente[tons])/SUMIF(tbl_bd_descente[wo_number],W309,tbl_bd_descente[tons]),0)</f>
        <v>74.478739184178</v>
      </c>
      <c r="AG309" s="21" t="n">
        <f aca="false">IFERROR(SUMPRODUCT(--(tbl_bd_descente[wo_number]=W309),tbl_bd_descente[Al2O3],tbl_bd_descente[tons])/SUMIF(tbl_bd_descente[wo_number],W309,tbl_bd_descente[tons]),0)</f>
        <v>9.20841779975278</v>
      </c>
      <c r="AH309" s="21" t="n">
        <f aca="false">IFERROR(SUMPRODUCT(--(tbl_bd_descente[wo_number]=W309),tbl_bd_descente[Fe2O3],tbl_bd_descente[tons])/SUMIF(tbl_bd_descente[wo_number],W309,tbl_bd_descente[tons]),0)</f>
        <v>1.46629171817058</v>
      </c>
      <c r="AI309" s="21" t="n">
        <f aca="false">IFERROR(SUMPRODUCT(--(tbl_bd_descente[wo_number]=W309),tbl_bd_descente[MgO],tbl_bd_descente[tons])/SUMIF(tbl_bd_descente[wo_number],W309,tbl_bd_descente[tons]),0)</f>
        <v>32.0774165636588</v>
      </c>
      <c r="AJ309" s="21" t="n">
        <f aca="false">IFERROR(SUMPRODUCT(--(tbl_bd_descente[wo_number]=W309),tbl_bd_descente[CaOX],tbl_bd_descente[tons])/SUMIF(tbl_bd_descente[wo_number],W309,tbl_bd_descente[tons]),0)</f>
        <v>1.7685043263288</v>
      </c>
      <c r="AK309" s="21" t="n">
        <f aca="false">IFERROR(SUMPRODUCT(--(tbl_bd_descente[wo_number]=W309),tbl_bd_descente[S],tbl_bd_descente[tons])/SUMIF(tbl_bd_descente[wo_number],W309,tbl_bd_descente[tons]),0)</f>
        <v>0.149592088998764</v>
      </c>
      <c r="AL309" s="33"/>
      <c r="AM309" s="34"/>
      <c r="AO309" s="47" t="str">
        <f aca="false">IF(AND(C309=S$2,D309=S$3,COUNTIF(AO$1:AO308,"&gt;"&amp;1)&lt;10),ROW(),"")</f>
        <v/>
      </c>
    </row>
    <row r="310" customFormat="false" ht="12.8" hidden="false" customHeight="false" outlineLevel="0" collapsed="false">
      <c r="A310" s="0" t="s">
        <v>917</v>
      </c>
      <c r="B310" s="0" t="s">
        <v>30</v>
      </c>
      <c r="C310" s="0" t="s">
        <v>1</v>
      </c>
      <c r="D310" s="0" t="s">
        <v>30</v>
      </c>
      <c r="E310" s="20" t="n">
        <v>165.6399974823</v>
      </c>
      <c r="F310" s="20" t="n">
        <v>75</v>
      </c>
      <c r="G310" s="20" t="n">
        <v>79</v>
      </c>
      <c r="H310" s="20" t="n">
        <v>85.5</v>
      </c>
      <c r="I310" s="20" t="n">
        <v>2.27</v>
      </c>
      <c r="J310" s="20" t="n">
        <v>0.79</v>
      </c>
      <c r="K310" s="20" t="n">
        <v>31.49</v>
      </c>
      <c r="L310" s="20" t="n">
        <v>0.54</v>
      </c>
      <c r="M310" s="19" t="n">
        <v>43745.2839697917</v>
      </c>
      <c r="N310" s="19" t="n">
        <v>43745.2985491898</v>
      </c>
      <c r="O310" s="19" t="s">
        <v>676</v>
      </c>
      <c r="W310" s="0" t="s">
        <v>359</v>
      </c>
      <c r="X310" s="19" t="n">
        <v>43672.9791666667</v>
      </c>
      <c r="Y310" s="31" t="n">
        <v>450</v>
      </c>
      <c r="Z310" s="0" t="s">
        <v>66</v>
      </c>
      <c r="AA310" s="0" t="s">
        <v>9</v>
      </c>
      <c r="AB310" s="0" t="s">
        <v>66</v>
      </c>
      <c r="AC310" s="0" t="n">
        <v>2019</v>
      </c>
      <c r="AD310" s="0" t="n">
        <v>7</v>
      </c>
      <c r="AE310" s="32"/>
      <c r="AF310" s="21" t="n">
        <f aca="false">IFERROR(SUMPRODUCT(--(tbl_bd_descente[wo_number]=W310),tbl_bd_descente[Y],tbl_bd_descente[tons])/SUMIF(tbl_bd_descente[wo_number],W310,tbl_bd_descente[tons]),0)</f>
        <v>74.5666666666667</v>
      </c>
      <c r="AG310" s="21" t="n">
        <f aca="false">IFERROR(SUMPRODUCT(--(tbl_bd_descente[wo_number]=W310),tbl_bd_descente[Al2O3],tbl_bd_descente[tons])/SUMIF(tbl_bd_descente[wo_number],W310,tbl_bd_descente[tons]),0)</f>
        <v>8.54666666666667</v>
      </c>
      <c r="AH310" s="21" t="n">
        <f aca="false">IFERROR(SUMPRODUCT(--(tbl_bd_descente[wo_number]=W310),tbl_bd_descente[Fe2O3],tbl_bd_descente[tons])/SUMIF(tbl_bd_descente[wo_number],W310,tbl_bd_descente[tons]),0)</f>
        <v>1.44333333333333</v>
      </c>
      <c r="AI310" s="21" t="n">
        <f aca="false">IFERROR(SUMPRODUCT(--(tbl_bd_descente[wo_number]=W310),tbl_bd_descente[MgO],tbl_bd_descente[tons])/SUMIF(tbl_bd_descente[wo_number],W310,tbl_bd_descente[tons]),0)</f>
        <v>32.01</v>
      </c>
      <c r="AJ310" s="21" t="n">
        <f aca="false">IFERROR(SUMPRODUCT(--(tbl_bd_descente[wo_number]=W310),tbl_bd_descente[CaOX],tbl_bd_descente[tons])/SUMIF(tbl_bd_descente[wo_number],W310,tbl_bd_descente[tons]),0)</f>
        <v>1.50666666666667</v>
      </c>
      <c r="AK310" s="21" t="n">
        <f aca="false">IFERROR(SUMPRODUCT(--(tbl_bd_descente[wo_number]=W310),tbl_bd_descente[S],tbl_bd_descente[tons])/SUMIF(tbl_bd_descente[wo_number],W310,tbl_bd_descente[tons]),0)</f>
        <v>0.117333333333333</v>
      </c>
      <c r="AL310" s="33"/>
      <c r="AM310" s="34"/>
      <c r="AO310" s="47" t="str">
        <f aca="false">IF(AND(C310=S$2,D310=S$3,COUNTIF(AO$1:AO309,"&gt;"&amp;1)&lt;10),ROW(),"")</f>
        <v/>
      </c>
    </row>
    <row r="311" customFormat="false" ht="12.8" hidden="false" customHeight="false" outlineLevel="0" collapsed="false">
      <c r="A311" s="0" t="s">
        <v>918</v>
      </c>
      <c r="B311" s="0" t="s">
        <v>54</v>
      </c>
      <c r="C311" s="0" t="s">
        <v>5</v>
      </c>
      <c r="D311" s="0" t="s">
        <v>54</v>
      </c>
      <c r="E311" s="20" t="n">
        <v>326.089996337891</v>
      </c>
      <c r="F311" s="0" t="n">
        <v>81.3</v>
      </c>
      <c r="G311" s="0" t="n">
        <v>85.7</v>
      </c>
      <c r="H311" s="0" t="n">
        <v>92.4</v>
      </c>
      <c r="I311" s="0" t="n">
        <v>3.1</v>
      </c>
      <c r="J311" s="0" t="n">
        <v>0.71</v>
      </c>
      <c r="K311" s="0" t="n">
        <v>31.44</v>
      </c>
      <c r="L311" s="0" t="n">
        <v>0.89</v>
      </c>
      <c r="M311" s="19" t="n">
        <v>43745.2495481829</v>
      </c>
      <c r="N311" s="19" t="n">
        <v>43745.5961909722</v>
      </c>
      <c r="O311" s="19" t="s">
        <v>837</v>
      </c>
      <c r="W311" s="0" t="s">
        <v>359</v>
      </c>
      <c r="X311" s="19" t="n">
        <v>43672.9791666667</v>
      </c>
      <c r="Y311" s="31" t="n">
        <v>450</v>
      </c>
      <c r="Z311" s="0" t="s">
        <v>66</v>
      </c>
      <c r="AA311" s="0" t="s">
        <v>20</v>
      </c>
      <c r="AB311" s="0" t="s">
        <v>66</v>
      </c>
      <c r="AC311" s="0" t="n">
        <v>2019</v>
      </c>
      <c r="AD311" s="0" t="n">
        <v>7</v>
      </c>
      <c r="AE311" s="32"/>
      <c r="AF311" s="21" t="n">
        <f aca="false">IFERROR(SUMPRODUCT(--(tbl_bd_descente[wo_number]=W311),tbl_bd_descente[Y],tbl_bd_descente[tons])/SUMIF(tbl_bd_descente[wo_number],W311,tbl_bd_descente[tons]),0)</f>
        <v>74.5666666666667</v>
      </c>
      <c r="AG311" s="21" t="n">
        <f aca="false">IFERROR(SUMPRODUCT(--(tbl_bd_descente[wo_number]=W311),tbl_bd_descente[Al2O3],tbl_bd_descente[tons])/SUMIF(tbl_bd_descente[wo_number],W311,tbl_bd_descente[tons]),0)</f>
        <v>8.54666666666667</v>
      </c>
      <c r="AH311" s="21" t="n">
        <f aca="false">IFERROR(SUMPRODUCT(--(tbl_bd_descente[wo_number]=W311),tbl_bd_descente[Fe2O3],tbl_bd_descente[tons])/SUMIF(tbl_bd_descente[wo_number],W311,tbl_bd_descente[tons]),0)</f>
        <v>1.44333333333333</v>
      </c>
      <c r="AI311" s="21" t="n">
        <f aca="false">IFERROR(SUMPRODUCT(--(tbl_bd_descente[wo_number]=W311),tbl_bd_descente[MgO],tbl_bd_descente[tons])/SUMIF(tbl_bd_descente[wo_number],W311,tbl_bd_descente[tons]),0)</f>
        <v>32.01</v>
      </c>
      <c r="AJ311" s="21" t="n">
        <f aca="false">IFERROR(SUMPRODUCT(--(tbl_bd_descente[wo_number]=W311),tbl_bd_descente[CaOX],tbl_bd_descente[tons])/SUMIF(tbl_bd_descente[wo_number],W311,tbl_bd_descente[tons]),0)</f>
        <v>1.50666666666667</v>
      </c>
      <c r="AK311" s="21" t="n">
        <f aca="false">IFERROR(SUMPRODUCT(--(tbl_bd_descente[wo_number]=W311),tbl_bd_descente[S],tbl_bd_descente[tons])/SUMIF(tbl_bd_descente[wo_number],W311,tbl_bd_descente[tons]),0)</f>
        <v>0.117333333333333</v>
      </c>
      <c r="AL311" s="33"/>
      <c r="AM311" s="34"/>
      <c r="AO311" s="47" t="str">
        <f aca="false">IF(AND(C311=S$2,D311=S$3,COUNTIF(AO$1:AO310,"&gt;"&amp;1)&lt;10),ROW(),"")</f>
        <v/>
      </c>
    </row>
    <row r="312" customFormat="false" ht="12.8" hidden="false" customHeight="false" outlineLevel="0" collapsed="false">
      <c r="A312" s="0" t="s">
        <v>919</v>
      </c>
      <c r="B312" s="0" t="s">
        <v>66</v>
      </c>
      <c r="C312" s="0" t="s">
        <v>20</v>
      </c>
      <c r="D312" s="0" t="s">
        <v>66</v>
      </c>
      <c r="E312" s="20" t="n">
        <v>60.9139991760254</v>
      </c>
      <c r="F312" s="0" t="n">
        <v>73.2</v>
      </c>
      <c r="G312" s="0" t="n">
        <v>77.2</v>
      </c>
      <c r="H312" s="0" t="n">
        <v>82.8</v>
      </c>
      <c r="I312" s="0" t="n">
        <v>7.34</v>
      </c>
      <c r="J312" s="0" t="n">
        <v>1.44</v>
      </c>
      <c r="K312" s="0" t="n">
        <v>31.86</v>
      </c>
      <c r="L312" s="0" t="n">
        <v>1.65</v>
      </c>
      <c r="M312" s="19" t="n">
        <v>43742.7917773495</v>
      </c>
      <c r="N312" s="19" t="n">
        <v>43742.8261998032</v>
      </c>
      <c r="O312" s="19" t="s">
        <v>605</v>
      </c>
      <c r="W312" s="0" t="s">
        <v>358</v>
      </c>
      <c r="X312" s="19" t="n">
        <v>43672.7680555556</v>
      </c>
      <c r="Y312" s="31" t="n">
        <v>600</v>
      </c>
      <c r="Z312" s="0" t="s">
        <v>66</v>
      </c>
      <c r="AA312" s="0" t="s">
        <v>20</v>
      </c>
      <c r="AB312" s="0" t="s">
        <v>66</v>
      </c>
      <c r="AC312" s="0" t="n">
        <v>2019</v>
      </c>
      <c r="AD312" s="0" t="n">
        <v>7</v>
      </c>
      <c r="AE312" s="32"/>
      <c r="AF312" s="21" t="n">
        <f aca="false">IFERROR(SUMPRODUCT(--(tbl_bd_descente[wo_number]=W312),tbl_bd_descente[Y],tbl_bd_descente[tons])/SUMIF(tbl_bd_descente[wo_number],W312,tbl_bd_descente[tons]),0)</f>
        <v>73.3666666666667</v>
      </c>
      <c r="AG312" s="21" t="n">
        <f aca="false">IFERROR(SUMPRODUCT(--(tbl_bd_descente[wo_number]=W312),tbl_bd_descente[Al2O3],tbl_bd_descente[tons])/SUMIF(tbl_bd_descente[wo_number],W312,tbl_bd_descente[tons]),0)</f>
        <v>8.20666666666667</v>
      </c>
      <c r="AH312" s="21" t="n">
        <f aca="false">IFERROR(SUMPRODUCT(--(tbl_bd_descente[wo_number]=W312),tbl_bd_descente[Fe2O3],tbl_bd_descente[tons])/SUMIF(tbl_bd_descente[wo_number],W312,tbl_bd_descente[tons]),0)</f>
        <v>1.47333333333333</v>
      </c>
      <c r="AI312" s="21" t="n">
        <f aca="false">IFERROR(SUMPRODUCT(--(tbl_bd_descente[wo_number]=W312),tbl_bd_descente[MgO],tbl_bd_descente[tons])/SUMIF(tbl_bd_descente[wo_number],W312,tbl_bd_descente[tons]),0)</f>
        <v>32.01</v>
      </c>
      <c r="AJ312" s="21" t="n">
        <f aca="false">IFERROR(SUMPRODUCT(--(tbl_bd_descente[wo_number]=W312),tbl_bd_descente[CaOX],tbl_bd_descente[tons])/SUMIF(tbl_bd_descente[wo_number],W312,tbl_bd_descente[tons]),0)</f>
        <v>1.12</v>
      </c>
      <c r="AK312" s="21" t="n">
        <f aca="false">IFERROR(SUMPRODUCT(--(tbl_bd_descente[wo_number]=W312),tbl_bd_descente[S],tbl_bd_descente[tons])/SUMIF(tbl_bd_descente[wo_number],W312,tbl_bd_descente[tons]),0)</f>
        <v>0.161</v>
      </c>
      <c r="AL312" s="33"/>
      <c r="AM312" s="34"/>
      <c r="AO312" s="47" t="str">
        <f aca="false">IF(AND(C312=S$2,D312=S$3,COUNTIF(AO$1:AO311,"&gt;"&amp;1)&lt;10),ROW(),"")</f>
        <v/>
      </c>
    </row>
    <row r="313" customFormat="false" ht="12.8" hidden="false" customHeight="false" outlineLevel="0" collapsed="false">
      <c r="A313" s="0" t="s">
        <v>920</v>
      </c>
      <c r="B313" s="0" t="s">
        <v>104</v>
      </c>
      <c r="C313" s="0" t="s">
        <v>6</v>
      </c>
      <c r="D313" s="0" t="s">
        <v>104</v>
      </c>
      <c r="E313" s="20" t="n">
        <v>144.738000488281</v>
      </c>
      <c r="F313" s="0" t="n">
        <v>78.2</v>
      </c>
      <c r="G313" s="0" t="n">
        <v>82.5</v>
      </c>
      <c r="H313" s="0" t="n">
        <v>88.9</v>
      </c>
      <c r="I313" s="0" t="n">
        <v>4.76</v>
      </c>
      <c r="J313" s="0" t="n">
        <v>0.91</v>
      </c>
      <c r="K313" s="0" t="n">
        <v>31.67</v>
      </c>
      <c r="L313" s="0" t="n">
        <v>0.6</v>
      </c>
      <c r="M313" s="19" t="n">
        <v>43742.7712575231</v>
      </c>
      <c r="N313" s="19" t="n">
        <v>43742.7842424769</v>
      </c>
      <c r="O313" s="19" t="s">
        <v>605</v>
      </c>
      <c r="W313" s="0" t="s">
        <v>358</v>
      </c>
      <c r="X313" s="19" t="n">
        <v>43672.7680555556</v>
      </c>
      <c r="Y313" s="31" t="n">
        <v>300</v>
      </c>
      <c r="Z313" s="0" t="s">
        <v>66</v>
      </c>
      <c r="AA313" s="0" t="s">
        <v>9</v>
      </c>
      <c r="AB313" s="0" t="s">
        <v>66</v>
      </c>
      <c r="AC313" s="0" t="n">
        <v>2019</v>
      </c>
      <c r="AD313" s="0" t="n">
        <v>7</v>
      </c>
      <c r="AE313" s="32"/>
      <c r="AF313" s="21" t="n">
        <f aca="false">IFERROR(SUMPRODUCT(--(tbl_bd_descente[wo_number]=W313),tbl_bd_descente[Y],tbl_bd_descente[tons])/SUMIF(tbl_bd_descente[wo_number],W313,tbl_bd_descente[tons]),0)</f>
        <v>73.3666666666667</v>
      </c>
      <c r="AG313" s="21" t="n">
        <f aca="false">IFERROR(SUMPRODUCT(--(tbl_bd_descente[wo_number]=W313),tbl_bd_descente[Al2O3],tbl_bd_descente[tons])/SUMIF(tbl_bd_descente[wo_number],W313,tbl_bd_descente[tons]),0)</f>
        <v>8.20666666666667</v>
      </c>
      <c r="AH313" s="21" t="n">
        <f aca="false">IFERROR(SUMPRODUCT(--(tbl_bd_descente[wo_number]=W313),tbl_bd_descente[Fe2O3],tbl_bd_descente[tons])/SUMIF(tbl_bd_descente[wo_number],W313,tbl_bd_descente[tons]),0)</f>
        <v>1.47333333333333</v>
      </c>
      <c r="AI313" s="21" t="n">
        <f aca="false">IFERROR(SUMPRODUCT(--(tbl_bd_descente[wo_number]=W313),tbl_bd_descente[MgO],tbl_bd_descente[tons])/SUMIF(tbl_bd_descente[wo_number],W313,tbl_bd_descente[tons]),0)</f>
        <v>32.01</v>
      </c>
      <c r="AJ313" s="21" t="n">
        <f aca="false">IFERROR(SUMPRODUCT(--(tbl_bd_descente[wo_number]=W313),tbl_bd_descente[CaOX],tbl_bd_descente[tons])/SUMIF(tbl_bd_descente[wo_number],W313,tbl_bd_descente[tons]),0)</f>
        <v>1.12</v>
      </c>
      <c r="AK313" s="21" t="n">
        <f aca="false">IFERROR(SUMPRODUCT(--(tbl_bd_descente[wo_number]=W313),tbl_bd_descente[S],tbl_bd_descente[tons])/SUMIF(tbl_bd_descente[wo_number],W313,tbl_bd_descente[tons]),0)</f>
        <v>0.161</v>
      </c>
      <c r="AL313" s="33"/>
      <c r="AM313" s="34"/>
      <c r="AO313" s="47" t="str">
        <f aca="false">IF(AND(C313=S$2,D313=S$3,COUNTIF(AO$1:AO312,"&gt;"&amp;1)&lt;10),ROW(),"")</f>
        <v/>
      </c>
    </row>
    <row r="314" customFormat="false" ht="12.8" hidden="false" customHeight="false" outlineLevel="0" collapsed="false">
      <c r="A314" s="0" t="s">
        <v>921</v>
      </c>
      <c r="B314" s="0" t="s">
        <v>613</v>
      </c>
      <c r="C314" s="0" t="s">
        <v>8</v>
      </c>
      <c r="D314" s="0" t="s">
        <v>66</v>
      </c>
      <c r="E314" s="20" t="n">
        <v>221.712997436523</v>
      </c>
      <c r="F314" s="0" t="n">
        <v>73.5</v>
      </c>
      <c r="G314" s="0" t="n">
        <v>77.5</v>
      </c>
      <c r="H314" s="0" t="n">
        <v>83.9</v>
      </c>
      <c r="I314" s="0" t="n">
        <v>4.03</v>
      </c>
      <c r="J314" s="0" t="n">
        <v>1.03</v>
      </c>
      <c r="K314" s="0" t="n">
        <v>31.52</v>
      </c>
      <c r="L314" s="0" t="n">
        <v>1.66</v>
      </c>
      <c r="M314" s="19" t="n">
        <v>43742.7316511921</v>
      </c>
      <c r="N314" s="19" t="n">
        <v>43742.7560017361</v>
      </c>
      <c r="O314" s="19" t="s">
        <v>605</v>
      </c>
      <c r="W314" s="0" t="s">
        <v>357</v>
      </c>
      <c r="X314" s="19" t="n">
        <v>43672.5625</v>
      </c>
      <c r="Y314" s="31" t="n">
        <v>1256</v>
      </c>
      <c r="Z314" s="0" t="s">
        <v>54</v>
      </c>
      <c r="AA314" s="0" t="s">
        <v>5</v>
      </c>
      <c r="AB314" s="0" t="s">
        <v>54</v>
      </c>
      <c r="AC314" s="0" t="n">
        <v>2019</v>
      </c>
      <c r="AD314" s="0" t="n">
        <v>7</v>
      </c>
      <c r="AE314" s="32"/>
      <c r="AF314" s="21" t="n">
        <f aca="false">IFERROR(SUMPRODUCT(--(tbl_bd_descente[wo_number]=W314),tbl_bd_descente[Y],tbl_bd_descente[tons])/SUMIF(tbl_bd_descente[wo_number],W314,tbl_bd_descente[tons]),0)</f>
        <v>83.9815286624204</v>
      </c>
      <c r="AG314" s="21" t="n">
        <f aca="false">IFERROR(SUMPRODUCT(--(tbl_bd_descente[wo_number]=W314),tbl_bd_descente[Al2O3],tbl_bd_descente[tons])/SUMIF(tbl_bd_descente[wo_number],W314,tbl_bd_descente[tons]),0)</f>
        <v>3.83273885350318</v>
      </c>
      <c r="AH314" s="21" t="n">
        <f aca="false">IFERROR(SUMPRODUCT(--(tbl_bd_descente[wo_number]=W314),tbl_bd_descente[Fe2O3],tbl_bd_descente[tons])/SUMIF(tbl_bd_descente[wo_number],W314,tbl_bd_descente[tons]),0)</f>
        <v>0.80828025477707</v>
      </c>
      <c r="AI314" s="21" t="n">
        <f aca="false">IFERROR(SUMPRODUCT(--(tbl_bd_descente[wo_number]=W314),tbl_bd_descente[MgO],tbl_bd_descente[tons])/SUMIF(tbl_bd_descente[wo_number],W314,tbl_bd_descente[tons]),0)</f>
        <v>31.7701910828025</v>
      </c>
      <c r="AJ314" s="21" t="n">
        <f aca="false">IFERROR(SUMPRODUCT(--(tbl_bd_descente[wo_number]=W314),tbl_bd_descente[CaOX],tbl_bd_descente[tons])/SUMIF(tbl_bd_descente[wo_number],W314,tbl_bd_descente[tons]),0)</f>
        <v>0.84171974522293</v>
      </c>
      <c r="AK314" s="21" t="n">
        <f aca="false">IFERROR(SUMPRODUCT(--(tbl_bd_descente[wo_number]=W314),tbl_bd_descente[S],tbl_bd_descente[tons])/SUMIF(tbl_bd_descente[wo_number],W314,tbl_bd_descente[tons]),0)</f>
        <v>0.0554203821656051</v>
      </c>
      <c r="AL314" s="33"/>
      <c r="AM314" s="34"/>
      <c r="AO314" s="47" t="str">
        <f aca="false">IF(AND(C314=S$2,D314=S$3,COUNTIF(AO$1:AO313,"&gt;"&amp;1)&lt;10),ROW(),"")</f>
        <v/>
      </c>
    </row>
    <row r="315" customFormat="false" ht="12.8" hidden="false" customHeight="false" outlineLevel="0" collapsed="false">
      <c r="A315" s="0" t="s">
        <v>922</v>
      </c>
      <c r="B315" s="0" t="s">
        <v>30</v>
      </c>
      <c r="C315" s="0" t="s">
        <v>1</v>
      </c>
      <c r="D315" s="0" t="s">
        <v>30</v>
      </c>
      <c r="E315" s="20" t="n">
        <v>184.62799911499</v>
      </c>
      <c r="F315" s="20" t="n">
        <v>77.1</v>
      </c>
      <c r="G315" s="20" t="n">
        <v>81.2</v>
      </c>
      <c r="H315" s="20" t="n">
        <v>87.5</v>
      </c>
      <c r="I315" s="20" t="n">
        <v>3.72</v>
      </c>
      <c r="J315" s="20" t="n">
        <v>0.86</v>
      </c>
      <c r="K315" s="20" t="n">
        <v>31.67</v>
      </c>
      <c r="L315" s="20" t="n">
        <v>1.12</v>
      </c>
      <c r="M315" s="19" t="n">
        <v>43742.7090804398</v>
      </c>
      <c r="N315" s="19" t="n">
        <v>43742.7275304398</v>
      </c>
      <c r="O315" s="19" t="s">
        <v>605</v>
      </c>
      <c r="W315" s="0" t="s">
        <v>356</v>
      </c>
      <c r="X315" s="19" t="n">
        <v>43672.1888888889</v>
      </c>
      <c r="Y315" s="31" t="n">
        <v>664</v>
      </c>
      <c r="Z315" s="0" t="s">
        <v>66</v>
      </c>
      <c r="AA315" s="0" t="s">
        <v>20</v>
      </c>
      <c r="AB315" s="0" t="s">
        <v>66</v>
      </c>
      <c r="AC315" s="0" t="n">
        <v>2019</v>
      </c>
      <c r="AD315" s="0" t="n">
        <v>7</v>
      </c>
      <c r="AE315" s="32"/>
      <c r="AF315" s="21" t="n">
        <f aca="false">IFERROR(SUMPRODUCT(--(tbl_bd_descente[wo_number]=W315),tbl_bd_descente[Y],tbl_bd_descente[tons])/SUMIF(tbl_bd_descente[wo_number],W315,tbl_bd_descente[tons]),0)</f>
        <v>73.2734939759036</v>
      </c>
      <c r="AG315" s="21" t="n">
        <f aca="false">IFERROR(SUMPRODUCT(--(tbl_bd_descente[wo_number]=W315),tbl_bd_descente[Al2O3],tbl_bd_descente[tons])/SUMIF(tbl_bd_descente[wo_number],W315,tbl_bd_descente[tons]),0)</f>
        <v>9.68349397590361</v>
      </c>
      <c r="AH315" s="21" t="n">
        <f aca="false">IFERROR(SUMPRODUCT(--(tbl_bd_descente[wo_number]=W315),tbl_bd_descente[Fe2O3],tbl_bd_descente[tons])/SUMIF(tbl_bd_descente[wo_number],W315,tbl_bd_descente[tons]),0)</f>
        <v>1.5378313253012</v>
      </c>
      <c r="AI315" s="21" t="n">
        <f aca="false">IFERROR(SUMPRODUCT(--(tbl_bd_descente[wo_number]=W315),tbl_bd_descente[MgO],tbl_bd_descente[tons])/SUMIF(tbl_bd_descente[wo_number],W315,tbl_bd_descente[tons]),0)</f>
        <v>32.3809638554217</v>
      </c>
      <c r="AJ315" s="21" t="n">
        <f aca="false">IFERROR(SUMPRODUCT(--(tbl_bd_descente[wo_number]=W315),tbl_bd_descente[CaOX],tbl_bd_descente[tons])/SUMIF(tbl_bd_descente[wo_number],W315,tbl_bd_descente[tons]),0)</f>
        <v>1.26650602409639</v>
      </c>
      <c r="AK315" s="21" t="n">
        <f aca="false">IFERROR(SUMPRODUCT(--(tbl_bd_descente[wo_number]=W315),tbl_bd_descente[S],tbl_bd_descente[tons])/SUMIF(tbl_bd_descente[wo_number],W315,tbl_bd_descente[tons]),0)</f>
        <v>0.115084337349398</v>
      </c>
      <c r="AL315" s="33"/>
      <c r="AM315" s="34"/>
      <c r="AO315" s="47" t="str">
        <f aca="false">IF(AND(C315=S$2,D315=S$3,COUNTIF(AO$1:AO314,"&gt;"&amp;1)&lt;10),ROW(),"")</f>
        <v/>
      </c>
    </row>
    <row r="316" customFormat="false" ht="12.8" hidden="false" customHeight="false" outlineLevel="0" collapsed="false">
      <c r="A316" s="0" t="s">
        <v>923</v>
      </c>
      <c r="B316" s="0" t="s">
        <v>104</v>
      </c>
      <c r="C316" s="0" t="s">
        <v>6</v>
      </c>
      <c r="D316" s="0" t="s">
        <v>104</v>
      </c>
      <c r="E316" s="20" t="n">
        <v>146.029998779297</v>
      </c>
      <c r="F316" s="0" t="n">
        <v>79.1</v>
      </c>
      <c r="G316" s="0" t="n">
        <v>83.4</v>
      </c>
      <c r="H316" s="0" t="n">
        <v>89.6</v>
      </c>
      <c r="I316" s="0" t="n">
        <v>6.41</v>
      </c>
      <c r="J316" s="0" t="n">
        <v>0.93</v>
      </c>
      <c r="K316" s="0" t="n">
        <v>31.94</v>
      </c>
      <c r="L316" s="0" t="n">
        <v>0.66</v>
      </c>
      <c r="M316" s="19" t="n">
        <v>43742.6919332986</v>
      </c>
      <c r="N316" s="19" t="n">
        <v>43742.7051006944</v>
      </c>
      <c r="O316" s="19" t="s">
        <v>605</v>
      </c>
      <c r="W316" s="0" t="s">
        <v>356</v>
      </c>
      <c r="X316" s="19" t="n">
        <v>43672.1888888889</v>
      </c>
      <c r="Y316" s="31" t="n">
        <v>332</v>
      </c>
      <c r="Z316" s="0" t="s">
        <v>66</v>
      </c>
      <c r="AA316" s="0" t="s">
        <v>9</v>
      </c>
      <c r="AB316" s="0" t="s">
        <v>66</v>
      </c>
      <c r="AC316" s="0" t="n">
        <v>2019</v>
      </c>
      <c r="AD316" s="0" t="n">
        <v>7</v>
      </c>
      <c r="AE316" s="32"/>
      <c r="AF316" s="21" t="n">
        <f aca="false">IFERROR(SUMPRODUCT(--(tbl_bd_descente[wo_number]=W316),tbl_bd_descente[Y],tbl_bd_descente[tons])/SUMIF(tbl_bd_descente[wo_number],W316,tbl_bd_descente[tons]),0)</f>
        <v>73.2734939759036</v>
      </c>
      <c r="AG316" s="21" t="n">
        <f aca="false">IFERROR(SUMPRODUCT(--(tbl_bd_descente[wo_number]=W316),tbl_bd_descente[Al2O3],tbl_bd_descente[tons])/SUMIF(tbl_bd_descente[wo_number],W316,tbl_bd_descente[tons]),0)</f>
        <v>9.68349397590361</v>
      </c>
      <c r="AH316" s="21" t="n">
        <f aca="false">IFERROR(SUMPRODUCT(--(tbl_bd_descente[wo_number]=W316),tbl_bd_descente[Fe2O3],tbl_bd_descente[tons])/SUMIF(tbl_bd_descente[wo_number],W316,tbl_bd_descente[tons]),0)</f>
        <v>1.5378313253012</v>
      </c>
      <c r="AI316" s="21" t="n">
        <f aca="false">IFERROR(SUMPRODUCT(--(tbl_bd_descente[wo_number]=W316),tbl_bd_descente[MgO],tbl_bd_descente[tons])/SUMIF(tbl_bd_descente[wo_number],W316,tbl_bd_descente[tons]),0)</f>
        <v>32.3809638554217</v>
      </c>
      <c r="AJ316" s="21" t="n">
        <f aca="false">IFERROR(SUMPRODUCT(--(tbl_bd_descente[wo_number]=W316),tbl_bd_descente[CaOX],tbl_bd_descente[tons])/SUMIF(tbl_bd_descente[wo_number],W316,tbl_bd_descente[tons]),0)</f>
        <v>1.26650602409639</v>
      </c>
      <c r="AK316" s="21" t="n">
        <f aca="false">IFERROR(SUMPRODUCT(--(tbl_bd_descente[wo_number]=W316),tbl_bd_descente[S],tbl_bd_descente[tons])/SUMIF(tbl_bd_descente[wo_number],W316,tbl_bd_descente[tons]),0)</f>
        <v>0.115084337349398</v>
      </c>
      <c r="AL316" s="33"/>
      <c r="AM316" s="34"/>
      <c r="AO316" s="47" t="str">
        <f aca="false">IF(AND(C316=S$2,D316=S$3,COUNTIF(AO$1:AO315,"&gt;"&amp;1)&lt;10),ROW(),"")</f>
        <v/>
      </c>
    </row>
    <row r="317" customFormat="false" ht="12.8" hidden="false" customHeight="false" outlineLevel="0" collapsed="false">
      <c r="A317" s="0" t="s">
        <v>924</v>
      </c>
      <c r="B317" s="0" t="s">
        <v>30</v>
      </c>
      <c r="C317" s="0" t="s">
        <v>1</v>
      </c>
      <c r="D317" s="0" t="s">
        <v>30</v>
      </c>
      <c r="E317" s="20" t="n">
        <v>198.484997940063</v>
      </c>
      <c r="F317" s="20" t="n">
        <v>75.8</v>
      </c>
      <c r="G317" s="20" t="n">
        <v>79.8</v>
      </c>
      <c r="H317" s="20" t="n">
        <v>86.3</v>
      </c>
      <c r="I317" s="20" t="n">
        <v>2.66</v>
      </c>
      <c r="J317" s="20" t="n">
        <v>0.79</v>
      </c>
      <c r="K317" s="20" t="n">
        <v>31.46</v>
      </c>
      <c r="L317" s="20" t="n">
        <v>1.58</v>
      </c>
      <c r="M317" s="19" t="n">
        <v>43742.6641965278</v>
      </c>
      <c r="N317" s="19" t="n">
        <v>43742.6842460995</v>
      </c>
      <c r="O317" s="19" t="s">
        <v>605</v>
      </c>
      <c r="W317" s="0" t="s">
        <v>355</v>
      </c>
      <c r="X317" s="19" t="n">
        <v>43671.95625</v>
      </c>
      <c r="Y317" s="31" t="n">
        <v>900</v>
      </c>
      <c r="Z317" s="0" t="s">
        <v>66</v>
      </c>
      <c r="AA317" s="0" t="s">
        <v>9</v>
      </c>
      <c r="AB317" s="0" t="s">
        <v>66</v>
      </c>
      <c r="AC317" s="0" t="n">
        <v>2019</v>
      </c>
      <c r="AD317" s="0" t="n">
        <v>7</v>
      </c>
      <c r="AE317" s="32"/>
      <c r="AF317" s="21" t="n">
        <f aca="false">IFERROR(SUMPRODUCT(--(tbl_bd_descente[wo_number]=W317),tbl_bd_descente[Y],tbl_bd_descente[tons])/SUMIF(tbl_bd_descente[wo_number],W317,tbl_bd_descente[tons]),0)</f>
        <v>74.0666666666667</v>
      </c>
      <c r="AG317" s="21" t="n">
        <f aca="false">IFERROR(SUMPRODUCT(--(tbl_bd_descente[wo_number]=W317),tbl_bd_descente[Al2O3],tbl_bd_descente[tons])/SUMIF(tbl_bd_descente[wo_number],W317,tbl_bd_descente[tons]),0)</f>
        <v>10.5833333333333</v>
      </c>
      <c r="AH317" s="21" t="n">
        <f aca="false">IFERROR(SUMPRODUCT(--(tbl_bd_descente[wo_number]=W317),tbl_bd_descente[Fe2O3],tbl_bd_descente[tons])/SUMIF(tbl_bd_descente[wo_number],W317,tbl_bd_descente[tons]),0)</f>
        <v>1.56666666666667</v>
      </c>
      <c r="AI317" s="21" t="n">
        <f aca="false">IFERROR(SUMPRODUCT(--(tbl_bd_descente[wo_number]=W317),tbl_bd_descente[MgO],tbl_bd_descente[tons])/SUMIF(tbl_bd_descente[wo_number],W317,tbl_bd_descente[tons]),0)</f>
        <v>32.4966666666667</v>
      </c>
      <c r="AJ317" s="21" t="n">
        <f aca="false">IFERROR(SUMPRODUCT(--(tbl_bd_descente[wo_number]=W317),tbl_bd_descente[CaOX],tbl_bd_descente[tons])/SUMIF(tbl_bd_descente[wo_number],W317,tbl_bd_descente[tons]),0)</f>
        <v>0.93</v>
      </c>
      <c r="AK317" s="21" t="n">
        <f aca="false">IFERROR(SUMPRODUCT(--(tbl_bd_descente[wo_number]=W317),tbl_bd_descente[S],tbl_bd_descente[tons])/SUMIF(tbl_bd_descente[wo_number],W317,tbl_bd_descente[tons]),0)</f>
        <v>0.12</v>
      </c>
      <c r="AL317" s="33"/>
      <c r="AM317" s="34"/>
      <c r="AO317" s="47" t="str">
        <f aca="false">IF(AND(C317=S$2,D317=S$3,COUNTIF(AO$1:AO316,"&gt;"&amp;1)&lt;10),ROW(),"")</f>
        <v/>
      </c>
    </row>
    <row r="318" customFormat="false" ht="12.8" hidden="false" customHeight="false" outlineLevel="0" collapsed="false">
      <c r="A318" s="0" t="s">
        <v>925</v>
      </c>
      <c r="B318" s="0" t="s">
        <v>66</v>
      </c>
      <c r="C318" s="0" t="s">
        <v>9</v>
      </c>
      <c r="D318" s="0" t="s">
        <v>66</v>
      </c>
      <c r="E318" s="20" t="n">
        <v>393.590000534058</v>
      </c>
      <c r="F318" s="0" t="n">
        <v>73.6</v>
      </c>
      <c r="G318" s="0" t="n">
        <v>77.6</v>
      </c>
      <c r="H318" s="0" t="n">
        <v>83.3</v>
      </c>
      <c r="I318" s="0" t="n">
        <v>8.72</v>
      </c>
      <c r="J318" s="0" t="n">
        <v>1.25</v>
      </c>
      <c r="K318" s="0" t="n">
        <v>32.23</v>
      </c>
      <c r="L318" s="0" t="n">
        <v>0.79</v>
      </c>
      <c r="M318" s="19" t="n">
        <v>43742.6026793982</v>
      </c>
      <c r="N318" s="19" t="n">
        <v>43742.659013044</v>
      </c>
      <c r="O318" s="19" t="s">
        <v>605</v>
      </c>
      <c r="W318" s="0" t="s">
        <v>354</v>
      </c>
      <c r="X318" s="19" t="n">
        <v>43671.7451388889</v>
      </c>
      <c r="Y318" s="31" t="n">
        <v>1034</v>
      </c>
      <c r="Z318" s="0" t="s">
        <v>30</v>
      </c>
      <c r="AA318" s="0" t="s">
        <v>3</v>
      </c>
      <c r="AB318" s="0" t="s">
        <v>30</v>
      </c>
      <c r="AC318" s="0" t="n">
        <v>2019</v>
      </c>
      <c r="AD318" s="0" t="n">
        <v>7</v>
      </c>
      <c r="AE318" s="32"/>
      <c r="AF318" s="21" t="n">
        <f aca="false">IFERROR(SUMPRODUCT(--(tbl_bd_descente[wo_number]=W318),tbl_bd_descente[Y],tbl_bd_descente[tons])/SUMIF(tbl_bd_descente[wo_number],W318,tbl_bd_descente[tons]),0)</f>
        <v>78.2423597678917</v>
      </c>
      <c r="AG318" s="21" t="n">
        <f aca="false">IFERROR(SUMPRODUCT(--(tbl_bd_descente[wo_number]=W318),tbl_bd_descente[Al2O3],tbl_bd_descente[tons])/SUMIF(tbl_bd_descente[wo_number],W318,tbl_bd_descente[tons]),0)</f>
        <v>3.78793036750484</v>
      </c>
      <c r="AH318" s="21" t="n">
        <f aca="false">IFERROR(SUMPRODUCT(--(tbl_bd_descente[wo_number]=W318),tbl_bd_descente[Fe2O3],tbl_bd_descente[tons])/SUMIF(tbl_bd_descente[wo_number],W318,tbl_bd_descente[tons]),0)</f>
        <v>0.920947775628627</v>
      </c>
      <c r="AI318" s="21" t="n">
        <f aca="false">IFERROR(SUMPRODUCT(--(tbl_bd_descente[wo_number]=W318),tbl_bd_descente[MgO],tbl_bd_descente[tons])/SUMIF(tbl_bd_descente[wo_number],W318,tbl_bd_descente[tons]),0)</f>
        <v>31.6567891682785</v>
      </c>
      <c r="AJ318" s="21" t="n">
        <f aca="false">IFERROR(SUMPRODUCT(--(tbl_bd_descente[wo_number]=W318),tbl_bd_descente[CaOX],tbl_bd_descente[tons])/SUMIF(tbl_bd_descente[wo_number],W318,tbl_bd_descente[tons]),0)</f>
        <v>1.69829787234043</v>
      </c>
      <c r="AK318" s="21" t="n">
        <f aca="false">IFERROR(SUMPRODUCT(--(tbl_bd_descente[wo_number]=W318),tbl_bd_descente[S],tbl_bd_descente[tons])/SUMIF(tbl_bd_descente[wo_number],W318,tbl_bd_descente[tons]),0)</f>
        <v>0.074963249516441</v>
      </c>
      <c r="AL318" s="33"/>
      <c r="AM318" s="34"/>
      <c r="AO318" s="47" t="str">
        <f aca="false">IF(AND(C318=S$2,D318=S$3,COUNTIF(AO$1:AO317,"&gt;"&amp;1)&lt;10),ROW(),"")</f>
        <v/>
      </c>
    </row>
    <row r="319" customFormat="false" ht="12.8" hidden="false" customHeight="false" outlineLevel="0" collapsed="false">
      <c r="A319" s="0" t="s">
        <v>926</v>
      </c>
      <c r="B319" s="0" t="s">
        <v>30</v>
      </c>
      <c r="C319" s="0" t="s">
        <v>1</v>
      </c>
      <c r="D319" s="0" t="s">
        <v>30</v>
      </c>
      <c r="E319" s="20" t="n">
        <v>182.544998168945</v>
      </c>
      <c r="F319" s="20" t="n">
        <v>77.7</v>
      </c>
      <c r="G319" s="20" t="n">
        <v>81.9</v>
      </c>
      <c r="H319" s="20" t="n">
        <v>88.1</v>
      </c>
      <c r="I319" s="20" t="n">
        <v>3.96</v>
      </c>
      <c r="J319" s="20" t="n">
        <v>0.89</v>
      </c>
      <c r="K319" s="20" t="n">
        <v>31.54</v>
      </c>
      <c r="L319" s="20" t="n">
        <v>0.57</v>
      </c>
      <c r="M319" s="19" t="n">
        <v>43742.5500533565</v>
      </c>
      <c r="N319" s="19" t="n">
        <v>43742.5692314815</v>
      </c>
      <c r="O319" s="19" t="s">
        <v>605</v>
      </c>
      <c r="W319" s="0" t="s">
        <v>353</v>
      </c>
      <c r="X319" s="19" t="n">
        <v>43671.4465277778</v>
      </c>
      <c r="Y319" s="31" t="n">
        <v>1200</v>
      </c>
      <c r="Z319" s="0" t="s">
        <v>30</v>
      </c>
      <c r="AA319" s="0" t="s">
        <v>3</v>
      </c>
      <c r="AB319" s="0" t="s">
        <v>30</v>
      </c>
      <c r="AC319" s="0" t="n">
        <v>2019</v>
      </c>
      <c r="AD319" s="0" t="n">
        <v>7</v>
      </c>
      <c r="AE319" s="32"/>
      <c r="AF319" s="21" t="n">
        <f aca="false">IFERROR(SUMPRODUCT(--(tbl_bd_descente[wo_number]=W319),tbl_bd_descente[Y],tbl_bd_descente[tons])/SUMIF(tbl_bd_descente[wo_number],W319,tbl_bd_descente[tons]),0)</f>
        <v>79.7</v>
      </c>
      <c r="AG319" s="21" t="n">
        <f aca="false">IFERROR(SUMPRODUCT(--(tbl_bd_descente[wo_number]=W319),tbl_bd_descente[Al2O3],tbl_bd_descente[tons])/SUMIF(tbl_bd_descente[wo_number],W319,tbl_bd_descente[tons]),0)</f>
        <v>3.02666666666667</v>
      </c>
      <c r="AH319" s="21" t="n">
        <f aca="false">IFERROR(SUMPRODUCT(--(tbl_bd_descente[wo_number]=W319),tbl_bd_descente[Fe2O3],tbl_bd_descente[tons])/SUMIF(tbl_bd_descente[wo_number],W319,tbl_bd_descente[tons]),0)</f>
        <v>0.853333333333334</v>
      </c>
      <c r="AI319" s="21" t="n">
        <f aca="false">IFERROR(SUMPRODUCT(--(tbl_bd_descente[wo_number]=W319),tbl_bd_descente[MgO],tbl_bd_descente[tons])/SUMIF(tbl_bd_descente[wo_number],W319,tbl_bd_descente[tons]),0)</f>
        <v>31.67</v>
      </c>
      <c r="AJ319" s="21" t="n">
        <f aca="false">IFERROR(SUMPRODUCT(--(tbl_bd_descente[wo_number]=W319),tbl_bd_descente[CaOX],tbl_bd_descente[tons])/SUMIF(tbl_bd_descente[wo_number],W319,tbl_bd_descente[tons]),0)</f>
        <v>1.36333333333333</v>
      </c>
      <c r="AK319" s="21" t="n">
        <f aca="false">IFERROR(SUMPRODUCT(--(tbl_bd_descente[wo_number]=W319),tbl_bd_descente[S],tbl_bd_descente[tons])/SUMIF(tbl_bd_descente[wo_number],W319,tbl_bd_descente[tons]),0)</f>
        <v>0.0563333333333333</v>
      </c>
      <c r="AL319" s="33"/>
      <c r="AM319" s="34"/>
      <c r="AO319" s="47" t="str">
        <f aca="false">IF(AND(C319=S$2,D319=S$3,COUNTIF(AO$1:AO318,"&gt;"&amp;1)&lt;10),ROW(),"")</f>
        <v/>
      </c>
    </row>
    <row r="320" customFormat="false" ht="12.8" hidden="false" customHeight="false" outlineLevel="0" collapsed="false">
      <c r="A320" s="0" t="s">
        <v>927</v>
      </c>
      <c r="B320" s="0" t="s">
        <v>104</v>
      </c>
      <c r="C320" s="0" t="s">
        <v>6</v>
      </c>
      <c r="D320" s="0" t="s">
        <v>104</v>
      </c>
      <c r="E320" s="20" t="n">
        <v>363.404995727539</v>
      </c>
      <c r="F320" s="0" t="n">
        <v>79.8</v>
      </c>
      <c r="G320" s="0" t="n">
        <v>84.1</v>
      </c>
      <c r="H320" s="0" t="n">
        <v>90.2</v>
      </c>
      <c r="I320" s="0" t="n">
        <v>6.09</v>
      </c>
      <c r="J320" s="0" t="n">
        <v>0.98</v>
      </c>
      <c r="K320" s="0" t="n">
        <v>31.91</v>
      </c>
      <c r="L320" s="0" t="n">
        <v>0.48</v>
      </c>
      <c r="M320" s="19" t="n">
        <v>43742.515290162</v>
      </c>
      <c r="N320" s="19" t="n">
        <v>43742.5464007755</v>
      </c>
      <c r="O320" s="19" t="s">
        <v>605</v>
      </c>
      <c r="W320" s="0" t="s">
        <v>352</v>
      </c>
      <c r="X320" s="19" t="n">
        <v>43671.1354166667</v>
      </c>
      <c r="Y320" s="31" t="n">
        <v>364.666666666667</v>
      </c>
      <c r="Z320" s="0" t="s">
        <v>66</v>
      </c>
      <c r="AA320" s="0" t="s">
        <v>20</v>
      </c>
      <c r="AB320" s="0" t="s">
        <v>66</v>
      </c>
      <c r="AC320" s="0" t="n">
        <v>2019</v>
      </c>
      <c r="AD320" s="0" t="n">
        <v>7</v>
      </c>
      <c r="AE320" s="32"/>
      <c r="AF320" s="21" t="n">
        <f aca="false">IFERROR(SUMPRODUCT(--(tbl_bd_descente[wo_number]=W320),tbl_bd_descente[Y],tbl_bd_descente[tons])/SUMIF(tbl_bd_descente[wo_number],W320,tbl_bd_descente[tons]),0)</f>
        <v>74.3775137111517</v>
      </c>
      <c r="AG320" s="21" t="n">
        <f aca="false">IFERROR(SUMPRODUCT(--(tbl_bd_descente[wo_number]=W320),tbl_bd_descente[Al2O3],tbl_bd_descente[tons])/SUMIF(tbl_bd_descente[wo_number],W320,tbl_bd_descente[tons]),0)</f>
        <v>9.07387568555759</v>
      </c>
      <c r="AH320" s="21" t="n">
        <f aca="false">IFERROR(SUMPRODUCT(--(tbl_bd_descente[wo_number]=W320),tbl_bd_descente[Fe2O3],tbl_bd_descente[tons])/SUMIF(tbl_bd_descente[wo_number],W320,tbl_bd_descente[tons]),0)</f>
        <v>1.46</v>
      </c>
      <c r="AI320" s="21" t="n">
        <f aca="false">IFERROR(SUMPRODUCT(--(tbl_bd_descente[wo_number]=W320),tbl_bd_descente[MgO],tbl_bd_descente[tons])/SUMIF(tbl_bd_descente[wo_number],W320,tbl_bd_descente[tons]),0)</f>
        <v>32.2919378427788</v>
      </c>
      <c r="AJ320" s="21" t="n">
        <f aca="false">IFERROR(SUMPRODUCT(--(tbl_bd_descente[wo_number]=W320),tbl_bd_descente[CaOX],tbl_bd_descente[tons])/SUMIF(tbl_bd_descente[wo_number],W320,tbl_bd_descente[tons]),0)</f>
        <v>0.978043875685558</v>
      </c>
      <c r="AK320" s="21" t="n">
        <f aca="false">IFERROR(SUMPRODUCT(--(tbl_bd_descente[wo_number]=W320),tbl_bd_descente[S],tbl_bd_descente[tons])/SUMIF(tbl_bd_descente[wo_number],W320,tbl_bd_descente[tons]),0)</f>
        <v>0.121323583180987</v>
      </c>
      <c r="AL320" s="33"/>
      <c r="AM320" s="34"/>
      <c r="AO320" s="47" t="str">
        <f aca="false">IF(AND(C320=S$2,D320=S$3,COUNTIF(AO$1:AO319,"&gt;"&amp;1)&lt;10),ROW(),"")</f>
        <v/>
      </c>
    </row>
    <row r="321" customFormat="false" ht="12.8" hidden="false" customHeight="false" outlineLevel="0" collapsed="false">
      <c r="A321" s="0" t="s">
        <v>928</v>
      </c>
      <c r="B321" s="0" t="s">
        <v>30</v>
      </c>
      <c r="C321" s="0" t="s">
        <v>1</v>
      </c>
      <c r="D321" s="0" t="s">
        <v>30</v>
      </c>
      <c r="E321" s="20" t="n">
        <v>144.229998779297</v>
      </c>
      <c r="F321" s="20" t="n">
        <v>77.1</v>
      </c>
      <c r="G321" s="20" t="n">
        <v>81.3</v>
      </c>
      <c r="H321" s="20" t="n">
        <v>87.8</v>
      </c>
      <c r="I321" s="20" t="n">
        <v>2.45</v>
      </c>
      <c r="J321" s="20" t="n">
        <v>1.02</v>
      </c>
      <c r="K321" s="20" t="n">
        <v>31.49</v>
      </c>
      <c r="L321" s="20" t="n">
        <v>0.89</v>
      </c>
      <c r="M321" s="19" t="n">
        <v>43742.4721665162</v>
      </c>
      <c r="N321" s="19" t="n">
        <v>43742.4942777431</v>
      </c>
      <c r="O321" s="19" t="s">
        <v>593</v>
      </c>
      <c r="W321" s="0" t="s">
        <v>352</v>
      </c>
      <c r="X321" s="19" t="n">
        <v>43671.1354166667</v>
      </c>
      <c r="Y321" s="31" t="n">
        <v>182.333333333333</v>
      </c>
      <c r="Z321" s="0" t="s">
        <v>66</v>
      </c>
      <c r="AA321" s="0" t="s">
        <v>9</v>
      </c>
      <c r="AB321" s="0" t="s">
        <v>66</v>
      </c>
      <c r="AC321" s="0" t="n">
        <v>2019</v>
      </c>
      <c r="AD321" s="0" t="n">
        <v>7</v>
      </c>
      <c r="AE321" s="32"/>
      <c r="AF321" s="21" t="n">
        <f aca="false">IFERROR(SUMPRODUCT(--(tbl_bd_descente[wo_number]=W321),tbl_bd_descente[Y],tbl_bd_descente[tons])/SUMIF(tbl_bd_descente[wo_number],W321,tbl_bd_descente[tons]),0)</f>
        <v>74.3775137111517</v>
      </c>
      <c r="AG321" s="21" t="n">
        <f aca="false">IFERROR(SUMPRODUCT(--(tbl_bd_descente[wo_number]=W321),tbl_bd_descente[Al2O3],tbl_bd_descente[tons])/SUMIF(tbl_bd_descente[wo_number],W321,tbl_bd_descente[tons]),0)</f>
        <v>9.07387568555759</v>
      </c>
      <c r="AH321" s="21" t="n">
        <f aca="false">IFERROR(SUMPRODUCT(--(tbl_bd_descente[wo_number]=W321),tbl_bd_descente[Fe2O3],tbl_bd_descente[tons])/SUMIF(tbl_bd_descente[wo_number],W321,tbl_bd_descente[tons]),0)</f>
        <v>1.46</v>
      </c>
      <c r="AI321" s="21" t="n">
        <f aca="false">IFERROR(SUMPRODUCT(--(tbl_bd_descente[wo_number]=W321),tbl_bd_descente[MgO],tbl_bd_descente[tons])/SUMIF(tbl_bd_descente[wo_number],W321,tbl_bd_descente[tons]),0)</f>
        <v>32.2919378427788</v>
      </c>
      <c r="AJ321" s="21" t="n">
        <f aca="false">IFERROR(SUMPRODUCT(--(tbl_bd_descente[wo_number]=W321),tbl_bd_descente[CaOX],tbl_bd_descente[tons])/SUMIF(tbl_bd_descente[wo_number],W321,tbl_bd_descente[tons]),0)</f>
        <v>0.978043875685558</v>
      </c>
      <c r="AK321" s="21" t="n">
        <f aca="false">IFERROR(SUMPRODUCT(--(tbl_bd_descente[wo_number]=W321),tbl_bd_descente[S],tbl_bd_descente[tons])/SUMIF(tbl_bd_descente[wo_number],W321,tbl_bd_descente[tons]),0)</f>
        <v>0.121323583180987</v>
      </c>
      <c r="AL321" s="33"/>
      <c r="AM321" s="34"/>
      <c r="AO321" s="47" t="str">
        <f aca="false">IF(AND(C321=S$2,D321=S$3,COUNTIF(AO$1:AO320,"&gt;"&amp;1)&lt;10),ROW(),"")</f>
        <v/>
      </c>
    </row>
    <row r="322" customFormat="false" ht="12.8" hidden="false" customHeight="false" outlineLevel="0" collapsed="false">
      <c r="A322" s="0" t="s">
        <v>929</v>
      </c>
      <c r="B322" s="0" t="s">
        <v>54</v>
      </c>
      <c r="C322" s="0" t="s">
        <v>5</v>
      </c>
      <c r="D322" s="0" t="s">
        <v>54</v>
      </c>
      <c r="E322" s="20" t="n">
        <v>292.557998657227</v>
      </c>
      <c r="F322" s="0" t="n">
        <v>81.1</v>
      </c>
      <c r="G322" s="0" t="n">
        <v>85.5</v>
      </c>
      <c r="H322" s="0" t="n">
        <v>92.3</v>
      </c>
      <c r="I322" s="0" t="n">
        <v>2.32</v>
      </c>
      <c r="J322" s="0" t="n">
        <v>0.64</v>
      </c>
      <c r="K322" s="0" t="n">
        <v>31.48</v>
      </c>
      <c r="L322" s="0" t="n">
        <v>0.51</v>
      </c>
      <c r="M322" s="19" t="n">
        <v>43742.3878307523</v>
      </c>
      <c r="N322" s="19" t="n">
        <v>43742.4436174421</v>
      </c>
      <c r="O322" s="19" t="s">
        <v>837</v>
      </c>
      <c r="W322" s="0" t="s">
        <v>351</v>
      </c>
      <c r="X322" s="19" t="n">
        <v>43671.0083333333</v>
      </c>
      <c r="Y322" s="31" t="n">
        <v>900</v>
      </c>
      <c r="Z322" s="0" t="s">
        <v>66</v>
      </c>
      <c r="AA322" s="0" t="s">
        <v>9</v>
      </c>
      <c r="AB322" s="0" t="s">
        <v>66</v>
      </c>
      <c r="AC322" s="0" t="n">
        <v>2019</v>
      </c>
      <c r="AD322" s="0" t="n">
        <v>7</v>
      </c>
      <c r="AE322" s="32"/>
      <c r="AF322" s="21" t="n">
        <f aca="false">IFERROR(SUMPRODUCT(--(tbl_bd_descente[wo_number]=W322),tbl_bd_descente[Y],tbl_bd_descente[tons])/SUMIF(tbl_bd_descente[wo_number],W322,tbl_bd_descente[tons]),0)</f>
        <v>76.4333333333333</v>
      </c>
      <c r="AG322" s="21" t="n">
        <f aca="false">IFERROR(SUMPRODUCT(--(tbl_bd_descente[wo_number]=W322),tbl_bd_descente[Al2O3],tbl_bd_descente[tons])/SUMIF(tbl_bd_descente[wo_number],W322,tbl_bd_descente[tons]),0)</f>
        <v>10.56</v>
      </c>
      <c r="AH322" s="21" t="n">
        <f aca="false">IFERROR(SUMPRODUCT(--(tbl_bd_descente[wo_number]=W322),tbl_bd_descente[Fe2O3],tbl_bd_descente[tons])/SUMIF(tbl_bd_descente[wo_number],W322,tbl_bd_descente[tons]),0)</f>
        <v>1.5</v>
      </c>
      <c r="AI322" s="21" t="n">
        <f aca="false">IFERROR(SUMPRODUCT(--(tbl_bd_descente[wo_number]=W322),tbl_bd_descente[MgO],tbl_bd_descente[tons])/SUMIF(tbl_bd_descente[wo_number],W322,tbl_bd_descente[tons]),0)</f>
        <v>32.4433333333333</v>
      </c>
      <c r="AJ322" s="21" t="n">
        <f aca="false">IFERROR(SUMPRODUCT(--(tbl_bd_descente[wo_number]=W322),tbl_bd_descente[CaOX],tbl_bd_descente[tons])/SUMIF(tbl_bd_descente[wo_number],W322,tbl_bd_descente[tons]),0)</f>
        <v>1.38333333333333</v>
      </c>
      <c r="AK322" s="21" t="n">
        <f aca="false">IFERROR(SUMPRODUCT(--(tbl_bd_descente[wo_number]=W322),tbl_bd_descente[S],tbl_bd_descente[tons])/SUMIF(tbl_bd_descente[wo_number],W322,tbl_bd_descente[tons]),0)</f>
        <v>0.198666666666667</v>
      </c>
      <c r="AL322" s="33"/>
      <c r="AM322" s="34"/>
      <c r="AO322" s="47" t="str">
        <f aca="false">IF(AND(C322=S$2,D322=S$3,COUNTIF(AO$1:AO321,"&gt;"&amp;1)&lt;10),ROW(),"")</f>
        <v/>
      </c>
    </row>
    <row r="323" customFormat="false" ht="12.8" hidden="false" customHeight="false" outlineLevel="0" collapsed="false">
      <c r="A323" s="0" t="s">
        <v>930</v>
      </c>
      <c r="B323" s="0" t="s">
        <v>66</v>
      </c>
      <c r="C323" s="0" t="s">
        <v>20</v>
      </c>
      <c r="D323" s="0" t="s">
        <v>66</v>
      </c>
      <c r="E323" s="20" t="n">
        <v>291.544998168945</v>
      </c>
      <c r="F323" s="0" t="n">
        <v>71.9</v>
      </c>
      <c r="G323" s="0" t="n">
        <v>75.8</v>
      </c>
      <c r="H323" s="0" t="n">
        <v>81.6</v>
      </c>
      <c r="I323" s="0" t="n">
        <v>7.07</v>
      </c>
      <c r="J323" s="0" t="n">
        <v>1.41</v>
      </c>
      <c r="K323" s="0" t="n">
        <v>31.84</v>
      </c>
      <c r="L323" s="0" t="n">
        <v>1.69</v>
      </c>
      <c r="M323" s="19" t="n">
        <v>43742.3448033912</v>
      </c>
      <c r="N323" s="19" t="n">
        <v>43742.5862724884</v>
      </c>
      <c r="O323" s="19" t="s">
        <v>593</v>
      </c>
      <c r="W323" s="0" t="s">
        <v>350</v>
      </c>
      <c r="X323" s="19" t="n">
        <v>43670.8</v>
      </c>
      <c r="Y323" s="31" t="n">
        <v>855</v>
      </c>
      <c r="Z323" s="0" t="s">
        <v>66</v>
      </c>
      <c r="AA323" s="0" t="s">
        <v>8</v>
      </c>
      <c r="AB323" s="0" t="s">
        <v>66</v>
      </c>
      <c r="AC323" s="0" t="n">
        <v>2019</v>
      </c>
      <c r="AD323" s="0" t="n">
        <v>7</v>
      </c>
      <c r="AE323" s="32"/>
      <c r="AF323" s="21" t="n">
        <f aca="false">IFERROR(SUMPRODUCT(--(tbl_bd_descente[wo_number]=W323),tbl_bd_descente[Y],tbl_bd_descente[tons])/SUMIF(tbl_bd_descente[wo_number],W323,tbl_bd_descente[tons]),0)</f>
        <v>77.2385964912281</v>
      </c>
      <c r="AG323" s="21" t="n">
        <f aca="false">IFERROR(SUMPRODUCT(--(tbl_bd_descente[wo_number]=W323),tbl_bd_descente[Al2O3],tbl_bd_descente[tons])/SUMIF(tbl_bd_descente[wo_number],W323,tbl_bd_descente[tons]),0)</f>
        <v>8.78918128654971</v>
      </c>
      <c r="AH323" s="21" t="n">
        <f aca="false">IFERROR(SUMPRODUCT(--(tbl_bd_descente[wo_number]=W323),tbl_bd_descente[Fe2O3],tbl_bd_descente[tons])/SUMIF(tbl_bd_descente[wo_number],W323,tbl_bd_descente[tons]),0)</f>
        <v>1.38678362573099</v>
      </c>
      <c r="AI323" s="21" t="n">
        <f aca="false">IFERROR(SUMPRODUCT(--(tbl_bd_descente[wo_number]=W323),tbl_bd_descente[MgO],tbl_bd_descente[tons])/SUMIF(tbl_bd_descente[wo_number],W323,tbl_bd_descente[tons]),0)</f>
        <v>32.1457894736842</v>
      </c>
      <c r="AJ323" s="21" t="n">
        <f aca="false">IFERROR(SUMPRODUCT(--(tbl_bd_descente[wo_number]=W323),tbl_bd_descente[CaOX],tbl_bd_descente[tons])/SUMIF(tbl_bd_descente[wo_number],W323,tbl_bd_descente[tons]),0)</f>
        <v>1.12900584795322</v>
      </c>
      <c r="AK323" s="21" t="n">
        <f aca="false">IFERROR(SUMPRODUCT(--(tbl_bd_descente[wo_number]=W323),tbl_bd_descente[S],tbl_bd_descente[tons])/SUMIF(tbl_bd_descente[wo_number],W323,tbl_bd_descente[tons]),0)</f>
        <v>0.0987894736842105</v>
      </c>
      <c r="AL323" s="33"/>
      <c r="AM323" s="34"/>
      <c r="AO323" s="47" t="str">
        <f aca="false">IF(AND(C323=S$2,D323=S$3,COUNTIF(AO$1:AO322,"&gt;"&amp;1)&lt;10),ROW(),"")</f>
        <v/>
      </c>
    </row>
    <row r="324" customFormat="false" ht="12.8" hidden="false" customHeight="false" outlineLevel="0" collapsed="false">
      <c r="A324" s="0" t="s">
        <v>931</v>
      </c>
      <c r="B324" s="0" t="s">
        <v>88</v>
      </c>
      <c r="C324" s="0" t="s">
        <v>26</v>
      </c>
      <c r="D324" s="0" t="s">
        <v>88</v>
      </c>
      <c r="E324" s="20" t="n">
        <v>182.044998168945</v>
      </c>
      <c r="F324" s="0" t="n">
        <v>71.5</v>
      </c>
      <c r="G324" s="0" t="n">
        <v>75.4</v>
      </c>
      <c r="H324" s="0" t="n">
        <v>81.7</v>
      </c>
      <c r="I324" s="0" t="n">
        <v>2.67</v>
      </c>
      <c r="J324" s="0" t="n">
        <v>1.21</v>
      </c>
      <c r="K324" s="0" t="n">
        <v>31.42</v>
      </c>
      <c r="L324" s="0" t="n">
        <v>0.82</v>
      </c>
      <c r="M324" s="19" t="n">
        <v>43742.3157706019</v>
      </c>
      <c r="N324" s="19" t="n">
        <v>43742.3385248495</v>
      </c>
      <c r="O324" s="19" t="s">
        <v>593</v>
      </c>
      <c r="W324" s="0" t="s">
        <v>349</v>
      </c>
      <c r="X324" s="19" t="n">
        <v>43670.5229166667</v>
      </c>
      <c r="Y324" s="31" t="n">
        <v>1200</v>
      </c>
      <c r="Z324" s="0" t="s">
        <v>66</v>
      </c>
      <c r="AA324" s="0" t="s">
        <v>8</v>
      </c>
      <c r="AB324" s="0" t="s">
        <v>66</v>
      </c>
      <c r="AC324" s="0" t="n">
        <v>2019</v>
      </c>
      <c r="AD324" s="0" t="n">
        <v>7</v>
      </c>
      <c r="AE324" s="32"/>
      <c r="AF324" s="21" t="n">
        <f aca="false">IFERROR(SUMPRODUCT(--(tbl_bd_descente[wo_number]=W324),tbl_bd_descente[Y],tbl_bd_descente[tons])/SUMIF(tbl_bd_descente[wo_number],W324,tbl_bd_descente[tons]),0)</f>
        <v>77.1333333333333</v>
      </c>
      <c r="AG324" s="21" t="n">
        <f aca="false">IFERROR(SUMPRODUCT(--(tbl_bd_descente[wo_number]=W324),tbl_bd_descente[Al2O3],tbl_bd_descente[tons])/SUMIF(tbl_bd_descente[wo_number],W324,tbl_bd_descente[tons]),0)</f>
        <v>8.01</v>
      </c>
      <c r="AH324" s="21" t="n">
        <f aca="false">IFERROR(SUMPRODUCT(--(tbl_bd_descente[wo_number]=W324),tbl_bd_descente[Fe2O3],tbl_bd_descente[tons])/SUMIF(tbl_bd_descente[wo_number],W324,tbl_bd_descente[tons]),0)</f>
        <v>1.29</v>
      </c>
      <c r="AI324" s="21" t="n">
        <f aca="false">IFERROR(SUMPRODUCT(--(tbl_bd_descente[wo_number]=W324),tbl_bd_descente[MgO],tbl_bd_descente[tons])/SUMIF(tbl_bd_descente[wo_number],W324,tbl_bd_descente[tons]),0)</f>
        <v>32.1266666666667</v>
      </c>
      <c r="AJ324" s="21" t="n">
        <f aca="false">IFERROR(SUMPRODUCT(--(tbl_bd_descente[wo_number]=W324),tbl_bd_descente[CaOX],tbl_bd_descente[tons])/SUMIF(tbl_bd_descente[wo_number],W324,tbl_bd_descente[tons]),0)</f>
        <v>1.52666666666667</v>
      </c>
      <c r="AK324" s="21" t="n">
        <f aca="false">IFERROR(SUMPRODUCT(--(tbl_bd_descente[wo_number]=W324),tbl_bd_descente[S],tbl_bd_descente[tons])/SUMIF(tbl_bd_descente[wo_number],W324,tbl_bd_descente[tons]),0)</f>
        <v>0.107333333333333</v>
      </c>
      <c r="AL324" s="33"/>
      <c r="AM324" s="34"/>
      <c r="AO324" s="47" t="str">
        <f aca="false">IF(AND(C324=S$2,D324=S$3,COUNTIF(AO$1:AO323,"&gt;"&amp;1)&lt;10),ROW(),"")</f>
        <v/>
      </c>
    </row>
    <row r="325" customFormat="false" ht="12.8" hidden="false" customHeight="false" outlineLevel="0" collapsed="false">
      <c r="A325" s="0" t="s">
        <v>932</v>
      </c>
      <c r="B325" s="0" t="s">
        <v>30</v>
      </c>
      <c r="C325" s="0" t="s">
        <v>1</v>
      </c>
      <c r="D325" s="0" t="s">
        <v>30</v>
      </c>
      <c r="E325" s="20" t="n">
        <v>183.214999389648</v>
      </c>
      <c r="F325" s="20" t="n">
        <v>77.5</v>
      </c>
      <c r="G325" s="20" t="n">
        <v>81.7</v>
      </c>
      <c r="H325" s="20" t="n">
        <v>87.1</v>
      </c>
      <c r="I325" s="20" t="n">
        <v>2.18</v>
      </c>
      <c r="J325" s="20" t="n">
        <v>0.83</v>
      </c>
      <c r="K325" s="20" t="n">
        <v>31.51</v>
      </c>
      <c r="L325" s="20" t="n">
        <v>0.57</v>
      </c>
      <c r="M325" s="19" t="n">
        <v>43742.2877497685</v>
      </c>
      <c r="N325" s="19" t="n">
        <v>43742.5861186343</v>
      </c>
      <c r="O325" s="19" t="s">
        <v>593</v>
      </c>
      <c r="W325" s="0" t="s">
        <v>348</v>
      </c>
      <c r="X325" s="19" t="n">
        <v>43670.2361111111</v>
      </c>
      <c r="Y325" s="31" t="n">
        <v>842</v>
      </c>
      <c r="Z325" s="0" t="s">
        <v>66</v>
      </c>
      <c r="AA325" s="0" t="s">
        <v>26</v>
      </c>
      <c r="AB325" s="0" t="s">
        <v>88</v>
      </c>
      <c r="AC325" s="0" t="n">
        <v>2019</v>
      </c>
      <c r="AD325" s="0" t="n">
        <v>7</v>
      </c>
      <c r="AE325" s="32"/>
      <c r="AF325" s="21" t="n">
        <f aca="false">IFERROR(SUMPRODUCT(--(tbl_bd_descente[wo_number]=W325),tbl_bd_descente[Y],tbl_bd_descente[tons])/SUMIF(tbl_bd_descente[wo_number],W325,tbl_bd_descente[tons]),0)</f>
        <v>74.80783847981</v>
      </c>
      <c r="AG325" s="21" t="n">
        <f aca="false">IFERROR(SUMPRODUCT(--(tbl_bd_descente[wo_number]=W325),tbl_bd_descente[Al2O3],tbl_bd_descente[tons])/SUMIF(tbl_bd_descente[wo_number],W325,tbl_bd_descente[tons]),0)</f>
        <v>3.05413301662708</v>
      </c>
      <c r="AH325" s="21" t="n">
        <f aca="false">IFERROR(SUMPRODUCT(--(tbl_bd_descente[wo_number]=W325),tbl_bd_descente[Fe2O3],tbl_bd_descente[tons])/SUMIF(tbl_bd_descente[wo_number],W325,tbl_bd_descente[tons]),0)</f>
        <v>1.02356294536817</v>
      </c>
      <c r="AI325" s="21" t="n">
        <f aca="false">IFERROR(SUMPRODUCT(--(tbl_bd_descente[wo_number]=W325),tbl_bd_descente[MgO],tbl_bd_descente[tons])/SUMIF(tbl_bd_descente[wo_number],W325,tbl_bd_descente[tons]),0)</f>
        <v>31.6719477434679</v>
      </c>
      <c r="AJ325" s="21" t="n">
        <f aca="false">IFERROR(SUMPRODUCT(--(tbl_bd_descente[wo_number]=W325),tbl_bd_descente[CaOX],tbl_bd_descente[tons])/SUMIF(tbl_bd_descente[wo_number],W325,tbl_bd_descente[tons]),0)</f>
        <v>1.158432304038</v>
      </c>
      <c r="AK325" s="21" t="n">
        <f aca="false">IFERROR(SUMPRODUCT(--(tbl_bd_descente[wo_number]=W325),tbl_bd_descente[S],tbl_bd_descente[tons])/SUMIF(tbl_bd_descente[wo_number],W325,tbl_bd_descente[tons]),0)</f>
        <v>0.0752517814726841</v>
      </c>
      <c r="AL325" s="33"/>
      <c r="AM325" s="34"/>
      <c r="AO325" s="47" t="str">
        <f aca="false">IF(AND(C325=S$2,D325=S$3,COUNTIF(AO$1:AO324,"&gt;"&amp;1)&lt;10),ROW(),"")</f>
        <v/>
      </c>
    </row>
    <row r="326" customFormat="false" ht="12.8" hidden="false" customHeight="false" outlineLevel="0" collapsed="false">
      <c r="A326" s="0" t="s">
        <v>933</v>
      </c>
      <c r="B326" s="0" t="s">
        <v>104</v>
      </c>
      <c r="C326" s="0" t="s">
        <v>6</v>
      </c>
      <c r="D326" s="0" t="s">
        <v>104</v>
      </c>
      <c r="E326" s="20" t="n">
        <v>218.459997558594</v>
      </c>
      <c r="F326" s="0" t="n">
        <v>78.6</v>
      </c>
      <c r="G326" s="0" t="n">
        <v>83</v>
      </c>
      <c r="H326" s="0" t="n">
        <v>88.3</v>
      </c>
      <c r="I326" s="0" t="n">
        <v>10.06</v>
      </c>
      <c r="J326" s="0" t="n">
        <v>1.21</v>
      </c>
      <c r="K326" s="0" t="n">
        <v>32.35</v>
      </c>
      <c r="L326" s="0" t="n">
        <v>1.14</v>
      </c>
      <c r="M326" s="19" t="n">
        <v>43742.2612563657</v>
      </c>
      <c r="N326" s="19" t="n">
        <v>43742.2838021991</v>
      </c>
      <c r="O326" s="19" t="s">
        <v>593</v>
      </c>
      <c r="W326" s="0" t="s">
        <v>347</v>
      </c>
      <c r="X326" s="19" t="n">
        <v>43670.0131944444</v>
      </c>
      <c r="Y326" s="31" t="n">
        <v>900</v>
      </c>
      <c r="Z326" s="0" t="s">
        <v>66</v>
      </c>
      <c r="AA326" s="0" t="s">
        <v>26</v>
      </c>
      <c r="AB326" s="0" t="s">
        <v>88</v>
      </c>
      <c r="AC326" s="0" t="n">
        <v>2019</v>
      </c>
      <c r="AD326" s="0" t="n">
        <v>7</v>
      </c>
      <c r="AE326" s="32"/>
      <c r="AF326" s="21" t="n">
        <f aca="false">IFERROR(SUMPRODUCT(--(tbl_bd_descente[wo_number]=W326),tbl_bd_descente[Y],tbl_bd_descente[tons])/SUMIF(tbl_bd_descente[wo_number],W326,tbl_bd_descente[tons]),0)</f>
        <v>76.5</v>
      </c>
      <c r="AG326" s="21" t="n">
        <f aca="false">IFERROR(SUMPRODUCT(--(tbl_bd_descente[wo_number]=W326),tbl_bd_descente[Al2O3],tbl_bd_descente[tons])/SUMIF(tbl_bd_descente[wo_number],W326,tbl_bd_descente[tons]),0)</f>
        <v>2.58</v>
      </c>
      <c r="AH326" s="21" t="n">
        <f aca="false">IFERROR(SUMPRODUCT(--(tbl_bd_descente[wo_number]=W326),tbl_bd_descente[Fe2O3],tbl_bd_descente[tons])/SUMIF(tbl_bd_descente[wo_number],W326,tbl_bd_descente[tons]),0)</f>
        <v>0.936666666666667</v>
      </c>
      <c r="AI326" s="21" t="n">
        <f aca="false">IFERROR(SUMPRODUCT(--(tbl_bd_descente[wo_number]=W326),tbl_bd_descente[MgO],tbl_bd_descente[tons])/SUMIF(tbl_bd_descente[wo_number],W326,tbl_bd_descente[tons]),0)</f>
        <v>31.6233333333333</v>
      </c>
      <c r="AJ326" s="21" t="n">
        <f aca="false">IFERROR(SUMPRODUCT(--(tbl_bd_descente[wo_number]=W326),tbl_bd_descente[CaOX],tbl_bd_descente[tons])/SUMIF(tbl_bd_descente[wo_number],W326,tbl_bd_descente[tons]),0)</f>
        <v>1.25333333333333</v>
      </c>
      <c r="AK326" s="21" t="n">
        <f aca="false">IFERROR(SUMPRODUCT(--(tbl_bd_descente[wo_number]=W326),tbl_bd_descente[S],tbl_bd_descente[tons])/SUMIF(tbl_bd_descente[wo_number],W326,tbl_bd_descente[tons]),0)</f>
        <v>0.0946666666666667</v>
      </c>
      <c r="AL326" s="33"/>
      <c r="AM326" s="34"/>
      <c r="AO326" s="47" t="str">
        <f aca="false">IF(AND(C326=S$2,D326=S$3,COUNTIF(AO$1:AO325,"&gt;"&amp;1)&lt;10),ROW(),"")</f>
        <v/>
      </c>
    </row>
    <row r="327" customFormat="false" ht="12.8" hidden="false" customHeight="false" outlineLevel="0" collapsed="false">
      <c r="A327" s="0" t="s">
        <v>934</v>
      </c>
      <c r="B327" s="0" t="s">
        <v>30</v>
      </c>
      <c r="C327" s="0" t="s">
        <v>1</v>
      </c>
      <c r="D327" s="0" t="s">
        <v>30</v>
      </c>
      <c r="E327" s="20" t="n">
        <v>200.332997894287</v>
      </c>
      <c r="F327" s="20" t="n">
        <v>76.4</v>
      </c>
      <c r="G327" s="20" t="n">
        <v>80.5</v>
      </c>
      <c r="H327" s="20" t="n">
        <v>87</v>
      </c>
      <c r="I327" s="20" t="n">
        <v>2.33</v>
      </c>
      <c r="J327" s="20" t="n">
        <v>0.85</v>
      </c>
      <c r="K327" s="20" t="n">
        <v>31.43</v>
      </c>
      <c r="L327" s="20" t="n">
        <v>1.32</v>
      </c>
      <c r="M327" s="19" t="n">
        <v>43742.2260246528</v>
      </c>
      <c r="N327" s="19" t="n">
        <v>43742.2536983449</v>
      </c>
      <c r="O327" s="19" t="s">
        <v>593</v>
      </c>
      <c r="W327" s="0" t="s">
        <v>346</v>
      </c>
      <c r="X327" s="19" t="n">
        <v>43669.8041666667</v>
      </c>
      <c r="Y327" s="31" t="n">
        <v>1160</v>
      </c>
      <c r="Z327" s="0" t="s">
        <v>30</v>
      </c>
      <c r="AA327" s="0" t="s">
        <v>3</v>
      </c>
      <c r="AB327" s="0" t="s">
        <v>30</v>
      </c>
      <c r="AC327" s="0" t="n">
        <v>2019</v>
      </c>
      <c r="AD327" s="0" t="n">
        <v>7</v>
      </c>
      <c r="AE327" s="32"/>
      <c r="AF327" s="21" t="n">
        <f aca="false">IFERROR(SUMPRODUCT(--(tbl_bd_descente[wo_number]=W327),tbl_bd_descente[Y],tbl_bd_descente[tons])/SUMIF(tbl_bd_descente[wo_number],W327,tbl_bd_descente[tons]),0)</f>
        <v>80.5310344827586</v>
      </c>
      <c r="AG327" s="21" t="n">
        <f aca="false">IFERROR(SUMPRODUCT(--(tbl_bd_descente[wo_number]=W327),tbl_bd_descente[Al2O3],tbl_bd_descente[tons])/SUMIF(tbl_bd_descente[wo_number],W327,tbl_bd_descente[tons]),0)</f>
        <v>3.06310344827586</v>
      </c>
      <c r="AH327" s="21" t="n">
        <f aca="false">IFERROR(SUMPRODUCT(--(tbl_bd_descente[wo_number]=W327),tbl_bd_descente[Fe2O3],tbl_bd_descente[tons])/SUMIF(tbl_bd_descente[wo_number],W327,tbl_bd_descente[tons]),0)</f>
        <v>0.792068965517241</v>
      </c>
      <c r="AI327" s="21" t="n">
        <f aca="false">IFERROR(SUMPRODUCT(--(tbl_bd_descente[wo_number]=W327),tbl_bd_descente[MgO],tbl_bd_descente[tons])/SUMIF(tbl_bd_descente[wo_number],W327,tbl_bd_descente[tons]),0)</f>
        <v>31.3820689655172</v>
      </c>
      <c r="AJ327" s="21" t="n">
        <f aca="false">IFERROR(SUMPRODUCT(--(tbl_bd_descente[wo_number]=W327),tbl_bd_descente[CaOX],tbl_bd_descente[tons])/SUMIF(tbl_bd_descente[wo_number],W327,tbl_bd_descente[tons]),0)</f>
        <v>1.04</v>
      </c>
      <c r="AK327" s="21" t="n">
        <f aca="false">IFERROR(SUMPRODUCT(--(tbl_bd_descente[wo_number]=W327),tbl_bd_descente[S],tbl_bd_descente[tons])/SUMIF(tbl_bd_descente[wo_number],W327,tbl_bd_descente[tons]),0)</f>
        <v>0.051551724137931</v>
      </c>
      <c r="AL327" s="33"/>
      <c r="AM327" s="34"/>
      <c r="AO327" s="47" t="str">
        <f aca="false">IF(AND(C327=S$2,D327=S$3,COUNTIF(AO$1:AO326,"&gt;"&amp;1)&lt;10),ROW(),"")</f>
        <v/>
      </c>
    </row>
    <row r="328" customFormat="false" ht="12.8" hidden="false" customHeight="false" outlineLevel="0" collapsed="false">
      <c r="A328" s="0" t="s">
        <v>935</v>
      </c>
      <c r="B328" s="0" t="s">
        <v>30</v>
      </c>
      <c r="C328" s="0" t="s">
        <v>1</v>
      </c>
      <c r="D328" s="0" t="s">
        <v>30</v>
      </c>
      <c r="E328" s="20" t="n">
        <v>113.201000213623</v>
      </c>
      <c r="F328" s="20" t="n">
        <v>76.5</v>
      </c>
      <c r="G328" s="20" t="n">
        <v>80.6</v>
      </c>
      <c r="H328" s="20" t="n">
        <v>87.5</v>
      </c>
      <c r="I328" s="20" t="n">
        <v>0.92</v>
      </c>
      <c r="J328" s="20" t="n">
        <v>0.73</v>
      </c>
      <c r="K328" s="20" t="n">
        <v>31.3</v>
      </c>
      <c r="L328" s="20" t="n">
        <v>1.16</v>
      </c>
      <c r="M328" s="19" t="n">
        <v>43741.7822293634</v>
      </c>
      <c r="N328" s="19" t="n">
        <v>43741.7896052083</v>
      </c>
      <c r="O328" s="19" t="s">
        <v>593</v>
      </c>
      <c r="W328" s="0" t="s">
        <v>345</v>
      </c>
      <c r="X328" s="19" t="n">
        <v>43669.21875</v>
      </c>
      <c r="Y328" s="31" t="n">
        <v>424.5</v>
      </c>
      <c r="Z328" s="0" t="s">
        <v>66</v>
      </c>
      <c r="AA328" s="0" t="s">
        <v>8</v>
      </c>
      <c r="AB328" s="0" t="s">
        <v>77</v>
      </c>
      <c r="AC328" s="0" t="n">
        <v>2019</v>
      </c>
      <c r="AD328" s="0" t="n">
        <v>7</v>
      </c>
      <c r="AE328" s="32"/>
      <c r="AF328" s="21" t="n">
        <f aca="false">IFERROR(SUMPRODUCT(--(tbl_bd_descente[wo_number]=W328),tbl_bd_descente[Y],tbl_bd_descente[tons])/SUMIF(tbl_bd_descente[wo_number],W328,tbl_bd_descente[tons]),0)</f>
        <v>79.8706713780919</v>
      </c>
      <c r="AG328" s="21" t="n">
        <f aca="false">IFERROR(SUMPRODUCT(--(tbl_bd_descente[wo_number]=W328),tbl_bd_descente[Al2O3],tbl_bd_descente[tons])/SUMIF(tbl_bd_descente[wo_number],W328,tbl_bd_descente[tons]),0)</f>
        <v>8.96056537102474</v>
      </c>
      <c r="AH328" s="21" t="n">
        <f aca="false">IFERROR(SUMPRODUCT(--(tbl_bd_descente[wo_number]=W328),tbl_bd_descente[Fe2O3],tbl_bd_descente[tons])/SUMIF(tbl_bd_descente[wo_number],W328,tbl_bd_descente[tons]),0)</f>
        <v>1.22992932862191</v>
      </c>
      <c r="AI328" s="21" t="n">
        <f aca="false">IFERROR(SUMPRODUCT(--(tbl_bd_descente[wo_number]=W328),tbl_bd_descente[MgO],tbl_bd_descente[tons])/SUMIF(tbl_bd_descente[wo_number],W328,tbl_bd_descente[tons]),0)</f>
        <v>32.3563957597173</v>
      </c>
      <c r="AJ328" s="21" t="n">
        <f aca="false">IFERROR(SUMPRODUCT(--(tbl_bd_descente[wo_number]=W328),tbl_bd_descente[CaOX],tbl_bd_descente[tons])/SUMIF(tbl_bd_descente[wo_number],W328,tbl_bd_descente[tons]),0)</f>
        <v>0.72226148409894</v>
      </c>
      <c r="AK328" s="21" t="n">
        <f aca="false">IFERROR(SUMPRODUCT(--(tbl_bd_descente[wo_number]=W328),tbl_bd_descente[S],tbl_bd_descente[tons])/SUMIF(tbl_bd_descente[wo_number],W328,tbl_bd_descente[tons]),0)</f>
        <v>0.0745724381625442</v>
      </c>
      <c r="AL328" s="33"/>
      <c r="AM328" s="34"/>
      <c r="AO328" s="47" t="str">
        <f aca="false">IF(AND(C328=S$2,D328=S$3,COUNTIF(AO$1:AO327,"&gt;"&amp;1)&lt;10),ROW(),"")</f>
        <v/>
      </c>
    </row>
    <row r="329" customFormat="false" ht="12.8" hidden="false" customHeight="false" outlineLevel="0" collapsed="false">
      <c r="A329" s="0" t="s">
        <v>936</v>
      </c>
      <c r="B329" s="0" t="s">
        <v>66</v>
      </c>
      <c r="C329" s="0" t="s">
        <v>20</v>
      </c>
      <c r="D329" s="0" t="s">
        <v>66</v>
      </c>
      <c r="E329" s="20" t="n">
        <v>108.029998779297</v>
      </c>
      <c r="F329" s="0" t="n">
        <v>74.8</v>
      </c>
      <c r="G329" s="0" t="n">
        <v>78.9</v>
      </c>
      <c r="H329" s="0" t="n">
        <v>84.8</v>
      </c>
      <c r="I329" s="0" t="n">
        <v>5.04</v>
      </c>
      <c r="J329" s="0" t="n">
        <v>1.17</v>
      </c>
      <c r="K329" s="0" t="n">
        <v>31.76</v>
      </c>
      <c r="L329" s="0" t="n">
        <v>1.04</v>
      </c>
      <c r="M329" s="19" t="n">
        <v>43741.7271871528</v>
      </c>
      <c r="N329" s="19" t="n">
        <v>43741.7751269329</v>
      </c>
      <c r="O329" s="19" t="s">
        <v>593</v>
      </c>
      <c r="W329" s="0" t="s">
        <v>345</v>
      </c>
      <c r="X329" s="19" t="n">
        <v>43669.21875</v>
      </c>
      <c r="Y329" s="31" t="n">
        <v>424.5</v>
      </c>
      <c r="Z329" s="0" t="s">
        <v>594</v>
      </c>
      <c r="AA329" s="0" t="s">
        <v>23</v>
      </c>
      <c r="AB329" s="0" t="s">
        <v>77</v>
      </c>
      <c r="AC329" s="0" t="n">
        <v>2019</v>
      </c>
      <c r="AD329" s="0" t="n">
        <v>7</v>
      </c>
      <c r="AE329" s="32"/>
      <c r="AF329" s="21" t="n">
        <f aca="false">IFERROR(SUMPRODUCT(--(tbl_bd_descente[wo_number]=W329),tbl_bd_descente[Y],tbl_bd_descente[tons])/SUMIF(tbl_bd_descente[wo_number],W329,tbl_bd_descente[tons]),0)</f>
        <v>79.8706713780919</v>
      </c>
      <c r="AG329" s="21" t="n">
        <f aca="false">IFERROR(SUMPRODUCT(--(tbl_bd_descente[wo_number]=W329),tbl_bd_descente[Al2O3],tbl_bd_descente[tons])/SUMIF(tbl_bd_descente[wo_number],W329,tbl_bd_descente[tons]),0)</f>
        <v>8.96056537102474</v>
      </c>
      <c r="AH329" s="21" t="n">
        <f aca="false">IFERROR(SUMPRODUCT(--(tbl_bd_descente[wo_number]=W329),tbl_bd_descente[Fe2O3],tbl_bd_descente[tons])/SUMIF(tbl_bd_descente[wo_number],W329,tbl_bd_descente[tons]),0)</f>
        <v>1.22992932862191</v>
      </c>
      <c r="AI329" s="21" t="n">
        <f aca="false">IFERROR(SUMPRODUCT(--(tbl_bd_descente[wo_number]=W329),tbl_bd_descente[MgO],tbl_bd_descente[tons])/SUMIF(tbl_bd_descente[wo_number],W329,tbl_bd_descente[tons]),0)</f>
        <v>32.3563957597173</v>
      </c>
      <c r="AJ329" s="21" t="n">
        <f aca="false">IFERROR(SUMPRODUCT(--(tbl_bd_descente[wo_number]=W329),tbl_bd_descente[CaOX],tbl_bd_descente[tons])/SUMIF(tbl_bd_descente[wo_number],W329,tbl_bd_descente[tons]),0)</f>
        <v>0.72226148409894</v>
      </c>
      <c r="AK329" s="21" t="n">
        <f aca="false">IFERROR(SUMPRODUCT(--(tbl_bd_descente[wo_number]=W329),tbl_bd_descente[S],tbl_bd_descente[tons])/SUMIF(tbl_bd_descente[wo_number],W329,tbl_bd_descente[tons]),0)</f>
        <v>0.0745724381625442</v>
      </c>
      <c r="AL329" s="33"/>
      <c r="AM329" s="34"/>
      <c r="AO329" s="47" t="str">
        <f aca="false">IF(AND(C329=S$2,D329=S$3,COUNTIF(AO$1:AO328,"&gt;"&amp;1)&lt;10),ROW(),"")</f>
        <v/>
      </c>
    </row>
    <row r="330" customFormat="false" ht="12.8" hidden="false" customHeight="false" outlineLevel="0" collapsed="false">
      <c r="A330" s="0" t="s">
        <v>937</v>
      </c>
      <c r="B330" s="0" t="s">
        <v>54</v>
      </c>
      <c r="C330" s="0" t="s">
        <v>7</v>
      </c>
      <c r="D330" s="0" t="s">
        <v>54</v>
      </c>
      <c r="E330" s="20" t="n">
        <v>126.368997573853</v>
      </c>
      <c r="F330" s="0" t="n">
        <v>81.8</v>
      </c>
      <c r="G330" s="0" t="n">
        <v>86.2</v>
      </c>
      <c r="H330" s="0" t="n">
        <v>93.2</v>
      </c>
      <c r="I330" s="0" t="n">
        <v>2.69</v>
      </c>
      <c r="J330" s="0" t="n">
        <v>0.9</v>
      </c>
      <c r="K330" s="0" t="n">
        <v>31.5</v>
      </c>
      <c r="L330" s="0" t="n">
        <v>0.83</v>
      </c>
      <c r="M330" s="19" t="n">
        <v>43741.7141040509</v>
      </c>
      <c r="N330" s="19" t="n">
        <v>43741.7238498495</v>
      </c>
      <c r="O330" s="19" t="s">
        <v>593</v>
      </c>
      <c r="W330" s="0" t="s">
        <v>344</v>
      </c>
      <c r="X330" s="19" t="n">
        <v>43669.0166666667</v>
      </c>
      <c r="Y330" s="31" t="n">
        <v>600</v>
      </c>
      <c r="Z330" s="0" t="s">
        <v>594</v>
      </c>
      <c r="AA330" s="0" t="s">
        <v>23</v>
      </c>
      <c r="AB330" s="0" t="s">
        <v>77</v>
      </c>
      <c r="AC330" s="0" t="n">
        <v>2019</v>
      </c>
      <c r="AD330" s="0" t="n">
        <v>7</v>
      </c>
      <c r="AE330" s="32"/>
      <c r="AF330" s="21" t="n">
        <f aca="false">IFERROR(SUMPRODUCT(--(tbl_bd_descente[wo_number]=W330),tbl_bd_descente[Y],tbl_bd_descente[tons])/SUMIF(tbl_bd_descente[wo_number],W330,tbl_bd_descente[tons]),0)</f>
        <v>79.8666666666667</v>
      </c>
      <c r="AG330" s="21" t="n">
        <f aca="false">IFERROR(SUMPRODUCT(--(tbl_bd_descente[wo_number]=W330),tbl_bd_descente[Al2O3],tbl_bd_descente[tons])/SUMIF(tbl_bd_descente[wo_number],W330,tbl_bd_descente[tons]),0)</f>
        <v>7.86666666666667</v>
      </c>
      <c r="AH330" s="21" t="n">
        <f aca="false">IFERROR(SUMPRODUCT(--(tbl_bd_descente[wo_number]=W330),tbl_bd_descente[Fe2O3],tbl_bd_descente[tons])/SUMIF(tbl_bd_descente[wo_number],W330,tbl_bd_descente[tons]),0)</f>
        <v>1.22333333333333</v>
      </c>
      <c r="AI330" s="21" t="n">
        <f aca="false">IFERROR(SUMPRODUCT(--(tbl_bd_descente[wo_number]=W330),tbl_bd_descente[MgO],tbl_bd_descente[tons])/SUMIF(tbl_bd_descente[wo_number],W330,tbl_bd_descente[tons]),0)</f>
        <v>32.2366666666667</v>
      </c>
      <c r="AJ330" s="21" t="n">
        <f aca="false">IFERROR(SUMPRODUCT(--(tbl_bd_descente[wo_number]=W330),tbl_bd_descente[CaOX],tbl_bd_descente[tons])/SUMIF(tbl_bd_descente[wo_number],W330,tbl_bd_descente[tons]),0)</f>
        <v>0.72</v>
      </c>
      <c r="AK330" s="21" t="n">
        <f aca="false">IFERROR(SUMPRODUCT(--(tbl_bd_descente[wo_number]=W330),tbl_bd_descente[S],tbl_bd_descente[tons])/SUMIF(tbl_bd_descente[wo_number],W330,tbl_bd_descente[tons]),0)</f>
        <v>0.0726666666666667</v>
      </c>
      <c r="AL330" s="33"/>
      <c r="AM330" s="34"/>
      <c r="AO330" s="47" t="str">
        <f aca="false">IF(AND(C330=S$2,D330=S$3,COUNTIF(AO$1:AO329,"&gt;"&amp;1)&lt;10),ROW(),"")</f>
        <v/>
      </c>
    </row>
    <row r="331" customFormat="false" ht="12.8" hidden="false" customHeight="false" outlineLevel="0" collapsed="false">
      <c r="A331" s="0" t="s">
        <v>938</v>
      </c>
      <c r="B331" s="0" t="s">
        <v>30</v>
      </c>
      <c r="C331" s="0" t="s">
        <v>4</v>
      </c>
      <c r="D331" s="0" t="s">
        <v>30</v>
      </c>
      <c r="E331" s="20" t="n">
        <v>73.2999992370606</v>
      </c>
      <c r="F331" s="0" t="n">
        <v>74.5</v>
      </c>
      <c r="G331" s="0" t="n">
        <v>78.5</v>
      </c>
      <c r="H331" s="0" t="n">
        <v>84.4</v>
      </c>
      <c r="I331" s="0" t="n">
        <v>4.55</v>
      </c>
      <c r="J331" s="0" t="n">
        <v>0.89</v>
      </c>
      <c r="K331" s="0" t="n">
        <v>31.69</v>
      </c>
      <c r="L331" s="0" t="n">
        <v>0.93</v>
      </c>
      <c r="M331" s="19" t="n">
        <v>43741.6889413194</v>
      </c>
      <c r="N331" s="19" t="n">
        <v>43741.6920096065</v>
      </c>
      <c r="O331" s="19" t="s">
        <v>593</v>
      </c>
      <c r="W331" s="0" t="s">
        <v>344</v>
      </c>
      <c r="X331" s="19" t="n">
        <v>43669.0166666667</v>
      </c>
      <c r="Y331" s="31" t="n">
        <v>300</v>
      </c>
      <c r="Z331" s="0" t="s">
        <v>66</v>
      </c>
      <c r="AA331" s="0" t="s">
        <v>8</v>
      </c>
      <c r="AB331" s="0" t="s">
        <v>77</v>
      </c>
      <c r="AC331" s="0" t="n">
        <v>2019</v>
      </c>
      <c r="AD331" s="0" t="n">
        <v>7</v>
      </c>
      <c r="AE331" s="32"/>
      <c r="AF331" s="21" t="n">
        <f aca="false">IFERROR(SUMPRODUCT(--(tbl_bd_descente[wo_number]=W331),tbl_bd_descente[Y],tbl_bd_descente[tons])/SUMIF(tbl_bd_descente[wo_number],W331,tbl_bd_descente[tons]),0)</f>
        <v>79.8666666666667</v>
      </c>
      <c r="AG331" s="21" t="n">
        <f aca="false">IFERROR(SUMPRODUCT(--(tbl_bd_descente[wo_number]=W331),tbl_bd_descente[Al2O3],tbl_bd_descente[tons])/SUMIF(tbl_bd_descente[wo_number],W331,tbl_bd_descente[tons]),0)</f>
        <v>7.86666666666667</v>
      </c>
      <c r="AH331" s="21" t="n">
        <f aca="false">IFERROR(SUMPRODUCT(--(tbl_bd_descente[wo_number]=W331),tbl_bd_descente[Fe2O3],tbl_bd_descente[tons])/SUMIF(tbl_bd_descente[wo_number],W331,tbl_bd_descente[tons]),0)</f>
        <v>1.22333333333333</v>
      </c>
      <c r="AI331" s="21" t="n">
        <f aca="false">IFERROR(SUMPRODUCT(--(tbl_bd_descente[wo_number]=W331),tbl_bd_descente[MgO],tbl_bd_descente[tons])/SUMIF(tbl_bd_descente[wo_number],W331,tbl_bd_descente[tons]),0)</f>
        <v>32.2366666666667</v>
      </c>
      <c r="AJ331" s="21" t="n">
        <f aca="false">IFERROR(SUMPRODUCT(--(tbl_bd_descente[wo_number]=W331),tbl_bd_descente[CaOX],tbl_bd_descente[tons])/SUMIF(tbl_bd_descente[wo_number],W331,tbl_bd_descente[tons]),0)</f>
        <v>0.72</v>
      </c>
      <c r="AK331" s="21" t="n">
        <f aca="false">IFERROR(SUMPRODUCT(--(tbl_bd_descente[wo_number]=W331),tbl_bd_descente[S],tbl_bd_descente[tons])/SUMIF(tbl_bd_descente[wo_number],W331,tbl_bd_descente[tons]),0)</f>
        <v>0.0726666666666667</v>
      </c>
      <c r="AL331" s="33"/>
      <c r="AM331" s="34"/>
      <c r="AO331" s="47" t="str">
        <f aca="false">IF(AND(C331=S$2,D331=S$3,COUNTIF(AO$1:AO330,"&gt;"&amp;1)&lt;10),ROW(),"")</f>
        <v/>
      </c>
    </row>
    <row r="332" customFormat="false" ht="12.8" hidden="false" customHeight="false" outlineLevel="0" collapsed="false">
      <c r="A332" s="0" t="s">
        <v>939</v>
      </c>
      <c r="B332" s="0" t="s">
        <v>88</v>
      </c>
      <c r="C332" s="0" t="s">
        <v>26</v>
      </c>
      <c r="D332" s="0" t="s">
        <v>88</v>
      </c>
      <c r="E332" s="20" t="n">
        <v>234.79999961853</v>
      </c>
      <c r="F332" s="0" t="n">
        <v>69.9</v>
      </c>
      <c r="G332" s="0" t="n">
        <v>73.6</v>
      </c>
      <c r="H332" s="0" t="n">
        <v>80.2</v>
      </c>
      <c r="I332" s="0" t="n">
        <v>0.93</v>
      </c>
      <c r="J332" s="0" t="n">
        <v>0.93</v>
      </c>
      <c r="K332" s="0" t="n">
        <v>31.27</v>
      </c>
      <c r="L332" s="0" t="n">
        <v>0.74</v>
      </c>
      <c r="M332" s="19" t="n">
        <v>43741.6525267014</v>
      </c>
      <c r="N332" s="19" t="n">
        <v>43741.6719045949</v>
      </c>
      <c r="O332" s="19" t="s">
        <v>593</v>
      </c>
      <c r="W332" s="0" t="s">
        <v>343</v>
      </c>
      <c r="X332" s="19" t="n">
        <v>43668.8090277778</v>
      </c>
      <c r="Y332" s="31" t="n">
        <v>560</v>
      </c>
      <c r="Z332" s="0" t="s">
        <v>104</v>
      </c>
      <c r="AA332" s="0" t="s">
        <v>6</v>
      </c>
      <c r="AB332" s="0" t="s">
        <v>104</v>
      </c>
      <c r="AC332" s="0" t="n">
        <v>2019</v>
      </c>
      <c r="AD332" s="0" t="n">
        <v>7</v>
      </c>
      <c r="AE332" s="32"/>
      <c r="AF332" s="21" t="n">
        <f aca="false">IFERROR(SUMPRODUCT(--(tbl_bd_descente[wo_number]=W332),tbl_bd_descente[Y],tbl_bd_descente[tons])/SUMIF(tbl_bd_descente[wo_number],W332,tbl_bd_descente[tons]),0)</f>
        <v>84.6428571428571</v>
      </c>
      <c r="AG332" s="21" t="n">
        <f aca="false">IFERROR(SUMPRODUCT(--(tbl_bd_descente[wo_number]=W332),tbl_bd_descente[Al2O3],tbl_bd_descente[tons])/SUMIF(tbl_bd_descente[wo_number],W332,tbl_bd_descente[tons]),0)</f>
        <v>4.51714285714286</v>
      </c>
      <c r="AH332" s="21" t="n">
        <f aca="false">IFERROR(SUMPRODUCT(--(tbl_bd_descente[wo_number]=W332),tbl_bd_descente[Fe2O3],tbl_bd_descente[tons])/SUMIF(tbl_bd_descente[wo_number],W332,tbl_bd_descente[tons]),0)</f>
        <v>0.83</v>
      </c>
      <c r="AI332" s="21" t="n">
        <f aca="false">IFERROR(SUMPRODUCT(--(tbl_bd_descente[wo_number]=W332),tbl_bd_descente[MgO],tbl_bd_descente[tons])/SUMIF(tbl_bd_descente[wo_number],W332,tbl_bd_descente[tons]),0)</f>
        <v>31.8714285714286</v>
      </c>
      <c r="AJ332" s="21" t="n">
        <f aca="false">IFERROR(SUMPRODUCT(--(tbl_bd_descente[wo_number]=W332),tbl_bd_descente[CaOX],tbl_bd_descente[tons])/SUMIF(tbl_bd_descente[wo_number],W332,tbl_bd_descente[tons]),0)</f>
        <v>0.541428571428571</v>
      </c>
      <c r="AK332" s="21" t="n">
        <f aca="false">IFERROR(SUMPRODUCT(--(tbl_bd_descente[wo_number]=W332),tbl_bd_descente[S],tbl_bd_descente[tons])/SUMIF(tbl_bd_descente[wo_number],W332,tbl_bd_descente[tons]),0)</f>
        <v>0.0512857142857143</v>
      </c>
      <c r="AL332" s="33"/>
      <c r="AM332" s="34"/>
      <c r="AO332" s="47" t="str">
        <f aca="false">IF(AND(C332=S$2,D332=S$3,COUNTIF(AO$1:AO331,"&gt;"&amp;1)&lt;10),ROW(),"")</f>
        <v/>
      </c>
    </row>
    <row r="333" customFormat="false" ht="12.8" hidden="false" customHeight="false" outlineLevel="0" collapsed="false">
      <c r="A333" s="0" t="s">
        <v>940</v>
      </c>
      <c r="B333" s="0" t="s">
        <v>88</v>
      </c>
      <c r="C333" s="0" t="s">
        <v>26</v>
      </c>
      <c r="D333" s="0" t="s">
        <v>88</v>
      </c>
      <c r="E333" s="20" t="n">
        <v>186.614999389648</v>
      </c>
      <c r="F333" s="0" t="n">
        <v>70.6</v>
      </c>
      <c r="G333" s="0" t="n">
        <v>74.4</v>
      </c>
      <c r="H333" s="0" t="n">
        <v>80.8</v>
      </c>
      <c r="I333" s="0" t="n">
        <v>1.51</v>
      </c>
      <c r="J333" s="0" t="n">
        <v>1.05</v>
      </c>
      <c r="K333" s="0" t="n">
        <v>31.28</v>
      </c>
      <c r="L333" s="0" t="n">
        <v>0.95</v>
      </c>
      <c r="M333" s="19" t="n">
        <v>43741.6291048958</v>
      </c>
      <c r="N333" s="19" t="n">
        <v>43741.6471833681</v>
      </c>
      <c r="O333" s="19" t="s">
        <v>593</v>
      </c>
      <c r="W333" s="0" t="s">
        <v>342</v>
      </c>
      <c r="X333" s="19" t="n">
        <v>43668.6770833333</v>
      </c>
      <c r="Y333" s="31" t="n">
        <v>1200</v>
      </c>
      <c r="Z333" s="0" t="s">
        <v>104</v>
      </c>
      <c r="AA333" s="0" t="s">
        <v>6</v>
      </c>
      <c r="AB333" s="0" t="s">
        <v>104</v>
      </c>
      <c r="AC333" s="0" t="n">
        <v>2019</v>
      </c>
      <c r="AD333" s="0" t="n">
        <v>7</v>
      </c>
      <c r="AE333" s="32"/>
      <c r="AF333" s="21" t="n">
        <f aca="false">IFERROR(SUMPRODUCT(--(tbl_bd_descente[wo_number]=W333),tbl_bd_descente[Y],tbl_bd_descente[tons])/SUMIF(tbl_bd_descente[wo_number],W333,tbl_bd_descente[tons]),0)</f>
        <v>83.2333333333333</v>
      </c>
      <c r="AG333" s="21" t="n">
        <f aca="false">IFERROR(SUMPRODUCT(--(tbl_bd_descente[wo_number]=W333),tbl_bd_descente[Al2O3],tbl_bd_descente[tons])/SUMIF(tbl_bd_descente[wo_number],W333,tbl_bd_descente[tons]),0)</f>
        <v>5.23</v>
      </c>
      <c r="AH333" s="21" t="n">
        <f aca="false">IFERROR(SUMPRODUCT(--(tbl_bd_descente[wo_number]=W333),tbl_bd_descente[Fe2O3],tbl_bd_descente[tons])/SUMIF(tbl_bd_descente[wo_number],W333,tbl_bd_descente[tons]),0)</f>
        <v>0.85</v>
      </c>
      <c r="AI333" s="21" t="n">
        <f aca="false">IFERROR(SUMPRODUCT(--(tbl_bd_descente[wo_number]=W333),tbl_bd_descente[MgO],tbl_bd_descente[tons])/SUMIF(tbl_bd_descente[wo_number],W333,tbl_bd_descente[tons]),0)</f>
        <v>31.81</v>
      </c>
      <c r="AJ333" s="21" t="n">
        <f aca="false">IFERROR(SUMPRODUCT(--(tbl_bd_descente[wo_number]=W333),tbl_bd_descente[CaOX],tbl_bd_descente[tons])/SUMIF(tbl_bd_descente[wo_number],W333,tbl_bd_descente[tons]),0)</f>
        <v>0.986666666666667</v>
      </c>
      <c r="AK333" s="21" t="n">
        <f aca="false">IFERROR(SUMPRODUCT(--(tbl_bd_descente[wo_number]=W333),tbl_bd_descente[S],tbl_bd_descente[tons])/SUMIF(tbl_bd_descente[wo_number],W333,tbl_bd_descente[tons]),0)</f>
        <v>0.0456666666666667</v>
      </c>
      <c r="AL333" s="33"/>
      <c r="AM333" s="34"/>
      <c r="AO333" s="47" t="str">
        <f aca="false">IF(AND(C333=S$2,D333=S$3,COUNTIF(AO$1:AO332,"&gt;"&amp;1)&lt;10),ROW(),"")</f>
        <v/>
      </c>
    </row>
    <row r="334" customFormat="false" ht="12.8" hidden="false" customHeight="false" outlineLevel="0" collapsed="false">
      <c r="A334" s="0" t="s">
        <v>941</v>
      </c>
      <c r="B334" s="0" t="s">
        <v>30</v>
      </c>
      <c r="C334" s="0" t="s">
        <v>4</v>
      </c>
      <c r="D334" s="0" t="s">
        <v>30</v>
      </c>
      <c r="E334" s="20" t="n">
        <v>176.556997299194</v>
      </c>
      <c r="F334" s="0" t="n">
        <v>74.9</v>
      </c>
      <c r="G334" s="0" t="n">
        <v>79</v>
      </c>
      <c r="H334" s="0" t="n">
        <v>85.1</v>
      </c>
      <c r="I334" s="0" t="n">
        <v>4.52</v>
      </c>
      <c r="J334" s="0" t="n">
        <v>1.39</v>
      </c>
      <c r="K334" s="0" t="n">
        <v>31.68</v>
      </c>
      <c r="L334" s="0" t="n">
        <v>0.33</v>
      </c>
      <c r="M334" s="19" t="n">
        <v>43741.6039661227</v>
      </c>
      <c r="N334" s="19" t="n">
        <v>43741.618966632</v>
      </c>
      <c r="O334" s="19" t="s">
        <v>593</v>
      </c>
      <c r="W334" s="0" t="s">
        <v>341</v>
      </c>
      <c r="X334" s="19" t="n">
        <v>43668.3284722222</v>
      </c>
      <c r="Y334" s="31" t="n">
        <v>192</v>
      </c>
      <c r="Z334" s="0" t="s">
        <v>66</v>
      </c>
      <c r="AA334" s="0" t="s">
        <v>20</v>
      </c>
      <c r="AB334" s="0" t="s">
        <v>66</v>
      </c>
      <c r="AC334" s="0" t="n">
        <v>2019</v>
      </c>
      <c r="AD334" s="0" t="n">
        <v>7</v>
      </c>
      <c r="AE334" s="32"/>
      <c r="AF334" s="21" t="n">
        <f aca="false">IFERROR(SUMPRODUCT(--(tbl_bd_descente[wo_number]=W334),tbl_bd_descente[Y],tbl_bd_descente[tons])/SUMIF(tbl_bd_descente[wo_number],W334,tbl_bd_descente[tons]),0)</f>
        <v>72.3</v>
      </c>
      <c r="AG334" s="21" t="n">
        <f aca="false">IFERROR(SUMPRODUCT(--(tbl_bd_descente[wo_number]=W334),tbl_bd_descente[Al2O3],tbl_bd_descente[tons])/SUMIF(tbl_bd_descente[wo_number],W334,tbl_bd_descente[tons]),0)</f>
        <v>8.02</v>
      </c>
      <c r="AH334" s="21" t="n">
        <f aca="false">IFERROR(SUMPRODUCT(--(tbl_bd_descente[wo_number]=W334),tbl_bd_descente[Fe2O3],tbl_bd_descente[tons])/SUMIF(tbl_bd_descente[wo_number],W334,tbl_bd_descente[tons]),0)</f>
        <v>1.4</v>
      </c>
      <c r="AI334" s="21" t="n">
        <f aca="false">IFERROR(SUMPRODUCT(--(tbl_bd_descente[wo_number]=W334),tbl_bd_descente[MgO],tbl_bd_descente[tons])/SUMIF(tbl_bd_descente[wo_number],W334,tbl_bd_descente[tons]),0)</f>
        <v>32.02</v>
      </c>
      <c r="AJ334" s="21" t="n">
        <f aca="false">IFERROR(SUMPRODUCT(--(tbl_bd_descente[wo_number]=W334),tbl_bd_descente[CaOX],tbl_bd_descente[tons])/SUMIF(tbl_bd_descente[wo_number],W334,tbl_bd_descente[tons]),0)</f>
        <v>1.42</v>
      </c>
      <c r="AK334" s="21" t="n">
        <f aca="false">IFERROR(SUMPRODUCT(--(tbl_bd_descente[wo_number]=W334),tbl_bd_descente[S],tbl_bd_descente[tons])/SUMIF(tbl_bd_descente[wo_number],W334,tbl_bd_descente[tons]),0)</f>
        <v>0.141</v>
      </c>
      <c r="AL334" s="33"/>
      <c r="AM334" s="34"/>
      <c r="AO334" s="47" t="str">
        <f aca="false">IF(AND(C334=S$2,D334=S$3,COUNTIF(AO$1:AO333,"&gt;"&amp;1)&lt;10),ROW(),"")</f>
        <v/>
      </c>
    </row>
    <row r="335" customFormat="false" ht="12.8" hidden="false" customHeight="false" outlineLevel="0" collapsed="false">
      <c r="A335" s="0" t="s">
        <v>942</v>
      </c>
      <c r="B335" s="0" t="s">
        <v>88</v>
      </c>
      <c r="C335" s="0" t="s">
        <v>26</v>
      </c>
      <c r="D335" s="0" t="s">
        <v>88</v>
      </c>
      <c r="E335" s="20" t="n">
        <v>220.344998168945</v>
      </c>
      <c r="F335" s="0" t="n">
        <v>70.9</v>
      </c>
      <c r="G335" s="0" t="n">
        <v>74.7</v>
      </c>
      <c r="H335" s="0" t="n">
        <v>81</v>
      </c>
      <c r="I335" s="0" t="n">
        <v>2.35</v>
      </c>
      <c r="J335" s="0" t="n">
        <v>1.15</v>
      </c>
      <c r="K335" s="0" t="n">
        <v>31.31</v>
      </c>
      <c r="L335" s="0" t="n">
        <v>1.64</v>
      </c>
      <c r="M335" s="19" t="n">
        <v>43741.5563739583</v>
      </c>
      <c r="N335" s="19" t="n">
        <v>43741.5956085301</v>
      </c>
      <c r="O335" s="19" t="s">
        <v>593</v>
      </c>
      <c r="W335" s="0" t="s">
        <v>340</v>
      </c>
      <c r="X335" s="19" t="n">
        <v>43665.9215277778</v>
      </c>
      <c r="Y335" s="31" t="n">
        <v>172</v>
      </c>
      <c r="Z335" s="0" t="s">
        <v>66</v>
      </c>
      <c r="AA335" s="0" t="s">
        <v>20</v>
      </c>
      <c r="AB335" s="0" t="s">
        <v>66</v>
      </c>
      <c r="AC335" s="0" t="n">
        <v>2019</v>
      </c>
      <c r="AD335" s="0" t="n">
        <v>7</v>
      </c>
      <c r="AE335" s="32"/>
      <c r="AF335" s="21" t="n">
        <f aca="false">IFERROR(SUMPRODUCT(--(tbl_bd_descente[wo_number]=W335),tbl_bd_descente[Y],tbl_bd_descente[tons])/SUMIF(tbl_bd_descente[wo_number],W335,tbl_bd_descente[tons]),0)</f>
        <v>76</v>
      </c>
      <c r="AG335" s="21" t="n">
        <f aca="false">IFERROR(SUMPRODUCT(--(tbl_bd_descente[wo_number]=W335),tbl_bd_descente[Al2O3],tbl_bd_descente[tons])/SUMIF(tbl_bd_descente[wo_number],W335,tbl_bd_descente[tons]),0)</f>
        <v>8.33</v>
      </c>
      <c r="AH335" s="21" t="n">
        <f aca="false">IFERROR(SUMPRODUCT(--(tbl_bd_descente[wo_number]=W335),tbl_bd_descente[Fe2O3],tbl_bd_descente[tons])/SUMIF(tbl_bd_descente[wo_number],W335,tbl_bd_descente[tons]),0)</f>
        <v>1.31</v>
      </c>
      <c r="AI335" s="21" t="n">
        <f aca="false">IFERROR(SUMPRODUCT(--(tbl_bd_descente[wo_number]=W335),tbl_bd_descente[MgO],tbl_bd_descente[tons])/SUMIF(tbl_bd_descente[wo_number],W335,tbl_bd_descente[tons]),0)</f>
        <v>32.05</v>
      </c>
      <c r="AJ335" s="21" t="n">
        <f aca="false">IFERROR(SUMPRODUCT(--(tbl_bd_descente[wo_number]=W335),tbl_bd_descente[CaOX],tbl_bd_descente[tons])/SUMIF(tbl_bd_descente[wo_number],W335,tbl_bd_descente[tons]),0)</f>
        <v>1.76</v>
      </c>
      <c r="AK335" s="21" t="n">
        <f aca="false">IFERROR(SUMPRODUCT(--(tbl_bd_descente[wo_number]=W335),tbl_bd_descente[S],tbl_bd_descente[tons])/SUMIF(tbl_bd_descente[wo_number],W335,tbl_bd_descente[tons]),0)</f>
        <v>0.151</v>
      </c>
      <c r="AL335" s="33"/>
      <c r="AM335" s="34"/>
      <c r="AO335" s="47" t="str">
        <f aca="false">IF(AND(C335=S$2,D335=S$3,COUNTIF(AO$1:AO334,"&gt;"&amp;1)&lt;10),ROW(),"")</f>
        <v/>
      </c>
    </row>
    <row r="336" customFormat="false" ht="12.8" hidden="false" customHeight="false" outlineLevel="0" collapsed="false">
      <c r="A336" s="0" t="s">
        <v>943</v>
      </c>
      <c r="B336" s="0" t="s">
        <v>88</v>
      </c>
      <c r="C336" s="0" t="s">
        <v>26</v>
      </c>
      <c r="D336" s="0" t="s">
        <v>88</v>
      </c>
      <c r="E336" s="20" t="n">
        <v>110.114999389648</v>
      </c>
      <c r="F336" s="0" t="n">
        <v>71.5</v>
      </c>
      <c r="G336" s="0" t="n">
        <v>75.3</v>
      </c>
      <c r="H336" s="0" t="n">
        <v>81.6</v>
      </c>
      <c r="I336" s="0" t="n">
        <v>3.49</v>
      </c>
      <c r="J336" s="0" t="n">
        <v>1.19</v>
      </c>
      <c r="K336" s="0" t="n">
        <v>31.52</v>
      </c>
      <c r="L336" s="0" t="n">
        <v>1.25</v>
      </c>
      <c r="M336" s="19" t="n">
        <v>43741.5433412384</v>
      </c>
      <c r="N336" s="19" t="n">
        <v>43741.5530632292</v>
      </c>
      <c r="O336" s="19" t="s">
        <v>593</v>
      </c>
      <c r="W336" s="0" t="s">
        <v>340</v>
      </c>
      <c r="X336" s="19" t="n">
        <v>43665.9215277778</v>
      </c>
      <c r="Y336" s="31" t="n">
        <v>86</v>
      </c>
      <c r="Z336" s="0" t="s">
        <v>66</v>
      </c>
      <c r="AA336" s="0" t="s">
        <v>9</v>
      </c>
      <c r="AB336" s="0" t="s">
        <v>66</v>
      </c>
      <c r="AC336" s="0" t="n">
        <v>2019</v>
      </c>
      <c r="AD336" s="0" t="n">
        <v>7</v>
      </c>
      <c r="AE336" s="32"/>
      <c r="AF336" s="21" t="n">
        <f aca="false">IFERROR(SUMPRODUCT(--(tbl_bd_descente[wo_number]=W336),tbl_bd_descente[Y],tbl_bd_descente[tons])/SUMIF(tbl_bd_descente[wo_number],W336,tbl_bd_descente[tons]),0)</f>
        <v>76</v>
      </c>
      <c r="AG336" s="21" t="n">
        <f aca="false">IFERROR(SUMPRODUCT(--(tbl_bd_descente[wo_number]=W336),tbl_bd_descente[Al2O3],tbl_bd_descente[tons])/SUMIF(tbl_bd_descente[wo_number],W336,tbl_bd_descente[tons]),0)</f>
        <v>8.33</v>
      </c>
      <c r="AH336" s="21" t="n">
        <f aca="false">IFERROR(SUMPRODUCT(--(tbl_bd_descente[wo_number]=W336),tbl_bd_descente[Fe2O3],tbl_bd_descente[tons])/SUMIF(tbl_bd_descente[wo_number],W336,tbl_bd_descente[tons]),0)</f>
        <v>1.31</v>
      </c>
      <c r="AI336" s="21" t="n">
        <f aca="false">IFERROR(SUMPRODUCT(--(tbl_bd_descente[wo_number]=W336),tbl_bd_descente[MgO],tbl_bd_descente[tons])/SUMIF(tbl_bd_descente[wo_number],W336,tbl_bd_descente[tons]),0)</f>
        <v>32.05</v>
      </c>
      <c r="AJ336" s="21" t="n">
        <f aca="false">IFERROR(SUMPRODUCT(--(tbl_bd_descente[wo_number]=W336),tbl_bd_descente[CaOX],tbl_bd_descente[tons])/SUMIF(tbl_bd_descente[wo_number],W336,tbl_bd_descente[tons]),0)</f>
        <v>1.76</v>
      </c>
      <c r="AK336" s="21" t="n">
        <f aca="false">IFERROR(SUMPRODUCT(--(tbl_bd_descente[wo_number]=W336),tbl_bd_descente[S],tbl_bd_descente[tons])/SUMIF(tbl_bd_descente[wo_number],W336,tbl_bd_descente[tons]),0)</f>
        <v>0.151</v>
      </c>
      <c r="AL336" s="33"/>
      <c r="AM336" s="34"/>
      <c r="AO336" s="47" t="str">
        <f aca="false">IF(AND(C336=S$2,D336=S$3,COUNTIF(AO$1:AO335,"&gt;"&amp;1)&lt;10),ROW(),"")</f>
        <v/>
      </c>
    </row>
    <row r="337" customFormat="false" ht="12.8" hidden="false" customHeight="false" outlineLevel="0" collapsed="false">
      <c r="A337" s="0" t="s">
        <v>944</v>
      </c>
      <c r="B337" s="0" t="s">
        <v>30</v>
      </c>
      <c r="C337" s="0" t="s">
        <v>1</v>
      </c>
      <c r="D337" s="0" t="s">
        <v>30</v>
      </c>
      <c r="E337" s="20" t="n">
        <v>181.444998168945</v>
      </c>
      <c r="F337" s="20" t="n">
        <v>77.3</v>
      </c>
      <c r="G337" s="20" t="n">
        <v>81.5</v>
      </c>
      <c r="H337" s="20" t="n">
        <v>87.7</v>
      </c>
      <c r="I337" s="20" t="n">
        <v>2.67</v>
      </c>
      <c r="J337" s="20" t="n">
        <v>1.39</v>
      </c>
      <c r="K337" s="20" t="n">
        <v>31.39</v>
      </c>
      <c r="L337" s="20" t="n">
        <v>0.64</v>
      </c>
      <c r="M337" s="19" t="n">
        <v>43741.5175995023</v>
      </c>
      <c r="N337" s="19" t="n">
        <v>43741.536465544</v>
      </c>
      <c r="O337" s="19" t="s">
        <v>593</v>
      </c>
      <c r="W337" s="0" t="s">
        <v>339</v>
      </c>
      <c r="X337" s="19" t="n">
        <v>43665.85</v>
      </c>
      <c r="Y337" s="31" t="n">
        <v>758.25</v>
      </c>
      <c r="Z337" s="0" t="s">
        <v>30</v>
      </c>
      <c r="AA337" s="0" t="s">
        <v>4</v>
      </c>
      <c r="AB337" s="0" t="s">
        <v>30</v>
      </c>
      <c r="AC337" s="0" t="n">
        <v>2019</v>
      </c>
      <c r="AD337" s="0" t="n">
        <v>7</v>
      </c>
      <c r="AE337" s="32"/>
      <c r="AF337" s="21" t="n">
        <f aca="false">IFERROR(SUMPRODUCT(--(tbl_bd_descente[wo_number]=W337),tbl_bd_descente[Y],tbl_bd_descente[tons])/SUMIF(tbl_bd_descente[wo_number],W337,tbl_bd_descente[tons]),0)</f>
        <v>79.5582591493571</v>
      </c>
      <c r="AG337" s="21" t="n">
        <f aca="false">IFERROR(SUMPRODUCT(--(tbl_bd_descente[wo_number]=W337),tbl_bd_descente[Al2O3],tbl_bd_descente[tons])/SUMIF(tbl_bd_descente[wo_number],W337,tbl_bd_descente[tons]),0)</f>
        <v>5.13952522255193</v>
      </c>
      <c r="AH337" s="21" t="n">
        <f aca="false">IFERROR(SUMPRODUCT(--(tbl_bd_descente[wo_number]=W337),tbl_bd_descente[Fe2O3],tbl_bd_descente[tons])/SUMIF(tbl_bd_descente[wo_number],W337,tbl_bd_descente[tons]),0)</f>
        <v>0.952522255192879</v>
      </c>
      <c r="AI337" s="21" t="n">
        <f aca="false">IFERROR(SUMPRODUCT(--(tbl_bd_descente[wo_number]=W337),tbl_bd_descente[MgO],tbl_bd_descente[tons])/SUMIF(tbl_bd_descente[wo_number],W337,tbl_bd_descente[tons]),0)</f>
        <v>31.6725222551929</v>
      </c>
      <c r="AJ337" s="21" t="n">
        <f aca="false">IFERROR(SUMPRODUCT(--(tbl_bd_descente[wo_number]=W337),tbl_bd_descente[CaOX],tbl_bd_descente[tons])/SUMIF(tbl_bd_descente[wo_number],W337,tbl_bd_descente[tons]),0)</f>
        <v>0.957606330365974</v>
      </c>
      <c r="AK337" s="21" t="n">
        <f aca="false">IFERROR(SUMPRODUCT(--(tbl_bd_descente[wo_number]=W337),tbl_bd_descente[S],tbl_bd_descente[tons])/SUMIF(tbl_bd_descente[wo_number],W337,tbl_bd_descente[tons]),0)</f>
        <v>0.0966567754698318</v>
      </c>
      <c r="AL337" s="33"/>
      <c r="AM337" s="34"/>
      <c r="AO337" s="47" t="str">
        <f aca="false">IF(AND(C337=S$2,D337=S$3,COUNTIF(AO$1:AO336,"&gt;"&amp;1)&lt;10),ROW(),"")</f>
        <v/>
      </c>
    </row>
    <row r="338" customFormat="false" ht="12.8" hidden="false" customHeight="false" outlineLevel="0" collapsed="false">
      <c r="A338" s="0" t="s">
        <v>945</v>
      </c>
      <c r="B338" s="0" t="s">
        <v>633</v>
      </c>
      <c r="C338" s="0" t="s">
        <v>5</v>
      </c>
      <c r="D338" s="0" t="s">
        <v>54</v>
      </c>
      <c r="E338" s="20" t="n">
        <v>126.956998443604</v>
      </c>
      <c r="F338" s="0" t="n">
        <v>77.8</v>
      </c>
      <c r="G338" s="0" t="n">
        <v>82</v>
      </c>
      <c r="H338" s="0" t="n">
        <v>88.2</v>
      </c>
      <c r="I338" s="0" t="n">
        <v>2.5</v>
      </c>
      <c r="J338" s="0" t="n">
        <v>1.26</v>
      </c>
      <c r="K338" s="0" t="n">
        <v>31.42</v>
      </c>
      <c r="L338" s="0" t="n">
        <v>1.17</v>
      </c>
      <c r="M338" s="19" t="n">
        <v>43741.4968827546</v>
      </c>
      <c r="N338" s="19" t="n">
        <v>43741.5124853819</v>
      </c>
      <c r="O338" s="19" t="s">
        <v>593</v>
      </c>
      <c r="W338" s="0" t="s">
        <v>339</v>
      </c>
      <c r="X338" s="19" t="n">
        <v>43665.85</v>
      </c>
      <c r="Y338" s="31" t="n">
        <v>252.75</v>
      </c>
      <c r="Z338" s="0" t="s">
        <v>30</v>
      </c>
      <c r="AA338" s="0" t="s">
        <v>3</v>
      </c>
      <c r="AB338" s="0" t="s">
        <v>30</v>
      </c>
      <c r="AC338" s="0" t="n">
        <v>2019</v>
      </c>
      <c r="AD338" s="0" t="n">
        <v>7</v>
      </c>
      <c r="AE338" s="32"/>
      <c r="AF338" s="21" t="n">
        <f aca="false">IFERROR(SUMPRODUCT(--(tbl_bd_descente[wo_number]=W338),tbl_bd_descente[Y],tbl_bd_descente[tons])/SUMIF(tbl_bd_descente[wo_number],W338,tbl_bd_descente[tons]),0)</f>
        <v>79.5582591493571</v>
      </c>
      <c r="AG338" s="21" t="n">
        <f aca="false">IFERROR(SUMPRODUCT(--(tbl_bd_descente[wo_number]=W338),tbl_bd_descente[Al2O3],tbl_bd_descente[tons])/SUMIF(tbl_bd_descente[wo_number],W338,tbl_bd_descente[tons]),0)</f>
        <v>5.13952522255193</v>
      </c>
      <c r="AH338" s="21" t="n">
        <f aca="false">IFERROR(SUMPRODUCT(--(tbl_bd_descente[wo_number]=W338),tbl_bd_descente[Fe2O3],tbl_bd_descente[tons])/SUMIF(tbl_bd_descente[wo_number],W338,tbl_bd_descente[tons]),0)</f>
        <v>0.952522255192879</v>
      </c>
      <c r="AI338" s="21" t="n">
        <f aca="false">IFERROR(SUMPRODUCT(--(tbl_bd_descente[wo_number]=W338),tbl_bd_descente[MgO],tbl_bd_descente[tons])/SUMIF(tbl_bd_descente[wo_number],W338,tbl_bd_descente[tons]),0)</f>
        <v>31.6725222551929</v>
      </c>
      <c r="AJ338" s="21" t="n">
        <f aca="false">IFERROR(SUMPRODUCT(--(tbl_bd_descente[wo_number]=W338),tbl_bd_descente[CaOX],tbl_bd_descente[tons])/SUMIF(tbl_bd_descente[wo_number],W338,tbl_bd_descente[tons]),0)</f>
        <v>0.957606330365974</v>
      </c>
      <c r="AK338" s="21" t="n">
        <f aca="false">IFERROR(SUMPRODUCT(--(tbl_bd_descente[wo_number]=W338),tbl_bd_descente[S],tbl_bd_descente[tons])/SUMIF(tbl_bd_descente[wo_number],W338,tbl_bd_descente[tons]),0)</f>
        <v>0.0966567754698318</v>
      </c>
      <c r="AL338" s="33"/>
      <c r="AM338" s="34"/>
      <c r="AO338" s="47" t="str">
        <f aca="false">IF(AND(C338=S$2,D338=S$3,COUNTIF(AO$1:AO337,"&gt;"&amp;1)&lt;10),ROW(),"")</f>
        <v/>
      </c>
    </row>
    <row r="339" customFormat="false" ht="12.8" hidden="false" customHeight="false" outlineLevel="0" collapsed="false">
      <c r="A339" s="0" t="s">
        <v>946</v>
      </c>
      <c r="B339" s="0" t="s">
        <v>66</v>
      </c>
      <c r="C339" s="0" t="s">
        <v>20</v>
      </c>
      <c r="D339" s="0" t="s">
        <v>66</v>
      </c>
      <c r="E339" s="20" t="n">
        <v>255.559997558594</v>
      </c>
      <c r="F339" s="0" t="n">
        <v>71.5</v>
      </c>
      <c r="G339" s="0" t="n">
        <v>75.4</v>
      </c>
      <c r="H339" s="0" t="n">
        <v>80.7</v>
      </c>
      <c r="I339" s="0" t="n">
        <v>7.53</v>
      </c>
      <c r="J339" s="0" t="n">
        <v>1.72</v>
      </c>
      <c r="K339" s="0" t="n">
        <v>31.96</v>
      </c>
      <c r="L339" s="0" t="n">
        <v>0.83</v>
      </c>
      <c r="M339" s="19" t="n">
        <v>43741.4616569792</v>
      </c>
      <c r="N339" s="19" t="n">
        <v>43741.4919738773</v>
      </c>
      <c r="O339" s="19" t="s">
        <v>593</v>
      </c>
      <c r="W339" s="0" t="s">
        <v>338</v>
      </c>
      <c r="X339" s="19" t="n">
        <v>43665.5826388889</v>
      </c>
      <c r="Y339" s="31" t="n">
        <v>1200</v>
      </c>
      <c r="Z339" s="0" t="s">
        <v>30</v>
      </c>
      <c r="AA339" s="0" t="s">
        <v>4</v>
      </c>
      <c r="AB339" s="0" t="s">
        <v>30</v>
      </c>
      <c r="AC339" s="0" t="n">
        <v>2019</v>
      </c>
      <c r="AD339" s="0" t="n">
        <v>7</v>
      </c>
      <c r="AE339" s="32"/>
      <c r="AF339" s="21" t="n">
        <f aca="false">IFERROR(SUMPRODUCT(--(tbl_bd_descente[wo_number]=W339),tbl_bd_descente[Y],tbl_bd_descente[tons])/SUMIF(tbl_bd_descente[wo_number],W339,tbl_bd_descente[tons]),0)</f>
        <v>79.325</v>
      </c>
      <c r="AG339" s="21" t="n">
        <f aca="false">IFERROR(SUMPRODUCT(--(tbl_bd_descente[wo_number]=W339),tbl_bd_descente[Al2O3],tbl_bd_descente[tons])/SUMIF(tbl_bd_descente[wo_number],W339,tbl_bd_descente[tons]),0)</f>
        <v>4.3325</v>
      </c>
      <c r="AH339" s="21" t="n">
        <f aca="false">IFERROR(SUMPRODUCT(--(tbl_bd_descente[wo_number]=W339),tbl_bd_descente[Fe2O3],tbl_bd_descente[tons])/SUMIF(tbl_bd_descente[wo_number],W339,tbl_bd_descente[tons]),0)</f>
        <v>0.945</v>
      </c>
      <c r="AI339" s="21" t="n">
        <f aca="false">IFERROR(SUMPRODUCT(--(tbl_bd_descente[wo_number]=W339),tbl_bd_descente[MgO],tbl_bd_descente[tons])/SUMIF(tbl_bd_descente[wo_number],W339,tbl_bd_descente[tons]),0)</f>
        <v>31.7775</v>
      </c>
      <c r="AJ339" s="21" t="n">
        <f aca="false">IFERROR(SUMPRODUCT(--(tbl_bd_descente[wo_number]=W339),tbl_bd_descente[CaOX],tbl_bd_descente[tons])/SUMIF(tbl_bd_descente[wo_number],W339,tbl_bd_descente[tons]),0)</f>
        <v>0.93</v>
      </c>
      <c r="AK339" s="21" t="n">
        <f aca="false">IFERROR(SUMPRODUCT(--(tbl_bd_descente[wo_number]=W339),tbl_bd_descente[S],tbl_bd_descente[tons])/SUMIF(tbl_bd_descente[wo_number],W339,tbl_bd_descente[tons]),0)</f>
        <v>0.068</v>
      </c>
      <c r="AL339" s="33"/>
      <c r="AM339" s="34"/>
      <c r="AO339" s="47" t="str">
        <f aca="false">IF(AND(C339=S$2,D339=S$3,COUNTIF(AO$1:AO338,"&gt;"&amp;1)&lt;10),ROW(),"")</f>
        <v/>
      </c>
    </row>
    <row r="340" customFormat="false" ht="12.8" hidden="false" customHeight="false" outlineLevel="0" collapsed="false">
      <c r="A340" s="0" t="s">
        <v>947</v>
      </c>
      <c r="B340" s="0" t="s">
        <v>66</v>
      </c>
      <c r="C340" s="0" t="s">
        <v>9</v>
      </c>
      <c r="D340" s="0" t="s">
        <v>66</v>
      </c>
      <c r="E340" s="20" t="n">
        <v>424.774996948242</v>
      </c>
      <c r="F340" s="0" t="n">
        <v>68.9</v>
      </c>
      <c r="G340" s="0" t="n">
        <v>72.7</v>
      </c>
      <c r="H340" s="0" t="n">
        <v>77.2</v>
      </c>
      <c r="I340" s="0" t="n">
        <v>12.02</v>
      </c>
      <c r="J340" s="0" t="n">
        <v>2.51</v>
      </c>
      <c r="K340" s="0" t="n">
        <v>32.36</v>
      </c>
      <c r="L340" s="0" t="n">
        <v>0.61</v>
      </c>
      <c r="M340" s="19" t="n">
        <v>43741.3601679745</v>
      </c>
      <c r="N340" s="19" t="n">
        <v>43741.4555162037</v>
      </c>
      <c r="O340" s="19" t="s">
        <v>593</v>
      </c>
      <c r="W340" s="0" t="s">
        <v>338</v>
      </c>
      <c r="X340" s="19" t="n">
        <v>43665.5826388889</v>
      </c>
      <c r="Y340" s="31" t="n">
        <v>400</v>
      </c>
      <c r="Z340" s="0" t="s">
        <v>30</v>
      </c>
      <c r="AA340" s="0" t="s">
        <v>3</v>
      </c>
      <c r="AB340" s="0" t="s">
        <v>30</v>
      </c>
      <c r="AC340" s="0" t="n">
        <v>2019</v>
      </c>
      <c r="AD340" s="0" t="n">
        <v>7</v>
      </c>
      <c r="AE340" s="32"/>
      <c r="AF340" s="21" t="n">
        <f aca="false">IFERROR(SUMPRODUCT(--(tbl_bd_descente[wo_number]=W340),tbl_bd_descente[Y],tbl_bd_descente[tons])/SUMIF(tbl_bd_descente[wo_number],W340,tbl_bd_descente[tons]),0)</f>
        <v>79.325</v>
      </c>
      <c r="AG340" s="21" t="n">
        <f aca="false">IFERROR(SUMPRODUCT(--(tbl_bd_descente[wo_number]=W340),tbl_bd_descente[Al2O3],tbl_bd_descente[tons])/SUMIF(tbl_bd_descente[wo_number],W340,tbl_bd_descente[tons]),0)</f>
        <v>4.3325</v>
      </c>
      <c r="AH340" s="21" t="n">
        <f aca="false">IFERROR(SUMPRODUCT(--(tbl_bd_descente[wo_number]=W340),tbl_bd_descente[Fe2O3],tbl_bd_descente[tons])/SUMIF(tbl_bd_descente[wo_number],W340,tbl_bd_descente[tons]),0)</f>
        <v>0.945</v>
      </c>
      <c r="AI340" s="21" t="n">
        <f aca="false">IFERROR(SUMPRODUCT(--(tbl_bd_descente[wo_number]=W340),tbl_bd_descente[MgO],tbl_bd_descente[tons])/SUMIF(tbl_bd_descente[wo_number],W340,tbl_bd_descente[tons]),0)</f>
        <v>31.7775</v>
      </c>
      <c r="AJ340" s="21" t="n">
        <f aca="false">IFERROR(SUMPRODUCT(--(tbl_bd_descente[wo_number]=W340),tbl_bd_descente[CaOX],tbl_bd_descente[tons])/SUMIF(tbl_bd_descente[wo_number],W340,tbl_bd_descente[tons]),0)</f>
        <v>0.93</v>
      </c>
      <c r="AK340" s="21" t="n">
        <f aca="false">IFERROR(SUMPRODUCT(--(tbl_bd_descente[wo_number]=W340),tbl_bd_descente[S],tbl_bd_descente[tons])/SUMIF(tbl_bd_descente[wo_number],W340,tbl_bd_descente[tons]),0)</f>
        <v>0.068</v>
      </c>
      <c r="AL340" s="33"/>
      <c r="AM340" s="34"/>
      <c r="AO340" s="47" t="str">
        <f aca="false">IF(AND(C340=S$2,D340=S$3,COUNTIF(AO$1:AO339,"&gt;"&amp;1)&lt;10),ROW(),"")</f>
        <v/>
      </c>
    </row>
    <row r="341" customFormat="false" ht="12.8" hidden="false" customHeight="false" outlineLevel="0" collapsed="false">
      <c r="A341" s="0" t="s">
        <v>948</v>
      </c>
      <c r="B341" s="0" t="s">
        <v>613</v>
      </c>
      <c r="C341" s="0" t="s">
        <v>20</v>
      </c>
      <c r="D341" s="0" t="s">
        <v>66</v>
      </c>
      <c r="E341" s="20" t="n">
        <v>278.682998275757</v>
      </c>
      <c r="F341" s="0" t="n">
        <v>74</v>
      </c>
      <c r="G341" s="0" t="n">
        <v>78</v>
      </c>
      <c r="H341" s="0" t="n">
        <v>84</v>
      </c>
      <c r="I341" s="0" t="n">
        <v>5.79</v>
      </c>
      <c r="J341" s="0" t="n">
        <v>1.24</v>
      </c>
      <c r="K341" s="0" t="n">
        <v>31.85</v>
      </c>
      <c r="L341" s="0" t="n">
        <v>0.53</v>
      </c>
      <c r="M341" s="19" t="n">
        <v>43740.8621022801</v>
      </c>
      <c r="N341" s="19" t="n">
        <v>43740.8855986458</v>
      </c>
      <c r="O341" s="19" t="s">
        <v>649</v>
      </c>
      <c r="W341" s="0" t="s">
        <v>337</v>
      </c>
      <c r="X341" s="19" t="n">
        <v>43665.1784722222</v>
      </c>
      <c r="Y341" s="31" t="n">
        <v>484</v>
      </c>
      <c r="Z341" s="0" t="s">
        <v>66</v>
      </c>
      <c r="AA341" s="0" t="s">
        <v>20</v>
      </c>
      <c r="AB341" s="0" t="s">
        <v>66</v>
      </c>
      <c r="AC341" s="0" t="n">
        <v>2019</v>
      </c>
      <c r="AD341" s="0" t="n">
        <v>7</v>
      </c>
      <c r="AE341" s="32"/>
      <c r="AF341" s="21" t="n">
        <f aca="false">IFERROR(SUMPRODUCT(--(tbl_bd_descente[wo_number]=W341),tbl_bd_descente[Y],tbl_bd_descente[tons])/SUMIF(tbl_bd_descente[wo_number],W341,tbl_bd_descente[tons]),0)</f>
        <v>72.928650137741</v>
      </c>
      <c r="AG341" s="21" t="n">
        <f aca="false">IFERROR(SUMPRODUCT(--(tbl_bd_descente[wo_number]=W341),tbl_bd_descente[Al2O3],tbl_bd_descente[tons])/SUMIF(tbl_bd_descente[wo_number],W341,tbl_bd_descente[tons]),0)</f>
        <v>8.10283746556474</v>
      </c>
      <c r="AH341" s="21" t="n">
        <f aca="false">IFERROR(SUMPRODUCT(--(tbl_bd_descente[wo_number]=W341),tbl_bd_descente[Fe2O3],tbl_bd_descente[tons])/SUMIF(tbl_bd_descente[wo_number],W341,tbl_bd_descente[tons]),0)</f>
        <v>1.43652892561983</v>
      </c>
      <c r="AI341" s="21" t="n">
        <f aca="false">IFERROR(SUMPRODUCT(--(tbl_bd_descente[wo_number]=W341),tbl_bd_descente[MgO],tbl_bd_descente[tons])/SUMIF(tbl_bd_descente[wo_number],W341,tbl_bd_descente[tons]),0)</f>
        <v>31.8589807162534</v>
      </c>
      <c r="AJ341" s="21" t="n">
        <f aca="false">IFERROR(SUMPRODUCT(--(tbl_bd_descente[wo_number]=W341),tbl_bd_descente[CaOX],tbl_bd_descente[tons])/SUMIF(tbl_bd_descente[wo_number],W341,tbl_bd_descente[tons]),0)</f>
        <v>0.821845730027548</v>
      </c>
      <c r="AK341" s="21" t="n">
        <f aca="false">IFERROR(SUMPRODUCT(--(tbl_bd_descente[wo_number]=W341),tbl_bd_descente[S],tbl_bd_descente[tons])/SUMIF(tbl_bd_descente[wo_number],W341,tbl_bd_descente[tons]),0)</f>
        <v>0.154611570247934</v>
      </c>
      <c r="AL341" s="33"/>
      <c r="AM341" s="34"/>
      <c r="AO341" s="47" t="str">
        <f aca="false">IF(AND(C341=S$2,D341=S$3,COUNTIF(AO$1:AO340,"&gt;"&amp;1)&lt;10),ROW(),"")</f>
        <v/>
      </c>
    </row>
    <row r="342" customFormat="false" ht="12.8" hidden="false" customHeight="false" outlineLevel="0" collapsed="false">
      <c r="A342" s="0" t="s">
        <v>949</v>
      </c>
      <c r="B342" s="0" t="s">
        <v>104</v>
      </c>
      <c r="C342" s="0" t="s">
        <v>6</v>
      </c>
      <c r="D342" s="0" t="s">
        <v>104</v>
      </c>
      <c r="E342" s="20" t="n">
        <v>68.492000579834</v>
      </c>
      <c r="F342" s="0" t="n">
        <v>78.7</v>
      </c>
      <c r="G342" s="0" t="n">
        <v>83</v>
      </c>
      <c r="H342" s="0" t="n">
        <v>89.2</v>
      </c>
      <c r="I342" s="0" t="n">
        <v>7.07</v>
      </c>
      <c r="J342" s="0" t="n">
        <v>1.05</v>
      </c>
      <c r="K342" s="0" t="n">
        <v>31.97</v>
      </c>
      <c r="L342" s="0" t="n">
        <v>0.7</v>
      </c>
      <c r="M342" s="19" t="n">
        <v>43740.8521013542</v>
      </c>
      <c r="N342" s="19" t="n">
        <v>43740.8533858449</v>
      </c>
      <c r="O342" s="19" t="s">
        <v>649</v>
      </c>
      <c r="W342" s="0" t="s">
        <v>337</v>
      </c>
      <c r="X342" s="19" t="n">
        <v>43665.1784722222</v>
      </c>
      <c r="Y342" s="31" t="n">
        <v>242</v>
      </c>
      <c r="Z342" s="0" t="s">
        <v>66</v>
      </c>
      <c r="AA342" s="0" t="s">
        <v>9</v>
      </c>
      <c r="AB342" s="0" t="s">
        <v>66</v>
      </c>
      <c r="AC342" s="0" t="n">
        <v>2019</v>
      </c>
      <c r="AD342" s="0" t="n">
        <v>7</v>
      </c>
      <c r="AE342" s="32"/>
      <c r="AF342" s="21" t="n">
        <f aca="false">IFERROR(SUMPRODUCT(--(tbl_bd_descente[wo_number]=W342),tbl_bd_descente[Y],tbl_bd_descente[tons])/SUMIF(tbl_bd_descente[wo_number],W342,tbl_bd_descente[tons]),0)</f>
        <v>72.928650137741</v>
      </c>
      <c r="AG342" s="21" t="n">
        <f aca="false">IFERROR(SUMPRODUCT(--(tbl_bd_descente[wo_number]=W342),tbl_bd_descente[Al2O3],tbl_bd_descente[tons])/SUMIF(tbl_bd_descente[wo_number],W342,tbl_bd_descente[tons]),0)</f>
        <v>8.10283746556474</v>
      </c>
      <c r="AH342" s="21" t="n">
        <f aca="false">IFERROR(SUMPRODUCT(--(tbl_bd_descente[wo_number]=W342),tbl_bd_descente[Fe2O3],tbl_bd_descente[tons])/SUMIF(tbl_bd_descente[wo_number],W342,tbl_bd_descente[tons]),0)</f>
        <v>1.43652892561983</v>
      </c>
      <c r="AI342" s="21" t="n">
        <f aca="false">IFERROR(SUMPRODUCT(--(tbl_bd_descente[wo_number]=W342),tbl_bd_descente[MgO],tbl_bd_descente[tons])/SUMIF(tbl_bd_descente[wo_number],W342,tbl_bd_descente[tons]),0)</f>
        <v>31.8589807162534</v>
      </c>
      <c r="AJ342" s="21" t="n">
        <f aca="false">IFERROR(SUMPRODUCT(--(tbl_bd_descente[wo_number]=W342),tbl_bd_descente[CaOX],tbl_bd_descente[tons])/SUMIF(tbl_bd_descente[wo_number],W342,tbl_bd_descente[tons]),0)</f>
        <v>0.821845730027548</v>
      </c>
      <c r="AK342" s="21" t="n">
        <f aca="false">IFERROR(SUMPRODUCT(--(tbl_bd_descente[wo_number]=W342),tbl_bd_descente[S],tbl_bd_descente[tons])/SUMIF(tbl_bd_descente[wo_number],W342,tbl_bd_descente[tons]),0)</f>
        <v>0.154611570247934</v>
      </c>
      <c r="AL342" s="33"/>
      <c r="AM342" s="34"/>
      <c r="AO342" s="47" t="str">
        <f aca="false">IF(AND(C342=S$2,D342=S$3,COUNTIF(AO$1:AO341,"&gt;"&amp;1)&lt;10),ROW(),"")</f>
        <v/>
      </c>
    </row>
    <row r="343" customFormat="false" ht="12.8" hidden="false" customHeight="false" outlineLevel="0" collapsed="false">
      <c r="A343" s="0" t="s">
        <v>950</v>
      </c>
      <c r="B343" s="0" t="s">
        <v>30</v>
      </c>
      <c r="C343" s="0" t="s">
        <v>1</v>
      </c>
      <c r="D343" s="0" t="s">
        <v>30</v>
      </c>
      <c r="E343" s="20" t="n">
        <v>132.628000259399</v>
      </c>
      <c r="F343" s="20" t="n">
        <v>77.6</v>
      </c>
      <c r="G343" s="20" t="n">
        <v>81.8</v>
      </c>
      <c r="H343" s="20" t="n">
        <v>88.8</v>
      </c>
      <c r="I343" s="20" t="n">
        <v>1.79</v>
      </c>
      <c r="J343" s="20" t="n">
        <v>0.66</v>
      </c>
      <c r="K343" s="20" t="n">
        <v>31.39</v>
      </c>
      <c r="L343" s="20" t="n">
        <v>2.55</v>
      </c>
      <c r="M343" s="19" t="n">
        <v>43740.8106332986</v>
      </c>
      <c r="N343" s="19" t="n">
        <v>43740.8207019676</v>
      </c>
      <c r="O343" s="19" t="s">
        <v>605</v>
      </c>
      <c r="W343" s="0" t="s">
        <v>336</v>
      </c>
      <c r="X343" s="19" t="n">
        <v>43665.0076388889</v>
      </c>
      <c r="Y343" s="31" t="n">
        <v>800</v>
      </c>
      <c r="Z343" s="0" t="s">
        <v>66</v>
      </c>
      <c r="AA343" s="0" t="s">
        <v>20</v>
      </c>
      <c r="AB343" s="0" t="s">
        <v>66</v>
      </c>
      <c r="AC343" s="0" t="n">
        <v>2019</v>
      </c>
      <c r="AD343" s="0" t="n">
        <v>7</v>
      </c>
      <c r="AE343" s="32"/>
      <c r="AF343" s="21" t="n">
        <f aca="false">IFERROR(SUMPRODUCT(--(tbl_bd_descente[wo_number]=W343),tbl_bd_descente[Y],tbl_bd_descente[tons])/SUMIF(tbl_bd_descente[wo_number],W343,tbl_bd_descente[tons]),0)</f>
        <v>72.3333333333333</v>
      </c>
      <c r="AG343" s="21" t="n">
        <f aca="false">IFERROR(SUMPRODUCT(--(tbl_bd_descente[wo_number]=W343),tbl_bd_descente[Al2O3],tbl_bd_descente[tons])/SUMIF(tbl_bd_descente[wo_number],W343,tbl_bd_descente[tons]),0)</f>
        <v>7.59</v>
      </c>
      <c r="AH343" s="21" t="n">
        <f aca="false">IFERROR(SUMPRODUCT(--(tbl_bd_descente[wo_number]=W343),tbl_bd_descente[Fe2O3],tbl_bd_descente[tons])/SUMIF(tbl_bd_descente[wo_number],W343,tbl_bd_descente[tons]),0)</f>
        <v>1.34</v>
      </c>
      <c r="AI343" s="21" t="n">
        <f aca="false">IFERROR(SUMPRODUCT(--(tbl_bd_descente[wo_number]=W343),tbl_bd_descente[MgO],tbl_bd_descente[tons])/SUMIF(tbl_bd_descente[wo_number],W343,tbl_bd_descente[tons]),0)</f>
        <v>31.84</v>
      </c>
      <c r="AJ343" s="21" t="n">
        <f aca="false">IFERROR(SUMPRODUCT(--(tbl_bd_descente[wo_number]=W343),tbl_bd_descente[CaOX],tbl_bd_descente[tons])/SUMIF(tbl_bd_descente[wo_number],W343,tbl_bd_descente[tons]),0)</f>
        <v>1.00333333333333</v>
      </c>
      <c r="AK343" s="21" t="n">
        <f aca="false">IFERROR(SUMPRODUCT(--(tbl_bd_descente[wo_number]=W343),tbl_bd_descente[S],tbl_bd_descente[tons])/SUMIF(tbl_bd_descente[wo_number],W343,tbl_bd_descente[tons]),0)</f>
        <v>0.153333333333333</v>
      </c>
      <c r="AL343" s="33"/>
      <c r="AM343" s="34"/>
      <c r="AO343" s="47" t="str">
        <f aca="false">IF(AND(C343=S$2,D343=S$3,COUNTIF(AO$1:AO342,"&gt;"&amp;1)&lt;10),ROW(),"")</f>
        <v/>
      </c>
    </row>
    <row r="344" customFormat="false" ht="12.8" hidden="false" customHeight="false" outlineLevel="0" collapsed="false">
      <c r="A344" s="0" t="s">
        <v>951</v>
      </c>
      <c r="B344" s="0" t="s">
        <v>633</v>
      </c>
      <c r="C344" s="0" t="s">
        <v>5</v>
      </c>
      <c r="D344" s="0" t="s">
        <v>54</v>
      </c>
      <c r="E344" s="20" t="n">
        <v>180.074996948242</v>
      </c>
      <c r="F344" s="0" t="n">
        <v>78</v>
      </c>
      <c r="G344" s="0" t="n">
        <v>82.2</v>
      </c>
      <c r="H344" s="0" t="n">
        <v>88.8</v>
      </c>
      <c r="I344" s="0" t="n">
        <v>2.8</v>
      </c>
      <c r="J344" s="0" t="n">
        <v>0.79</v>
      </c>
      <c r="K344" s="0" t="n">
        <v>31.59</v>
      </c>
      <c r="L344" s="0" t="n">
        <v>0.29</v>
      </c>
      <c r="M344" s="19" t="n">
        <v>43740.7888731829</v>
      </c>
      <c r="N344" s="19" t="n">
        <v>43740.8054012384</v>
      </c>
      <c r="O344" s="19" t="s">
        <v>605</v>
      </c>
      <c r="W344" s="0" t="s">
        <v>336</v>
      </c>
      <c r="X344" s="19" t="n">
        <v>43665.0076388889</v>
      </c>
      <c r="Y344" s="31" t="n">
        <v>400</v>
      </c>
      <c r="Z344" s="0" t="s">
        <v>66</v>
      </c>
      <c r="AA344" s="0" t="s">
        <v>9</v>
      </c>
      <c r="AB344" s="0" t="s">
        <v>66</v>
      </c>
      <c r="AC344" s="0" t="n">
        <v>2019</v>
      </c>
      <c r="AD344" s="0" t="n">
        <v>7</v>
      </c>
      <c r="AE344" s="32"/>
      <c r="AF344" s="21" t="n">
        <f aca="false">IFERROR(SUMPRODUCT(--(tbl_bd_descente[wo_number]=W344),tbl_bd_descente[Y],tbl_bd_descente[tons])/SUMIF(tbl_bd_descente[wo_number],W344,tbl_bd_descente[tons]),0)</f>
        <v>72.3333333333333</v>
      </c>
      <c r="AG344" s="21" t="n">
        <f aca="false">IFERROR(SUMPRODUCT(--(tbl_bd_descente[wo_number]=W344),tbl_bd_descente[Al2O3],tbl_bd_descente[tons])/SUMIF(tbl_bd_descente[wo_number],W344,tbl_bd_descente[tons]),0)</f>
        <v>7.59</v>
      </c>
      <c r="AH344" s="21" t="n">
        <f aca="false">IFERROR(SUMPRODUCT(--(tbl_bd_descente[wo_number]=W344),tbl_bd_descente[Fe2O3],tbl_bd_descente[tons])/SUMIF(tbl_bd_descente[wo_number],W344,tbl_bd_descente[tons]),0)</f>
        <v>1.34</v>
      </c>
      <c r="AI344" s="21" t="n">
        <f aca="false">IFERROR(SUMPRODUCT(--(tbl_bd_descente[wo_number]=W344),tbl_bd_descente[MgO],tbl_bd_descente[tons])/SUMIF(tbl_bd_descente[wo_number],W344,tbl_bd_descente[tons]),0)</f>
        <v>31.84</v>
      </c>
      <c r="AJ344" s="21" t="n">
        <f aca="false">IFERROR(SUMPRODUCT(--(tbl_bd_descente[wo_number]=W344),tbl_bd_descente[CaOX],tbl_bd_descente[tons])/SUMIF(tbl_bd_descente[wo_number],W344,tbl_bd_descente[tons]),0)</f>
        <v>1.00333333333333</v>
      </c>
      <c r="AK344" s="21" t="n">
        <f aca="false">IFERROR(SUMPRODUCT(--(tbl_bd_descente[wo_number]=W344),tbl_bd_descente[S],tbl_bd_descente[tons])/SUMIF(tbl_bd_descente[wo_number],W344,tbl_bd_descente[tons]),0)</f>
        <v>0.153333333333333</v>
      </c>
      <c r="AL344" s="33"/>
      <c r="AM344" s="34"/>
      <c r="AO344" s="47" t="str">
        <f aca="false">IF(AND(C344=S$2,D344=S$3,COUNTIF(AO$1:AO343,"&gt;"&amp;1)&lt;10),ROW(),"")</f>
        <v/>
      </c>
    </row>
    <row r="345" customFormat="false" ht="12.8" hidden="false" customHeight="false" outlineLevel="0" collapsed="false">
      <c r="A345" s="0" t="s">
        <v>952</v>
      </c>
      <c r="B345" s="0" t="s">
        <v>30</v>
      </c>
      <c r="C345" s="0" t="s">
        <v>1</v>
      </c>
      <c r="D345" s="0" t="s">
        <v>30</v>
      </c>
      <c r="E345" s="20" t="n">
        <v>216.089996337891</v>
      </c>
      <c r="F345" s="20" t="n">
        <v>74.3</v>
      </c>
      <c r="G345" s="20" t="n">
        <v>78.2</v>
      </c>
      <c r="H345" s="20" t="n">
        <v>84.8</v>
      </c>
      <c r="I345" s="20" t="n">
        <v>2.79</v>
      </c>
      <c r="J345" s="20" t="n">
        <v>0.79</v>
      </c>
      <c r="K345" s="20" t="n">
        <v>31.52</v>
      </c>
      <c r="L345" s="20" t="n">
        <v>0.28</v>
      </c>
      <c r="M345" s="19" t="n">
        <v>43740.7336684838</v>
      </c>
      <c r="N345" s="19" t="n">
        <v>43740.7840155093</v>
      </c>
      <c r="O345" s="19" t="s">
        <v>605</v>
      </c>
      <c r="W345" s="0" t="s">
        <v>335</v>
      </c>
      <c r="X345" s="19" t="n">
        <v>43664.5638888889</v>
      </c>
      <c r="Y345" s="31" t="n">
        <v>341</v>
      </c>
      <c r="Z345" s="0" t="s">
        <v>54</v>
      </c>
      <c r="AA345" s="0" t="s">
        <v>5</v>
      </c>
      <c r="AB345" s="0" t="s">
        <v>54</v>
      </c>
      <c r="AC345" s="0" t="n">
        <v>2019</v>
      </c>
      <c r="AD345" s="0" t="n">
        <v>7</v>
      </c>
      <c r="AE345" s="32"/>
      <c r="AF345" s="21" t="n">
        <f aca="false">IFERROR(SUMPRODUCT(--(tbl_bd_descente[wo_number]=W345),tbl_bd_descente[Y],tbl_bd_descente[tons])/SUMIF(tbl_bd_descente[wo_number],W345,tbl_bd_descente[tons]),0)</f>
        <v>83.9</v>
      </c>
      <c r="AG345" s="21" t="n">
        <f aca="false">IFERROR(SUMPRODUCT(--(tbl_bd_descente[wo_number]=W345),tbl_bd_descente[Al2O3],tbl_bd_descente[tons])/SUMIF(tbl_bd_descente[wo_number],W345,tbl_bd_descente[tons]),0)</f>
        <v>2.54</v>
      </c>
      <c r="AH345" s="21" t="n">
        <f aca="false">IFERROR(SUMPRODUCT(--(tbl_bd_descente[wo_number]=W345),tbl_bd_descente[Fe2O3],tbl_bd_descente[tons])/SUMIF(tbl_bd_descente[wo_number],W345,tbl_bd_descente[tons]),0)</f>
        <v>0.68</v>
      </c>
      <c r="AI345" s="21" t="n">
        <f aca="false">IFERROR(SUMPRODUCT(--(tbl_bd_descente[wo_number]=W345),tbl_bd_descente[MgO],tbl_bd_descente[tons])/SUMIF(tbl_bd_descente[wo_number],W345,tbl_bd_descente[tons]),0)</f>
        <v>31.65</v>
      </c>
      <c r="AJ345" s="21" t="n">
        <f aca="false">IFERROR(SUMPRODUCT(--(tbl_bd_descente[wo_number]=W345),tbl_bd_descente[CaOX],tbl_bd_descente[tons])/SUMIF(tbl_bd_descente[wo_number],W345,tbl_bd_descente[tons]),0)</f>
        <v>1.01</v>
      </c>
      <c r="AK345" s="21" t="n">
        <f aca="false">IFERROR(SUMPRODUCT(--(tbl_bd_descente[wo_number]=W345),tbl_bd_descente[S],tbl_bd_descente[tons])/SUMIF(tbl_bd_descente[wo_number],W345,tbl_bd_descente[tons]),0)</f>
        <v>0.04</v>
      </c>
      <c r="AL345" s="33"/>
      <c r="AM345" s="34"/>
      <c r="AO345" s="47" t="str">
        <f aca="false">IF(AND(C345=S$2,D345=S$3,COUNTIF(AO$1:AO344,"&gt;"&amp;1)&lt;10),ROW(),"")</f>
        <v/>
      </c>
    </row>
    <row r="346" customFormat="false" ht="12.8" hidden="false" customHeight="false" outlineLevel="0" collapsed="false">
      <c r="A346" s="0" t="s">
        <v>953</v>
      </c>
      <c r="B346" s="0" t="s">
        <v>104</v>
      </c>
      <c r="C346" s="0" t="s">
        <v>6</v>
      </c>
      <c r="D346" s="0" t="s">
        <v>104</v>
      </c>
      <c r="E346" s="20" t="n">
        <v>360.149993896484</v>
      </c>
      <c r="F346" s="0" t="n">
        <v>77</v>
      </c>
      <c r="G346" s="0" t="n">
        <v>81.2</v>
      </c>
      <c r="H346" s="0" t="n">
        <v>86.9</v>
      </c>
      <c r="I346" s="0" t="n">
        <v>7.79</v>
      </c>
      <c r="J346" s="0" t="n">
        <v>1.17</v>
      </c>
      <c r="K346" s="0" t="n">
        <v>31.99</v>
      </c>
      <c r="L346" s="0" t="n">
        <v>0.52</v>
      </c>
      <c r="M346" s="19" t="n">
        <v>43740.6899658565</v>
      </c>
      <c r="N346" s="19" t="n">
        <v>43740.728918831</v>
      </c>
      <c r="O346" s="19" t="s">
        <v>605</v>
      </c>
      <c r="W346" s="0" t="s">
        <v>334</v>
      </c>
      <c r="X346" s="19" t="n">
        <v>43664.4840277778</v>
      </c>
      <c r="Y346" s="31" t="n">
        <v>1200</v>
      </c>
      <c r="Z346" s="0" t="s">
        <v>54</v>
      </c>
      <c r="AA346" s="0" t="s">
        <v>5</v>
      </c>
      <c r="AB346" s="0" t="s">
        <v>54</v>
      </c>
      <c r="AC346" s="0" t="n">
        <v>2019</v>
      </c>
      <c r="AD346" s="0" t="n">
        <v>7</v>
      </c>
      <c r="AE346" s="32"/>
      <c r="AF346" s="21" t="n">
        <f aca="false">IFERROR(SUMPRODUCT(--(tbl_bd_descente[wo_number]=W346),tbl_bd_descente[Y],tbl_bd_descente[tons])/SUMIF(tbl_bd_descente[wo_number],W346,tbl_bd_descente[tons]),0)</f>
        <v>83.8666666666667</v>
      </c>
      <c r="AG346" s="21" t="n">
        <f aca="false">IFERROR(SUMPRODUCT(--(tbl_bd_descente[wo_number]=W346),tbl_bd_descente[Al2O3],tbl_bd_descente[tons])/SUMIF(tbl_bd_descente[wo_number],W346,tbl_bd_descente[tons]),0)</f>
        <v>2.10333333333333</v>
      </c>
      <c r="AH346" s="21" t="n">
        <f aca="false">IFERROR(SUMPRODUCT(--(tbl_bd_descente[wo_number]=W346),tbl_bd_descente[Fe2O3],tbl_bd_descente[tons])/SUMIF(tbl_bd_descente[wo_number],W346,tbl_bd_descente[tons]),0)</f>
        <v>0.656666666666667</v>
      </c>
      <c r="AI346" s="21" t="n">
        <f aca="false">IFERROR(SUMPRODUCT(--(tbl_bd_descente[wo_number]=W346),tbl_bd_descente[MgO],tbl_bd_descente[tons])/SUMIF(tbl_bd_descente[wo_number],W346,tbl_bd_descente[tons]),0)</f>
        <v>31.5033333333333</v>
      </c>
      <c r="AJ346" s="21" t="n">
        <f aca="false">IFERROR(SUMPRODUCT(--(tbl_bd_descente[wo_number]=W346),tbl_bd_descente[CaOX],tbl_bd_descente[tons])/SUMIF(tbl_bd_descente[wo_number],W346,tbl_bd_descente[tons]),0)</f>
        <v>1.04</v>
      </c>
      <c r="AK346" s="21" t="n">
        <f aca="false">IFERROR(SUMPRODUCT(--(tbl_bd_descente[wo_number]=W346),tbl_bd_descente[S],tbl_bd_descente[tons])/SUMIF(tbl_bd_descente[wo_number],W346,tbl_bd_descente[tons]),0)</f>
        <v>0.0283333333333333</v>
      </c>
      <c r="AL346" s="33"/>
      <c r="AM346" s="34"/>
      <c r="AO346" s="47" t="str">
        <f aca="false">IF(AND(C346=S$2,D346=S$3,COUNTIF(AO$1:AO345,"&gt;"&amp;1)&lt;10),ROW(),"")</f>
        <v/>
      </c>
    </row>
    <row r="347" customFormat="false" ht="12.8" hidden="false" customHeight="false" outlineLevel="0" collapsed="false">
      <c r="A347" s="0" t="s">
        <v>954</v>
      </c>
      <c r="B347" s="0" t="s">
        <v>88</v>
      </c>
      <c r="C347" s="0" t="s">
        <v>26</v>
      </c>
      <c r="D347" s="0" t="s">
        <v>88</v>
      </c>
      <c r="E347" s="20" t="n">
        <v>108.044998168945</v>
      </c>
      <c r="F347" s="0" t="n">
        <v>71.3</v>
      </c>
      <c r="G347" s="0" t="n">
        <v>75.1</v>
      </c>
      <c r="H347" s="0" t="n">
        <v>81.3</v>
      </c>
      <c r="I347" s="0" t="n">
        <v>4.03</v>
      </c>
      <c r="J347" s="0" t="n">
        <v>1.07</v>
      </c>
      <c r="K347" s="0" t="n">
        <v>31.43</v>
      </c>
      <c r="L347" s="0" t="n">
        <v>3.05</v>
      </c>
      <c r="M347" s="19" t="n">
        <v>43740.6674435532</v>
      </c>
      <c r="N347" s="19" t="n">
        <v>43740.6771293982</v>
      </c>
      <c r="O347" s="19" t="s">
        <v>605</v>
      </c>
      <c r="W347" s="0" t="s">
        <v>333</v>
      </c>
      <c r="X347" s="19" t="n">
        <v>43664.1881944445</v>
      </c>
      <c r="Y347" s="31" t="n">
        <v>460.666666666667</v>
      </c>
      <c r="Z347" s="0" t="s">
        <v>594</v>
      </c>
      <c r="AA347" s="0" t="s">
        <v>23</v>
      </c>
      <c r="AB347" s="0" t="s">
        <v>77</v>
      </c>
      <c r="AC347" s="0" t="n">
        <v>2019</v>
      </c>
      <c r="AD347" s="0" t="n">
        <v>7</v>
      </c>
      <c r="AE347" s="32"/>
      <c r="AF347" s="21" t="n">
        <f aca="false">IFERROR(SUMPRODUCT(--(tbl_bd_descente[wo_number]=W347),tbl_bd_descente[Y],tbl_bd_descente[tons])/SUMIF(tbl_bd_descente[wo_number],W347,tbl_bd_descente[tons]),0)</f>
        <v>80.7053545586107</v>
      </c>
      <c r="AG347" s="21" t="n">
        <f aca="false">IFERROR(SUMPRODUCT(--(tbl_bd_descente[wo_number]=W347),tbl_bd_descente[Al2O3],tbl_bd_descente[tons])/SUMIF(tbl_bd_descente[wo_number],W347,tbl_bd_descente[tons]),0)</f>
        <v>9.4320984081042</v>
      </c>
      <c r="AH347" s="21" t="n">
        <f aca="false">IFERROR(SUMPRODUCT(--(tbl_bd_descente[wo_number]=W347),tbl_bd_descente[Fe2O3],tbl_bd_descente[tons])/SUMIF(tbl_bd_descente[wo_number],W347,tbl_bd_descente[tons]),0)</f>
        <v>1.16829232995658</v>
      </c>
      <c r="AI347" s="21" t="n">
        <f aca="false">IFERROR(SUMPRODUCT(--(tbl_bd_descente[wo_number]=W347),tbl_bd_descente[MgO],tbl_bd_descente[tons])/SUMIF(tbl_bd_descente[wo_number],W347,tbl_bd_descente[tons]),0)</f>
        <v>31.8881041968162</v>
      </c>
      <c r="AJ347" s="21" t="n">
        <f aca="false">IFERROR(SUMPRODUCT(--(tbl_bd_descente[wo_number]=W347),tbl_bd_descente[CaOX],tbl_bd_descente[tons])/SUMIF(tbl_bd_descente[wo_number],W347,tbl_bd_descente[tons]),0)</f>
        <v>0.921852387843705</v>
      </c>
      <c r="AK347" s="21" t="n">
        <f aca="false">IFERROR(SUMPRODUCT(--(tbl_bd_descente[wo_number]=W347),tbl_bd_descente[S],tbl_bd_descente[tons])/SUMIF(tbl_bd_descente[wo_number],W347,tbl_bd_descente[tons]),0)</f>
        <v>0.13576989869754</v>
      </c>
      <c r="AL347" s="33"/>
      <c r="AM347" s="34"/>
      <c r="AO347" s="47" t="str">
        <f aca="false">IF(AND(C347=S$2,D347=S$3,COUNTIF(AO$1:AO346,"&gt;"&amp;1)&lt;10),ROW(),"")</f>
        <v/>
      </c>
    </row>
    <row r="348" customFormat="false" ht="12.8" hidden="false" customHeight="false" outlineLevel="0" collapsed="false">
      <c r="A348" s="0" t="s">
        <v>955</v>
      </c>
      <c r="B348" s="0" t="s">
        <v>30</v>
      </c>
      <c r="C348" s="0" t="s">
        <v>1</v>
      </c>
      <c r="D348" s="0" t="s">
        <v>30</v>
      </c>
      <c r="E348" s="20" t="n">
        <v>72.0299987792969</v>
      </c>
      <c r="F348" s="20" t="n">
        <v>75.5</v>
      </c>
      <c r="G348" s="20" t="n">
        <v>79.5</v>
      </c>
      <c r="H348" s="20" t="n">
        <v>86.2</v>
      </c>
      <c r="I348" s="20" t="n">
        <v>3.25</v>
      </c>
      <c r="J348" s="20" t="n">
        <v>0.89</v>
      </c>
      <c r="K348" s="20" t="n">
        <v>31.56</v>
      </c>
      <c r="L348" s="20" t="n">
        <v>0.5</v>
      </c>
      <c r="M348" s="19" t="n">
        <v>43740.657580706</v>
      </c>
      <c r="N348" s="19" t="n">
        <v>43740.6636635417</v>
      </c>
      <c r="O348" s="19" t="s">
        <v>605</v>
      </c>
      <c r="W348" s="0" t="s">
        <v>333</v>
      </c>
      <c r="X348" s="19" t="n">
        <v>43664.1881944445</v>
      </c>
      <c r="Y348" s="31" t="n">
        <v>230</v>
      </c>
      <c r="Z348" s="0" t="s">
        <v>594</v>
      </c>
      <c r="AA348" s="0" t="s">
        <v>24</v>
      </c>
      <c r="AB348" s="0" t="s">
        <v>77</v>
      </c>
      <c r="AC348" s="0" t="n">
        <v>2019</v>
      </c>
      <c r="AD348" s="0" t="n">
        <v>7</v>
      </c>
      <c r="AE348" s="32"/>
      <c r="AF348" s="21" t="n">
        <f aca="false">IFERROR(SUMPRODUCT(--(tbl_bd_descente[wo_number]=W348),tbl_bd_descente[Y],tbl_bd_descente[tons])/SUMIF(tbl_bd_descente[wo_number],W348,tbl_bd_descente[tons]),0)</f>
        <v>80.7053545586107</v>
      </c>
      <c r="AG348" s="21" t="n">
        <f aca="false">IFERROR(SUMPRODUCT(--(tbl_bd_descente[wo_number]=W348),tbl_bd_descente[Al2O3],tbl_bd_descente[tons])/SUMIF(tbl_bd_descente[wo_number],W348,tbl_bd_descente[tons]),0)</f>
        <v>9.4320984081042</v>
      </c>
      <c r="AH348" s="21" t="n">
        <f aca="false">IFERROR(SUMPRODUCT(--(tbl_bd_descente[wo_number]=W348),tbl_bd_descente[Fe2O3],tbl_bd_descente[tons])/SUMIF(tbl_bd_descente[wo_number],W348,tbl_bd_descente[tons]),0)</f>
        <v>1.16829232995658</v>
      </c>
      <c r="AI348" s="21" t="n">
        <f aca="false">IFERROR(SUMPRODUCT(--(tbl_bd_descente[wo_number]=W348),tbl_bd_descente[MgO],tbl_bd_descente[tons])/SUMIF(tbl_bd_descente[wo_number],W348,tbl_bd_descente[tons]),0)</f>
        <v>31.8881041968162</v>
      </c>
      <c r="AJ348" s="21" t="n">
        <f aca="false">IFERROR(SUMPRODUCT(--(tbl_bd_descente[wo_number]=W348),tbl_bd_descente[CaOX],tbl_bd_descente[tons])/SUMIF(tbl_bd_descente[wo_number],W348,tbl_bd_descente[tons]),0)</f>
        <v>0.921852387843705</v>
      </c>
      <c r="AK348" s="21" t="n">
        <f aca="false">IFERROR(SUMPRODUCT(--(tbl_bd_descente[wo_number]=W348),tbl_bd_descente[S],tbl_bd_descente[tons])/SUMIF(tbl_bd_descente[wo_number],W348,tbl_bd_descente[tons]),0)</f>
        <v>0.13576989869754</v>
      </c>
      <c r="AL348" s="33"/>
      <c r="AM348" s="34"/>
      <c r="AO348" s="47" t="str">
        <f aca="false">IF(AND(C348=S$2,D348=S$3,COUNTIF(AO$1:AO347,"&gt;"&amp;1)&lt;10),ROW(),"")</f>
        <v/>
      </c>
    </row>
    <row r="349" customFormat="false" ht="12.8" hidden="false" customHeight="false" outlineLevel="0" collapsed="false">
      <c r="A349" s="0" t="s">
        <v>956</v>
      </c>
      <c r="B349" s="0" t="s">
        <v>613</v>
      </c>
      <c r="C349" s="0" t="s">
        <v>8</v>
      </c>
      <c r="D349" s="0" t="s">
        <v>66</v>
      </c>
      <c r="E349" s="20" t="n">
        <v>252.104995727539</v>
      </c>
      <c r="F349" s="0" t="n">
        <v>73.8</v>
      </c>
      <c r="G349" s="0" t="n">
        <v>77.8</v>
      </c>
      <c r="H349" s="0" t="n">
        <v>83.5</v>
      </c>
      <c r="I349" s="0" t="n">
        <v>8.46</v>
      </c>
      <c r="J349" s="0" t="n">
        <v>1.41</v>
      </c>
      <c r="K349" s="0" t="n">
        <v>32.2</v>
      </c>
      <c r="L349" s="0" t="n">
        <v>0.43</v>
      </c>
      <c r="M349" s="19" t="n">
        <v>43740.6247520486</v>
      </c>
      <c r="N349" s="19" t="n">
        <v>43740.6542893171</v>
      </c>
      <c r="O349" s="19" t="s">
        <v>605</v>
      </c>
      <c r="W349" s="0" t="s">
        <v>332</v>
      </c>
      <c r="X349" s="19" t="n">
        <v>43664.0284722222</v>
      </c>
      <c r="Y349" s="31" t="n">
        <v>1189</v>
      </c>
      <c r="Z349" s="0" t="s">
        <v>54</v>
      </c>
      <c r="AA349" s="0" t="s">
        <v>7</v>
      </c>
      <c r="AB349" s="0" t="s">
        <v>54</v>
      </c>
      <c r="AC349" s="0" t="n">
        <v>2019</v>
      </c>
      <c r="AD349" s="0" t="n">
        <v>7</v>
      </c>
      <c r="AE349" s="32"/>
      <c r="AF349" s="21" t="n">
        <f aca="false">IFERROR(SUMPRODUCT(--(tbl_bd_descente[wo_number]=W349),tbl_bd_descente[Y],tbl_bd_descente[tons])/SUMIF(tbl_bd_descente[wo_number],W349,tbl_bd_descente[tons]),0)</f>
        <v>84.598149705635</v>
      </c>
      <c r="AG349" s="21" t="n">
        <f aca="false">IFERROR(SUMPRODUCT(--(tbl_bd_descente[wo_number]=W349),tbl_bd_descente[Al2O3],tbl_bd_descente[tons])/SUMIF(tbl_bd_descente[wo_number],W349,tbl_bd_descente[tons]),0)</f>
        <v>2.56376787216148</v>
      </c>
      <c r="AH349" s="21" t="n">
        <f aca="false">IFERROR(SUMPRODUCT(--(tbl_bd_descente[wo_number]=W349),tbl_bd_descente[Fe2O3],tbl_bd_descente[tons])/SUMIF(tbl_bd_descente[wo_number],W349,tbl_bd_descente[tons]),0)</f>
        <v>0.689814970563499</v>
      </c>
      <c r="AI349" s="21" t="n">
        <f aca="false">IFERROR(SUMPRODUCT(--(tbl_bd_descente[wo_number]=W349),tbl_bd_descente[MgO],tbl_bd_descente[tons])/SUMIF(tbl_bd_descente[wo_number],W349,tbl_bd_descente[tons]),0)</f>
        <v>31.605803195963</v>
      </c>
      <c r="AJ349" s="21" t="n">
        <f aca="false">IFERROR(SUMPRODUCT(--(tbl_bd_descente[wo_number]=W349),tbl_bd_descente[CaOX],tbl_bd_descente[tons])/SUMIF(tbl_bd_descente[wo_number],W349,tbl_bd_descente[tons]),0)</f>
        <v>0.804566862910008</v>
      </c>
      <c r="AK349" s="21" t="n">
        <f aca="false">IFERROR(SUMPRODUCT(--(tbl_bd_descente[wo_number]=W349),tbl_bd_descente[S],tbl_bd_descente[tons])/SUMIF(tbl_bd_descente[wo_number],W349,tbl_bd_descente[tons]),0)</f>
        <v>0.026663582842725</v>
      </c>
      <c r="AL349" s="33"/>
      <c r="AM349" s="34"/>
      <c r="AO349" s="47" t="str">
        <f aca="false">IF(AND(C349=S$2,D349=S$3,COUNTIF(AO$1:AO348,"&gt;"&amp;1)&lt;10),ROW(),"")</f>
        <v/>
      </c>
    </row>
    <row r="350" customFormat="false" ht="12.8" hidden="false" customHeight="false" outlineLevel="0" collapsed="false">
      <c r="A350" s="0" t="s">
        <v>957</v>
      </c>
      <c r="B350" s="0" t="s">
        <v>30</v>
      </c>
      <c r="C350" s="0" t="s">
        <v>1</v>
      </c>
      <c r="D350" s="0" t="s">
        <v>30</v>
      </c>
      <c r="E350" s="20" t="n">
        <v>144.059997558594</v>
      </c>
      <c r="F350" s="20" t="n">
        <v>77.7</v>
      </c>
      <c r="G350" s="20" t="n">
        <v>81.9</v>
      </c>
      <c r="H350" s="20" t="n">
        <v>88.8</v>
      </c>
      <c r="I350" s="20" t="n">
        <v>2.4</v>
      </c>
      <c r="J350" s="20" t="n">
        <v>0.69</v>
      </c>
      <c r="K350" s="20" t="n">
        <v>31.46</v>
      </c>
      <c r="L350" s="20" t="n">
        <v>1.31</v>
      </c>
      <c r="M350" s="19" t="n">
        <v>43740.5942702546</v>
      </c>
      <c r="N350" s="19" t="n">
        <v>43740.6189697569</v>
      </c>
      <c r="O350" s="19" t="s">
        <v>605</v>
      </c>
      <c r="W350" s="0" t="s">
        <v>331</v>
      </c>
      <c r="X350" s="19" t="n">
        <v>43663.7222222222</v>
      </c>
      <c r="Y350" s="31" t="n">
        <v>1200</v>
      </c>
      <c r="Z350" s="0" t="s">
        <v>54</v>
      </c>
      <c r="AA350" s="0" t="s">
        <v>7</v>
      </c>
      <c r="AB350" s="0" t="s">
        <v>54</v>
      </c>
      <c r="AC350" s="0" t="n">
        <v>2019</v>
      </c>
      <c r="AD350" s="0" t="n">
        <v>7</v>
      </c>
      <c r="AE350" s="32"/>
      <c r="AF350" s="21" t="n">
        <f aca="false">IFERROR(SUMPRODUCT(--(tbl_bd_descente[wo_number]=W350),tbl_bd_descente[Y],tbl_bd_descente[tons])/SUMIF(tbl_bd_descente[wo_number],W350,tbl_bd_descente[tons]),0)</f>
        <v>86.1</v>
      </c>
      <c r="AG350" s="21" t="n">
        <f aca="false">IFERROR(SUMPRODUCT(--(tbl_bd_descente[wo_number]=W350),tbl_bd_descente[Al2O3],tbl_bd_descente[tons])/SUMIF(tbl_bd_descente[wo_number],W350,tbl_bd_descente[tons]),0)</f>
        <v>2.17</v>
      </c>
      <c r="AH350" s="21" t="n">
        <f aca="false">IFERROR(SUMPRODUCT(--(tbl_bd_descente[wo_number]=W350),tbl_bd_descente[Fe2O3],tbl_bd_descente[tons])/SUMIF(tbl_bd_descente[wo_number],W350,tbl_bd_descente[tons]),0)</f>
        <v>0.673333333333333</v>
      </c>
      <c r="AI350" s="21" t="n">
        <f aca="false">IFERROR(SUMPRODUCT(--(tbl_bd_descente[wo_number]=W350),tbl_bd_descente[MgO],tbl_bd_descente[tons])/SUMIF(tbl_bd_descente[wo_number],W350,tbl_bd_descente[tons]),0)</f>
        <v>31.6233333333333</v>
      </c>
      <c r="AJ350" s="21" t="n">
        <f aca="false">IFERROR(SUMPRODUCT(--(tbl_bd_descente[wo_number]=W350),tbl_bd_descente[CaOX],tbl_bd_descente[tons])/SUMIF(tbl_bd_descente[wo_number],W350,tbl_bd_descente[tons]),0)</f>
        <v>0.65</v>
      </c>
      <c r="AK350" s="21" t="n">
        <f aca="false">IFERROR(SUMPRODUCT(--(tbl_bd_descente[wo_number]=W350),tbl_bd_descente[S],tbl_bd_descente[tons])/SUMIF(tbl_bd_descente[wo_number],W350,tbl_bd_descente[tons]),0)</f>
        <v>0.022</v>
      </c>
      <c r="AL350" s="33"/>
      <c r="AM350" s="34"/>
      <c r="AO350" s="47" t="str">
        <f aca="false">IF(AND(C350=S$2,D350=S$3,COUNTIF(AO$1:AO349,"&gt;"&amp;1)&lt;10),ROW(),"")</f>
        <v/>
      </c>
    </row>
    <row r="351" customFormat="false" ht="12.8" hidden="false" customHeight="false" outlineLevel="0" collapsed="false">
      <c r="A351" s="0" t="s">
        <v>958</v>
      </c>
      <c r="B351" s="0" t="s">
        <v>104</v>
      </c>
      <c r="C351" s="0" t="s">
        <v>12</v>
      </c>
      <c r="D351" s="0" t="s">
        <v>104</v>
      </c>
      <c r="E351" s="20" t="n">
        <v>258.364002227783</v>
      </c>
      <c r="F351" s="0" t="n">
        <v>81.3</v>
      </c>
      <c r="G351" s="0" t="n">
        <v>85.7</v>
      </c>
      <c r="H351" s="0" t="n">
        <v>91.8</v>
      </c>
      <c r="I351" s="0" t="n">
        <v>6.55</v>
      </c>
      <c r="J351" s="0" t="n">
        <v>0.87</v>
      </c>
      <c r="K351" s="0" t="n">
        <v>31.93</v>
      </c>
      <c r="L351" s="0" t="n">
        <v>0.64</v>
      </c>
      <c r="M351" s="19" t="n">
        <v>43740.5819740741</v>
      </c>
      <c r="N351" s="19" t="n">
        <v>43740.6113498032</v>
      </c>
      <c r="O351" s="19" t="s">
        <v>837</v>
      </c>
      <c r="W351" s="0" t="s">
        <v>330</v>
      </c>
      <c r="X351" s="19" t="n">
        <v>43663.4381944444</v>
      </c>
      <c r="Y351" s="31" t="n">
        <v>290</v>
      </c>
      <c r="Z351" s="0" t="s">
        <v>594</v>
      </c>
      <c r="AA351" s="0" t="s">
        <v>23</v>
      </c>
      <c r="AB351" s="0" t="s">
        <v>77</v>
      </c>
      <c r="AC351" s="0" t="n">
        <v>2019</v>
      </c>
      <c r="AD351" s="0" t="n">
        <v>7</v>
      </c>
      <c r="AE351" s="32"/>
      <c r="AF351" s="21" t="n">
        <f aca="false">IFERROR(SUMPRODUCT(--(tbl_bd_descente[wo_number]=W351),tbl_bd_descente[Y],tbl_bd_descente[tons])/SUMIF(tbl_bd_descente[wo_number],W351,tbl_bd_descente[tons]),0)</f>
        <v>79.9241379310345</v>
      </c>
      <c r="AG351" s="21" t="n">
        <f aca="false">IFERROR(SUMPRODUCT(--(tbl_bd_descente[wo_number]=W351),tbl_bd_descente[Al2O3],tbl_bd_descente[tons])/SUMIF(tbl_bd_descente[wo_number],W351,tbl_bd_descente[tons]),0)</f>
        <v>9.56896551724138</v>
      </c>
      <c r="AH351" s="21" t="n">
        <f aca="false">IFERROR(SUMPRODUCT(--(tbl_bd_descente[wo_number]=W351),tbl_bd_descente[Fe2O3],tbl_bd_descente[tons])/SUMIF(tbl_bd_descente[wo_number],W351,tbl_bd_descente[tons]),0)</f>
        <v>1.14620689655172</v>
      </c>
      <c r="AI351" s="21" t="n">
        <f aca="false">IFERROR(SUMPRODUCT(--(tbl_bd_descente[wo_number]=W351),tbl_bd_descente[MgO],tbl_bd_descente[tons])/SUMIF(tbl_bd_descente[wo_number],W351,tbl_bd_descente[tons]),0)</f>
        <v>32.2986206896552</v>
      </c>
      <c r="AJ351" s="21" t="n">
        <f aca="false">IFERROR(SUMPRODUCT(--(tbl_bd_descente[wo_number]=W351),tbl_bd_descente[CaOX],tbl_bd_descente[tons])/SUMIF(tbl_bd_descente[wo_number],W351,tbl_bd_descente[tons]),0)</f>
        <v>1.42344827586207</v>
      </c>
      <c r="AK351" s="21" t="n">
        <f aca="false">IFERROR(SUMPRODUCT(--(tbl_bd_descente[wo_number]=W351),tbl_bd_descente[S],tbl_bd_descente[tons])/SUMIF(tbl_bd_descente[wo_number],W351,tbl_bd_descente[tons]),0)</f>
        <v>0.106103448275862</v>
      </c>
      <c r="AL351" s="33"/>
      <c r="AM351" s="34"/>
      <c r="AO351" s="47" t="str">
        <f aca="false">IF(AND(C351=S$2,D351=S$3,COUNTIF(AO$1:AO350,"&gt;"&amp;1)&lt;10),ROW(),"")</f>
        <v/>
      </c>
    </row>
    <row r="352" customFormat="false" ht="12.8" hidden="false" customHeight="false" outlineLevel="0" collapsed="false">
      <c r="A352" s="0" t="s">
        <v>959</v>
      </c>
      <c r="B352" s="0" t="s">
        <v>66</v>
      </c>
      <c r="C352" s="0" t="s">
        <v>20</v>
      </c>
      <c r="D352" s="0" t="s">
        <v>66</v>
      </c>
      <c r="E352" s="20" t="n">
        <v>218.559997558594</v>
      </c>
      <c r="F352" s="0" t="n">
        <v>68.8</v>
      </c>
      <c r="G352" s="0" t="n">
        <v>72.5</v>
      </c>
      <c r="H352" s="0" t="n">
        <v>78.5</v>
      </c>
      <c r="I352" s="0" t="n">
        <v>4.37</v>
      </c>
      <c r="J352" s="0" t="n">
        <v>1.2</v>
      </c>
      <c r="K352" s="0" t="n">
        <v>31.67</v>
      </c>
      <c r="L352" s="0" t="n">
        <v>1.4</v>
      </c>
      <c r="M352" s="19" t="n">
        <v>43740.5581155093</v>
      </c>
      <c r="N352" s="19" t="n">
        <v>43740.5852196412</v>
      </c>
      <c r="O352" s="19" t="s">
        <v>605</v>
      </c>
      <c r="W352" s="0" t="s">
        <v>330</v>
      </c>
      <c r="X352" s="19" t="n">
        <v>43663.4381944444</v>
      </c>
      <c r="Y352" s="31" t="n">
        <v>145</v>
      </c>
      <c r="Z352" s="0" t="s">
        <v>594</v>
      </c>
      <c r="AA352" s="0" t="s">
        <v>24</v>
      </c>
      <c r="AB352" s="0" t="s">
        <v>77</v>
      </c>
      <c r="AC352" s="0" t="n">
        <v>2019</v>
      </c>
      <c r="AD352" s="0" t="n">
        <v>7</v>
      </c>
      <c r="AE352" s="32"/>
      <c r="AF352" s="21" t="n">
        <f aca="false">IFERROR(SUMPRODUCT(--(tbl_bd_descente[wo_number]=W352),tbl_bd_descente[Y],tbl_bd_descente[tons])/SUMIF(tbl_bd_descente[wo_number],W352,tbl_bd_descente[tons]),0)</f>
        <v>79.9241379310345</v>
      </c>
      <c r="AG352" s="21" t="n">
        <f aca="false">IFERROR(SUMPRODUCT(--(tbl_bd_descente[wo_number]=W352),tbl_bd_descente[Al2O3],tbl_bd_descente[tons])/SUMIF(tbl_bd_descente[wo_number],W352,tbl_bd_descente[tons]),0)</f>
        <v>9.56896551724138</v>
      </c>
      <c r="AH352" s="21" t="n">
        <f aca="false">IFERROR(SUMPRODUCT(--(tbl_bd_descente[wo_number]=W352),tbl_bd_descente[Fe2O3],tbl_bd_descente[tons])/SUMIF(tbl_bd_descente[wo_number],W352,tbl_bd_descente[tons]),0)</f>
        <v>1.14620689655172</v>
      </c>
      <c r="AI352" s="21" t="n">
        <f aca="false">IFERROR(SUMPRODUCT(--(tbl_bd_descente[wo_number]=W352),tbl_bd_descente[MgO],tbl_bd_descente[tons])/SUMIF(tbl_bd_descente[wo_number],W352,tbl_bd_descente[tons]),0)</f>
        <v>32.2986206896552</v>
      </c>
      <c r="AJ352" s="21" t="n">
        <f aca="false">IFERROR(SUMPRODUCT(--(tbl_bd_descente[wo_number]=W352),tbl_bd_descente[CaOX],tbl_bd_descente[tons])/SUMIF(tbl_bd_descente[wo_number],W352,tbl_bd_descente[tons]),0)</f>
        <v>1.42344827586207</v>
      </c>
      <c r="AK352" s="21" t="n">
        <f aca="false">IFERROR(SUMPRODUCT(--(tbl_bd_descente[wo_number]=W352),tbl_bd_descente[S],tbl_bd_descente[tons])/SUMIF(tbl_bd_descente[wo_number],W352,tbl_bd_descente[tons]),0)</f>
        <v>0.106103448275862</v>
      </c>
      <c r="AL352" s="33"/>
      <c r="AM352" s="34"/>
      <c r="AO352" s="47" t="str">
        <f aca="false">IF(AND(C352=S$2,D352=S$3,COUNTIF(AO$1:AO351,"&gt;"&amp;1)&lt;10),ROW(),"")</f>
        <v/>
      </c>
    </row>
    <row r="353" customFormat="false" ht="12.8" hidden="false" customHeight="false" outlineLevel="0" collapsed="false">
      <c r="A353" s="0" t="s">
        <v>960</v>
      </c>
      <c r="B353" s="0" t="s">
        <v>30</v>
      </c>
      <c r="C353" s="0" t="s">
        <v>1</v>
      </c>
      <c r="D353" s="0" t="s">
        <v>30</v>
      </c>
      <c r="E353" s="20" t="n">
        <v>327.718994903564</v>
      </c>
      <c r="F353" s="20" t="n">
        <v>75.6</v>
      </c>
      <c r="G353" s="20" t="n">
        <v>79.6</v>
      </c>
      <c r="H353" s="20" t="n">
        <v>86.1</v>
      </c>
      <c r="I353" s="20" t="n">
        <v>3.31</v>
      </c>
      <c r="J353" s="20" t="n">
        <v>1.03</v>
      </c>
      <c r="K353" s="20" t="n">
        <v>31.57</v>
      </c>
      <c r="L353" s="20" t="n">
        <v>0.45</v>
      </c>
      <c r="M353" s="19" t="n">
        <v>43739.8637104977</v>
      </c>
      <c r="N353" s="19" t="n">
        <v>43739.9013078357</v>
      </c>
      <c r="O353" s="19" t="s">
        <v>649</v>
      </c>
      <c r="W353" s="0" t="s">
        <v>329</v>
      </c>
      <c r="X353" s="19" t="n">
        <v>43663.3284722222</v>
      </c>
      <c r="Y353" s="31" t="n">
        <v>606.666666666667</v>
      </c>
      <c r="Z353" s="0" t="s">
        <v>66</v>
      </c>
      <c r="AA353" s="0" t="s">
        <v>20</v>
      </c>
      <c r="AB353" s="0" t="s">
        <v>66</v>
      </c>
      <c r="AC353" s="0" t="n">
        <v>2019</v>
      </c>
      <c r="AD353" s="0" t="n">
        <v>7</v>
      </c>
      <c r="AE353" s="32"/>
      <c r="AF353" s="21" t="n">
        <f aca="false">IFERROR(SUMPRODUCT(--(tbl_bd_descente[wo_number]=W353),tbl_bd_descente[Y],tbl_bd_descente[tons])/SUMIF(tbl_bd_descente[wo_number],W353,tbl_bd_descente[tons]),0)</f>
        <v>73.9472527472528</v>
      </c>
      <c r="AG353" s="21" t="n">
        <f aca="false">IFERROR(SUMPRODUCT(--(tbl_bd_descente[wo_number]=W353),tbl_bd_descente[Al2O3],tbl_bd_descente[tons])/SUMIF(tbl_bd_descente[wo_number],W353,tbl_bd_descente[tons]),0)</f>
        <v>8.02450549450549</v>
      </c>
      <c r="AH353" s="21" t="n">
        <f aca="false">IFERROR(SUMPRODUCT(--(tbl_bd_descente[wo_number]=W353),tbl_bd_descente[Fe2O3],tbl_bd_descente[tons])/SUMIF(tbl_bd_descente[wo_number],W353,tbl_bd_descente[tons]),0)</f>
        <v>1.40802197802198</v>
      </c>
      <c r="AI353" s="21" t="n">
        <f aca="false">IFERROR(SUMPRODUCT(--(tbl_bd_descente[wo_number]=W353),tbl_bd_descente[MgO],tbl_bd_descente[tons])/SUMIF(tbl_bd_descente[wo_number],W353,tbl_bd_descente[tons]),0)</f>
        <v>32.1432967032967</v>
      </c>
      <c r="AJ353" s="21" t="n">
        <f aca="false">IFERROR(SUMPRODUCT(--(tbl_bd_descente[wo_number]=W353),tbl_bd_descente[CaOX],tbl_bd_descente[tons])/SUMIF(tbl_bd_descente[wo_number],W353,tbl_bd_descente[tons]),0)</f>
        <v>1.25714285714286</v>
      </c>
      <c r="AK353" s="21" t="n">
        <f aca="false">IFERROR(SUMPRODUCT(--(tbl_bd_descente[wo_number]=W353),tbl_bd_descente[S],tbl_bd_descente[tons])/SUMIF(tbl_bd_descente[wo_number],W353,tbl_bd_descente[tons]),0)</f>
        <v>0.164197802197802</v>
      </c>
      <c r="AL353" s="33"/>
      <c r="AM353" s="34"/>
      <c r="AO353" s="47" t="str">
        <f aca="false">IF(AND(C353=S$2,D353=S$3,COUNTIF(AO$1:AO352,"&gt;"&amp;1)&lt;10),ROW(),"")</f>
        <v/>
      </c>
    </row>
    <row r="354" customFormat="false" ht="12.8" hidden="false" customHeight="false" outlineLevel="0" collapsed="false">
      <c r="A354" s="0" t="s">
        <v>961</v>
      </c>
      <c r="B354" s="0" t="s">
        <v>30</v>
      </c>
      <c r="C354" s="0" t="s">
        <v>1</v>
      </c>
      <c r="D354" s="0" t="s">
        <v>30</v>
      </c>
      <c r="E354" s="20" t="n">
        <v>74.5699996948242</v>
      </c>
      <c r="F354" s="20" t="n">
        <v>76.2</v>
      </c>
      <c r="G354" s="20" t="n">
        <v>80.3</v>
      </c>
      <c r="H354" s="20" t="n">
        <v>86.8</v>
      </c>
      <c r="I354" s="20" t="n">
        <v>2.86</v>
      </c>
      <c r="J354" s="20" t="n">
        <v>0.87</v>
      </c>
      <c r="K354" s="20" t="n">
        <v>31.39</v>
      </c>
      <c r="L354" s="20" t="n">
        <v>1.05</v>
      </c>
      <c r="M354" s="19" t="n">
        <v>43739.8409564005</v>
      </c>
      <c r="N354" s="19" t="n">
        <v>43739.8457468403</v>
      </c>
      <c r="O354" s="19" t="s">
        <v>593</v>
      </c>
      <c r="W354" s="0" t="s">
        <v>329</v>
      </c>
      <c r="X354" s="19" t="n">
        <v>43663.3284722222</v>
      </c>
      <c r="Y354" s="31" t="n">
        <v>303.333333333333</v>
      </c>
      <c r="Z354" s="0" t="s">
        <v>66</v>
      </c>
      <c r="AA354" s="0" t="s">
        <v>9</v>
      </c>
      <c r="AB354" s="0" t="s">
        <v>66</v>
      </c>
      <c r="AC354" s="0" t="n">
        <v>2019</v>
      </c>
      <c r="AD354" s="0" t="n">
        <v>7</v>
      </c>
      <c r="AE354" s="32"/>
      <c r="AF354" s="21" t="n">
        <f aca="false">IFERROR(SUMPRODUCT(--(tbl_bd_descente[wo_number]=W354),tbl_bd_descente[Y],tbl_bd_descente[tons])/SUMIF(tbl_bd_descente[wo_number],W354,tbl_bd_descente[tons]),0)</f>
        <v>73.9472527472528</v>
      </c>
      <c r="AG354" s="21" t="n">
        <f aca="false">IFERROR(SUMPRODUCT(--(tbl_bd_descente[wo_number]=W354),tbl_bd_descente[Al2O3],tbl_bd_descente[tons])/SUMIF(tbl_bd_descente[wo_number],W354,tbl_bd_descente[tons]),0)</f>
        <v>8.02450549450549</v>
      </c>
      <c r="AH354" s="21" t="n">
        <f aca="false">IFERROR(SUMPRODUCT(--(tbl_bd_descente[wo_number]=W354),tbl_bd_descente[Fe2O3],tbl_bd_descente[tons])/SUMIF(tbl_bd_descente[wo_number],W354,tbl_bd_descente[tons]),0)</f>
        <v>1.40802197802198</v>
      </c>
      <c r="AI354" s="21" t="n">
        <f aca="false">IFERROR(SUMPRODUCT(--(tbl_bd_descente[wo_number]=W354),tbl_bd_descente[MgO],tbl_bd_descente[tons])/SUMIF(tbl_bd_descente[wo_number],W354,tbl_bd_descente[tons]),0)</f>
        <v>32.1432967032967</v>
      </c>
      <c r="AJ354" s="21" t="n">
        <f aca="false">IFERROR(SUMPRODUCT(--(tbl_bd_descente[wo_number]=W354),tbl_bd_descente[CaOX],tbl_bd_descente[tons])/SUMIF(tbl_bd_descente[wo_number],W354,tbl_bd_descente[tons]),0)</f>
        <v>1.25714285714286</v>
      </c>
      <c r="AK354" s="21" t="n">
        <f aca="false">IFERROR(SUMPRODUCT(--(tbl_bd_descente[wo_number]=W354),tbl_bd_descente[S],tbl_bd_descente[tons])/SUMIF(tbl_bd_descente[wo_number],W354,tbl_bd_descente[tons]),0)</f>
        <v>0.164197802197802</v>
      </c>
      <c r="AL354" s="33"/>
      <c r="AM354" s="34"/>
      <c r="AO354" s="47" t="str">
        <f aca="false">IF(AND(C354=S$2,D354=S$3,COUNTIF(AO$1:AO353,"&gt;"&amp;1)&lt;10),ROW(),"")</f>
        <v/>
      </c>
    </row>
    <row r="355" customFormat="false" ht="12.8" hidden="false" customHeight="false" outlineLevel="0" collapsed="false">
      <c r="A355" s="0" t="s">
        <v>962</v>
      </c>
      <c r="B355" s="0" t="s">
        <v>30</v>
      </c>
      <c r="C355" s="0" t="s">
        <v>1</v>
      </c>
      <c r="D355" s="0" t="s">
        <v>30</v>
      </c>
      <c r="E355" s="20" t="n">
        <v>109.514999389648</v>
      </c>
      <c r="F355" s="20" t="n">
        <v>75</v>
      </c>
      <c r="G355" s="20" t="n">
        <v>79</v>
      </c>
      <c r="H355" s="20" t="n">
        <v>85.4</v>
      </c>
      <c r="I355" s="20" t="n">
        <v>2.78</v>
      </c>
      <c r="J355" s="20" t="n">
        <v>0.86</v>
      </c>
      <c r="K355" s="20" t="n">
        <v>31.51</v>
      </c>
      <c r="L355" s="20" t="n">
        <v>0.9</v>
      </c>
      <c r="M355" s="19" t="n">
        <v>43739.8300298611</v>
      </c>
      <c r="N355" s="19" t="n">
        <v>43739.8382056366</v>
      </c>
      <c r="O355" s="19" t="s">
        <v>593</v>
      </c>
      <c r="W355" s="0" t="s">
        <v>328</v>
      </c>
      <c r="X355" s="19" t="n">
        <v>43663.1090277778</v>
      </c>
      <c r="Y355" s="31" t="n">
        <v>1200</v>
      </c>
      <c r="Z355" s="0" t="s">
        <v>66</v>
      </c>
      <c r="AA355" s="0" t="s">
        <v>9</v>
      </c>
      <c r="AB355" s="0" t="s">
        <v>66</v>
      </c>
      <c r="AC355" s="0" t="n">
        <v>2019</v>
      </c>
      <c r="AD355" s="0" t="n">
        <v>7</v>
      </c>
      <c r="AE355" s="32"/>
      <c r="AF355" s="21" t="n">
        <f aca="false">IFERROR(SUMPRODUCT(--(tbl_bd_descente[wo_number]=W355),tbl_bd_descente[Y],tbl_bd_descente[tons])/SUMIF(tbl_bd_descente[wo_number],W355,tbl_bd_descente[tons]),0)</f>
        <v>73.2</v>
      </c>
      <c r="AG355" s="21" t="n">
        <f aca="false">IFERROR(SUMPRODUCT(--(tbl_bd_descente[wo_number]=W355),tbl_bd_descente[Al2O3],tbl_bd_descente[tons])/SUMIF(tbl_bd_descente[wo_number],W355,tbl_bd_descente[tons]),0)</f>
        <v>10.07</v>
      </c>
      <c r="AH355" s="21" t="n">
        <f aca="false">IFERROR(SUMPRODUCT(--(tbl_bd_descente[wo_number]=W355),tbl_bd_descente[Fe2O3],tbl_bd_descente[tons])/SUMIF(tbl_bd_descente[wo_number],W355,tbl_bd_descente[tons]),0)</f>
        <v>1.61</v>
      </c>
      <c r="AI355" s="21" t="n">
        <f aca="false">IFERROR(SUMPRODUCT(--(tbl_bd_descente[wo_number]=W355),tbl_bd_descente[MgO],tbl_bd_descente[tons])/SUMIF(tbl_bd_descente[wo_number],W355,tbl_bd_descente[tons]),0)</f>
        <v>32.1233333333333</v>
      </c>
      <c r="AJ355" s="21" t="n">
        <f aca="false">IFERROR(SUMPRODUCT(--(tbl_bd_descente[wo_number]=W355),tbl_bd_descente[CaOX],tbl_bd_descente[tons])/SUMIF(tbl_bd_descente[wo_number],W355,tbl_bd_descente[tons]),0)</f>
        <v>0.863333333333333</v>
      </c>
      <c r="AK355" s="21" t="n">
        <f aca="false">IFERROR(SUMPRODUCT(--(tbl_bd_descente[wo_number]=W355),tbl_bd_descente[S],tbl_bd_descente[tons])/SUMIF(tbl_bd_descente[wo_number],W355,tbl_bd_descente[tons]),0)</f>
        <v>0.162</v>
      </c>
      <c r="AL355" s="33"/>
      <c r="AM355" s="34"/>
      <c r="AO355" s="47" t="str">
        <f aca="false">IF(AND(C355=S$2,D355=S$3,COUNTIF(AO$1:AO354,"&gt;"&amp;1)&lt;10),ROW(),"")</f>
        <v/>
      </c>
    </row>
    <row r="356" customFormat="false" ht="12.8" hidden="false" customHeight="false" outlineLevel="0" collapsed="false">
      <c r="A356" s="0" t="s">
        <v>963</v>
      </c>
      <c r="B356" s="0" t="s">
        <v>66</v>
      </c>
      <c r="C356" s="0" t="s">
        <v>20</v>
      </c>
      <c r="D356" s="0" t="s">
        <v>66</v>
      </c>
      <c r="E356" s="20" t="n">
        <v>572.971994400024</v>
      </c>
      <c r="F356" s="0" t="n">
        <v>72.7</v>
      </c>
      <c r="G356" s="0" t="n">
        <v>76.6</v>
      </c>
      <c r="H356" s="0" t="n">
        <v>82.2</v>
      </c>
      <c r="I356" s="0" t="n">
        <v>7.22</v>
      </c>
      <c r="J356" s="0" t="n">
        <v>1.35</v>
      </c>
      <c r="K356" s="0" t="n">
        <v>31.97</v>
      </c>
      <c r="L356" s="0" t="n">
        <v>0.97</v>
      </c>
      <c r="M356" s="19" t="n">
        <v>43739.6973721412</v>
      </c>
      <c r="N356" s="19" t="n">
        <v>43739.7937569792</v>
      </c>
      <c r="O356" s="19" t="s">
        <v>605</v>
      </c>
      <c r="W356" s="0" t="s">
        <v>327</v>
      </c>
      <c r="X356" s="19" t="n">
        <v>43662.8201388889</v>
      </c>
      <c r="Y356" s="31" t="n">
        <v>1198</v>
      </c>
      <c r="Z356" s="0" t="s">
        <v>54</v>
      </c>
      <c r="AA356" s="0" t="s">
        <v>5</v>
      </c>
      <c r="AB356" s="0" t="s">
        <v>54</v>
      </c>
      <c r="AC356" s="0" t="n">
        <v>2019</v>
      </c>
      <c r="AD356" s="0" t="n">
        <v>7</v>
      </c>
      <c r="AE356" s="32"/>
      <c r="AF356" s="21" t="n">
        <f aca="false">IFERROR(SUMPRODUCT(--(tbl_bd_descente[wo_number]=W356),tbl_bd_descente[Y],tbl_bd_descente[tons])/SUMIF(tbl_bd_descente[wo_number],W356,tbl_bd_descente[tons]),0)</f>
        <v>83.8667779632721</v>
      </c>
      <c r="AG356" s="21" t="n">
        <f aca="false">IFERROR(SUMPRODUCT(--(tbl_bd_descente[wo_number]=W356),tbl_bd_descente[Al2O3],tbl_bd_descente[tons])/SUMIF(tbl_bd_descente[wo_number],W356,tbl_bd_descente[tons]),0)</f>
        <v>2.08330550918197</v>
      </c>
      <c r="AH356" s="21" t="n">
        <f aca="false">IFERROR(SUMPRODUCT(--(tbl_bd_descente[wo_number]=W356),tbl_bd_descente[Fe2O3],tbl_bd_descente[tons])/SUMIF(tbl_bd_descente[wo_number],W356,tbl_bd_descente[tons]),0)</f>
        <v>0.653355592654424</v>
      </c>
      <c r="AI356" s="21" t="n">
        <f aca="false">IFERROR(SUMPRODUCT(--(tbl_bd_descente[wo_number]=W356),tbl_bd_descente[MgO],tbl_bd_descente[tons])/SUMIF(tbl_bd_descente[wo_number],W356,tbl_bd_descente[tons]),0)</f>
        <v>31.4966277128548</v>
      </c>
      <c r="AJ356" s="21" t="n">
        <f aca="false">IFERROR(SUMPRODUCT(--(tbl_bd_descente[wo_number]=W356),tbl_bd_descente[CaOX],tbl_bd_descente[tons])/SUMIF(tbl_bd_descente[wo_number],W356,tbl_bd_descente[tons]),0)</f>
        <v>0.883455759599332</v>
      </c>
      <c r="AK356" s="21" t="n">
        <f aca="false">IFERROR(SUMPRODUCT(--(tbl_bd_descente[wo_number]=W356),tbl_bd_descente[S],tbl_bd_descente[tons])/SUMIF(tbl_bd_descente[wo_number],W356,tbl_bd_descente[tons]),0)</f>
        <v>0.0443522537562604</v>
      </c>
      <c r="AL356" s="33"/>
      <c r="AM356" s="34"/>
      <c r="AO356" s="47" t="str">
        <f aca="false">IF(AND(C356=S$2,D356=S$3,COUNTIF(AO$1:AO355,"&gt;"&amp;1)&lt;10),ROW(),"")</f>
        <v/>
      </c>
    </row>
    <row r="357" customFormat="false" ht="12.8" hidden="false" customHeight="false" outlineLevel="0" collapsed="false">
      <c r="A357" s="0" t="s">
        <v>964</v>
      </c>
      <c r="B357" s="0" t="s">
        <v>613</v>
      </c>
      <c r="C357" s="0" t="s">
        <v>8</v>
      </c>
      <c r="D357" s="0" t="s">
        <v>66</v>
      </c>
      <c r="E357" s="20" t="n">
        <v>252.089996337891</v>
      </c>
      <c r="F357" s="0" t="n">
        <v>74.3</v>
      </c>
      <c r="G357" s="0" t="n">
        <v>78.4</v>
      </c>
      <c r="H357" s="0" t="n">
        <v>84</v>
      </c>
      <c r="I357" s="0" t="n">
        <v>8.63</v>
      </c>
      <c r="J357" s="0" t="n">
        <v>1.3</v>
      </c>
      <c r="K357" s="0" t="n">
        <v>32.09</v>
      </c>
      <c r="L357" s="0" t="n">
        <v>0.62</v>
      </c>
      <c r="M357" s="19" t="n">
        <v>43739.6560295139</v>
      </c>
      <c r="N357" s="19" t="n">
        <v>43739.6896585301</v>
      </c>
      <c r="O357" s="19" t="s">
        <v>605</v>
      </c>
      <c r="W357" s="0" t="s">
        <v>326</v>
      </c>
      <c r="X357" s="19" t="n">
        <v>43662.1847222222</v>
      </c>
      <c r="Y357" s="31" t="n">
        <v>762.666666666667</v>
      </c>
      <c r="Z357" s="0" t="s">
        <v>66</v>
      </c>
      <c r="AA357" s="0" t="s">
        <v>20</v>
      </c>
      <c r="AB357" s="0" t="s">
        <v>66</v>
      </c>
      <c r="AC357" s="0" t="n">
        <v>2019</v>
      </c>
      <c r="AD357" s="0" t="n">
        <v>7</v>
      </c>
      <c r="AE357" s="32"/>
      <c r="AF357" s="21" t="n">
        <f aca="false">IFERROR(SUMPRODUCT(--(tbl_bd_descente[wo_number]=W357),tbl_bd_descente[Y],tbl_bd_descente[tons])/SUMIF(tbl_bd_descente[wo_number],W357,tbl_bd_descente[tons]),0)</f>
        <v>73.6293706293706</v>
      </c>
      <c r="AG357" s="21" t="n">
        <f aca="false">IFERROR(SUMPRODUCT(--(tbl_bd_descente[wo_number]=W357),tbl_bd_descente[Al2O3],tbl_bd_descente[tons])/SUMIF(tbl_bd_descente[wo_number],W357,tbl_bd_descente[tons]),0)</f>
        <v>8.10048951048951</v>
      </c>
      <c r="AH357" s="21" t="n">
        <f aca="false">IFERROR(SUMPRODUCT(--(tbl_bd_descente[wo_number]=W357),tbl_bd_descente[Fe2O3],tbl_bd_descente[tons])/SUMIF(tbl_bd_descente[wo_number],W357,tbl_bd_descente[tons]),0)</f>
        <v>1.46853146853147</v>
      </c>
      <c r="AI357" s="21" t="n">
        <f aca="false">IFERROR(SUMPRODUCT(--(tbl_bd_descente[wo_number]=W357),tbl_bd_descente[MgO],tbl_bd_descente[tons])/SUMIF(tbl_bd_descente[wo_number],W357,tbl_bd_descente[tons]),0)</f>
        <v>32.0170629370629</v>
      </c>
      <c r="AJ357" s="21" t="n">
        <f aca="false">IFERROR(SUMPRODUCT(--(tbl_bd_descente[wo_number]=W357),tbl_bd_descente[CaOX],tbl_bd_descente[tons])/SUMIF(tbl_bd_descente[wo_number],W357,tbl_bd_descente[tons]),0)</f>
        <v>1.12097902097902</v>
      </c>
      <c r="AK357" s="21" t="n">
        <f aca="false">IFERROR(SUMPRODUCT(--(tbl_bd_descente[wo_number]=W357),tbl_bd_descente[S],tbl_bd_descente[tons])/SUMIF(tbl_bd_descente[wo_number],W357,tbl_bd_descente[tons]),0)</f>
        <v>0.14472027972028</v>
      </c>
      <c r="AL357" s="33"/>
      <c r="AM357" s="34"/>
      <c r="AO357" s="47" t="str">
        <f aca="false">IF(AND(C357=S$2,D357=S$3,COUNTIF(AO$1:AO356,"&gt;"&amp;1)&lt;10),ROW(),"")</f>
        <v/>
      </c>
    </row>
    <row r="358" customFormat="false" ht="12.8" hidden="false" customHeight="false" outlineLevel="0" collapsed="false">
      <c r="A358" s="0" t="s">
        <v>965</v>
      </c>
      <c r="B358" s="0" t="s">
        <v>30</v>
      </c>
      <c r="C358" s="0" t="s">
        <v>1</v>
      </c>
      <c r="D358" s="0" t="s">
        <v>30</v>
      </c>
      <c r="E358" s="20" t="n">
        <v>324.134994506836</v>
      </c>
      <c r="F358" s="20" t="n">
        <v>78.1</v>
      </c>
      <c r="G358" s="20" t="n">
        <v>82.3</v>
      </c>
      <c r="H358" s="20" t="n">
        <v>89</v>
      </c>
      <c r="I358" s="20" t="n">
        <v>2.33</v>
      </c>
      <c r="J358" s="20" t="n">
        <v>0.73</v>
      </c>
      <c r="K358" s="20" t="n">
        <v>31.47</v>
      </c>
      <c r="L358" s="20" t="n">
        <v>1.04</v>
      </c>
      <c r="M358" s="19" t="n">
        <v>43739.6155393519</v>
      </c>
      <c r="N358" s="19" t="n">
        <v>43739.6512331829</v>
      </c>
      <c r="O358" s="19" t="s">
        <v>605</v>
      </c>
      <c r="W358" s="0" t="s">
        <v>326</v>
      </c>
      <c r="X358" s="19" t="n">
        <v>43662.1847222222</v>
      </c>
      <c r="Y358" s="31" t="n">
        <v>381.333333333333</v>
      </c>
      <c r="Z358" s="0" t="s">
        <v>66</v>
      </c>
      <c r="AA358" s="0" t="s">
        <v>9</v>
      </c>
      <c r="AB358" s="0" t="s">
        <v>66</v>
      </c>
      <c r="AC358" s="0" t="n">
        <v>2019</v>
      </c>
      <c r="AD358" s="0" t="n">
        <v>7</v>
      </c>
      <c r="AE358" s="32"/>
      <c r="AF358" s="21" t="n">
        <f aca="false">IFERROR(SUMPRODUCT(--(tbl_bd_descente[wo_number]=W358),tbl_bd_descente[Y],tbl_bd_descente[tons])/SUMIF(tbl_bd_descente[wo_number],W358,tbl_bd_descente[tons]),0)</f>
        <v>73.6293706293706</v>
      </c>
      <c r="AG358" s="21" t="n">
        <f aca="false">IFERROR(SUMPRODUCT(--(tbl_bd_descente[wo_number]=W358),tbl_bd_descente[Al2O3],tbl_bd_descente[tons])/SUMIF(tbl_bd_descente[wo_number],W358,tbl_bd_descente[tons]),0)</f>
        <v>8.10048951048951</v>
      </c>
      <c r="AH358" s="21" t="n">
        <f aca="false">IFERROR(SUMPRODUCT(--(tbl_bd_descente[wo_number]=W358),tbl_bd_descente[Fe2O3],tbl_bd_descente[tons])/SUMIF(tbl_bd_descente[wo_number],W358,tbl_bd_descente[tons]),0)</f>
        <v>1.46853146853147</v>
      </c>
      <c r="AI358" s="21" t="n">
        <f aca="false">IFERROR(SUMPRODUCT(--(tbl_bd_descente[wo_number]=W358),tbl_bd_descente[MgO],tbl_bd_descente[tons])/SUMIF(tbl_bd_descente[wo_number],W358,tbl_bd_descente[tons]),0)</f>
        <v>32.0170629370629</v>
      </c>
      <c r="AJ358" s="21" t="n">
        <f aca="false">IFERROR(SUMPRODUCT(--(tbl_bd_descente[wo_number]=W358),tbl_bd_descente[CaOX],tbl_bd_descente[tons])/SUMIF(tbl_bd_descente[wo_number],W358,tbl_bd_descente[tons]),0)</f>
        <v>1.12097902097902</v>
      </c>
      <c r="AK358" s="21" t="n">
        <f aca="false">IFERROR(SUMPRODUCT(--(tbl_bd_descente[wo_number]=W358),tbl_bd_descente[S],tbl_bd_descente[tons])/SUMIF(tbl_bd_descente[wo_number],W358,tbl_bd_descente[tons]),0)</f>
        <v>0.14472027972028</v>
      </c>
      <c r="AL358" s="33"/>
      <c r="AM358" s="34"/>
      <c r="AO358" s="47" t="str">
        <f aca="false">IF(AND(C358=S$2,D358=S$3,COUNTIF(AO$1:AO357,"&gt;"&amp;1)&lt;10),ROW(),"")</f>
        <v/>
      </c>
    </row>
    <row r="359" customFormat="false" ht="12.8" hidden="false" customHeight="false" outlineLevel="0" collapsed="false">
      <c r="A359" s="0" t="s">
        <v>966</v>
      </c>
      <c r="B359" s="0" t="s">
        <v>613</v>
      </c>
      <c r="C359" s="0" t="s">
        <v>8</v>
      </c>
      <c r="D359" s="0" t="s">
        <v>66</v>
      </c>
      <c r="E359" s="20" t="n">
        <v>188.874000549316</v>
      </c>
      <c r="F359" s="0" t="n">
        <v>74</v>
      </c>
      <c r="G359" s="0" t="n">
        <v>78</v>
      </c>
      <c r="H359" s="0" t="n">
        <v>83.6</v>
      </c>
      <c r="I359" s="0" t="n">
        <v>9.33</v>
      </c>
      <c r="J359" s="0" t="n">
        <v>1.3</v>
      </c>
      <c r="K359" s="0" t="n">
        <v>32.21</v>
      </c>
      <c r="L359" s="0" t="n">
        <v>1.13</v>
      </c>
      <c r="M359" s="19" t="n">
        <v>43739.5591741088</v>
      </c>
      <c r="N359" s="19" t="n">
        <v>43739.5763034375</v>
      </c>
      <c r="O359" s="19" t="s">
        <v>967</v>
      </c>
      <c r="W359" s="0" t="s">
        <v>325</v>
      </c>
      <c r="X359" s="19" t="n">
        <v>43661.8416666667</v>
      </c>
      <c r="Y359" s="31" t="n">
        <v>604</v>
      </c>
      <c r="Z359" s="0" t="s">
        <v>30</v>
      </c>
      <c r="AA359" s="0" t="s">
        <v>1</v>
      </c>
      <c r="AB359" s="0" t="s">
        <v>30</v>
      </c>
      <c r="AC359" s="0" t="n">
        <v>2019</v>
      </c>
      <c r="AD359" s="0" t="n">
        <v>7</v>
      </c>
      <c r="AE359" s="32"/>
      <c r="AF359" s="21" t="n">
        <f aca="false">IFERROR(SUMPRODUCT(--(tbl_bd_descente[wo_number]=W359),tbl_bd_descente[Y],tbl_bd_descente[tons])/SUMIF(tbl_bd_descente[wo_number],W359,tbl_bd_descente[tons]),0)</f>
        <v>79.4701986754967</v>
      </c>
      <c r="AG359" s="21" t="n">
        <f aca="false">IFERROR(SUMPRODUCT(--(tbl_bd_descente[wo_number]=W359),tbl_bd_descente[Al2O3],tbl_bd_descente[tons])/SUMIF(tbl_bd_descente[wo_number],W359,tbl_bd_descente[tons]),0)</f>
        <v>3.58258278145695</v>
      </c>
      <c r="AH359" s="21" t="n">
        <f aca="false">IFERROR(SUMPRODUCT(--(tbl_bd_descente[wo_number]=W359),tbl_bd_descente[Fe2O3],tbl_bd_descente[tons])/SUMIF(tbl_bd_descente[wo_number],W359,tbl_bd_descente[tons]),0)</f>
        <v>0.927549668874172</v>
      </c>
      <c r="AI359" s="21" t="n">
        <f aca="false">IFERROR(SUMPRODUCT(--(tbl_bd_descente[wo_number]=W359),tbl_bd_descente[MgO],tbl_bd_descente[tons])/SUMIF(tbl_bd_descente[wo_number],W359,tbl_bd_descente[tons]),0)</f>
        <v>31.6071523178808</v>
      </c>
      <c r="AJ359" s="21" t="n">
        <f aca="false">IFERROR(SUMPRODUCT(--(tbl_bd_descente[wo_number]=W359),tbl_bd_descente[CaOX],tbl_bd_descente[tons])/SUMIF(tbl_bd_descente[wo_number],W359,tbl_bd_descente[tons]),0)</f>
        <v>1.33801324503311</v>
      </c>
      <c r="AK359" s="21" t="n">
        <f aca="false">IFERROR(SUMPRODUCT(--(tbl_bd_descente[wo_number]=W359),tbl_bd_descente[S],tbl_bd_descente[tons])/SUMIF(tbl_bd_descente[wo_number],W359,tbl_bd_descente[tons]),0)</f>
        <v>0.0922317880794702</v>
      </c>
      <c r="AL359" s="33"/>
      <c r="AM359" s="34"/>
      <c r="AO359" s="47" t="str">
        <f aca="false">IF(AND(C359=S$2,D359=S$3,COUNTIF(AO$1:AO358,"&gt;"&amp;1)&lt;10),ROW(),"")</f>
        <v/>
      </c>
    </row>
    <row r="360" customFormat="false" ht="12.8" hidden="false" customHeight="false" outlineLevel="0" collapsed="false">
      <c r="A360" s="0" t="s">
        <v>968</v>
      </c>
      <c r="B360" s="0" t="s">
        <v>613</v>
      </c>
      <c r="C360" s="0" t="s">
        <v>8</v>
      </c>
      <c r="D360" s="0" t="s">
        <v>66</v>
      </c>
      <c r="E360" s="20" t="n">
        <v>292.335996246338</v>
      </c>
      <c r="F360" s="0" t="n">
        <v>75</v>
      </c>
      <c r="G360" s="0" t="n">
        <v>79.1</v>
      </c>
      <c r="H360" s="0" t="n">
        <v>84.7</v>
      </c>
      <c r="I360" s="0" t="n">
        <v>9.53</v>
      </c>
      <c r="J360" s="0" t="n">
        <v>1.31</v>
      </c>
      <c r="K360" s="0" t="n">
        <v>31.99</v>
      </c>
      <c r="L360" s="0" t="n">
        <v>1.4</v>
      </c>
      <c r="M360" s="19" t="n">
        <v>43739.5350292014</v>
      </c>
      <c r="N360" s="19" t="n">
        <v>43739.556531632</v>
      </c>
      <c r="O360" s="19" t="s">
        <v>967</v>
      </c>
      <c r="W360" s="0" t="s">
        <v>324</v>
      </c>
      <c r="X360" s="19" t="n">
        <v>43661.4715277778</v>
      </c>
      <c r="Y360" s="31" t="n">
        <v>1200</v>
      </c>
      <c r="Z360" s="0" t="s">
        <v>30</v>
      </c>
      <c r="AA360" s="0" t="s">
        <v>1</v>
      </c>
      <c r="AB360" s="0" t="s">
        <v>30</v>
      </c>
      <c r="AC360" s="0" t="n">
        <v>2019</v>
      </c>
      <c r="AD360" s="0" t="n">
        <v>7</v>
      </c>
      <c r="AE360" s="32"/>
      <c r="AF360" s="21" t="n">
        <f aca="false">IFERROR(SUMPRODUCT(--(tbl_bd_descente[wo_number]=W360),tbl_bd_descente[Y],tbl_bd_descente[tons])/SUMIF(tbl_bd_descente[wo_number],W360,tbl_bd_descente[tons]),0)</f>
        <v>79.7666666666667</v>
      </c>
      <c r="AG360" s="21" t="n">
        <f aca="false">IFERROR(SUMPRODUCT(--(tbl_bd_descente[wo_number]=W360),tbl_bd_descente[Al2O3],tbl_bd_descente[tons])/SUMIF(tbl_bd_descente[wo_number],W360,tbl_bd_descente[tons]),0)</f>
        <v>3.14333333333333</v>
      </c>
      <c r="AH360" s="21" t="n">
        <f aca="false">IFERROR(SUMPRODUCT(--(tbl_bd_descente[wo_number]=W360),tbl_bd_descente[Fe2O3],tbl_bd_descente[tons])/SUMIF(tbl_bd_descente[wo_number],W360,tbl_bd_descente[tons]),0)</f>
        <v>0.84</v>
      </c>
      <c r="AI360" s="21" t="n">
        <f aca="false">IFERROR(SUMPRODUCT(--(tbl_bd_descente[wo_number]=W360),tbl_bd_descente[MgO],tbl_bd_descente[tons])/SUMIF(tbl_bd_descente[wo_number],W360,tbl_bd_descente[tons]),0)</f>
        <v>31.5633333333333</v>
      </c>
      <c r="AJ360" s="21" t="n">
        <f aca="false">IFERROR(SUMPRODUCT(--(tbl_bd_descente[wo_number]=W360),tbl_bd_descente[CaOX],tbl_bd_descente[tons])/SUMIF(tbl_bd_descente[wo_number],W360,tbl_bd_descente[tons]),0)</f>
        <v>1.46666666666667</v>
      </c>
      <c r="AK360" s="21" t="n">
        <f aca="false">IFERROR(SUMPRODUCT(--(tbl_bd_descente[wo_number]=W360),tbl_bd_descente[S],tbl_bd_descente[tons])/SUMIF(tbl_bd_descente[wo_number],W360,tbl_bd_descente[tons]),0)</f>
        <v>0.0633333333333333</v>
      </c>
      <c r="AL360" s="33"/>
      <c r="AM360" s="34"/>
      <c r="AO360" s="47" t="str">
        <f aca="false">IF(AND(C360=S$2,D360=S$3,COUNTIF(AO$1:AO359,"&gt;"&amp;1)&lt;10),ROW(),"")</f>
        <v/>
      </c>
    </row>
    <row r="361" customFormat="false" ht="12.8" hidden="false" customHeight="false" outlineLevel="0" collapsed="false">
      <c r="A361" s="0" t="s">
        <v>969</v>
      </c>
      <c r="B361" s="0" t="s">
        <v>613</v>
      </c>
      <c r="C361" s="0" t="s">
        <v>8</v>
      </c>
      <c r="D361" s="0" t="s">
        <v>66</v>
      </c>
      <c r="E361" s="20" t="n">
        <v>550.311994171143</v>
      </c>
      <c r="F361" s="0" t="n">
        <v>74.7</v>
      </c>
      <c r="G361" s="0" t="n">
        <v>78.9</v>
      </c>
      <c r="H361" s="0" t="n">
        <v>84.4</v>
      </c>
      <c r="I361" s="0" t="n">
        <v>9.88</v>
      </c>
      <c r="J361" s="0" t="n">
        <v>1.32</v>
      </c>
      <c r="K361" s="0" t="n">
        <v>32.21</v>
      </c>
      <c r="L361" s="0" t="n">
        <v>1.21</v>
      </c>
      <c r="M361" s="19" t="n">
        <v>43739.4780729514</v>
      </c>
      <c r="N361" s="19" t="n">
        <v>43739.7244758449</v>
      </c>
      <c r="O361" s="19" t="s">
        <v>967</v>
      </c>
      <c r="W361" s="0" t="s">
        <v>310</v>
      </c>
      <c r="X361" s="19" t="n">
        <v>43661.1826388889</v>
      </c>
      <c r="Y361" s="31" t="n">
        <v>397.333333333333</v>
      </c>
      <c r="Z361" s="0" t="s">
        <v>66</v>
      </c>
      <c r="AA361" s="0" t="s">
        <v>20</v>
      </c>
      <c r="AB361" s="0" t="s">
        <v>66</v>
      </c>
      <c r="AC361" s="0" t="n">
        <v>2019</v>
      </c>
      <c r="AD361" s="0" t="n">
        <v>7</v>
      </c>
      <c r="AE361" s="32"/>
      <c r="AF361" s="21" t="n">
        <f aca="false">IFERROR(SUMPRODUCT(--(tbl_bd_descente[wo_number]=W361),tbl_bd_descente[Y],tbl_bd_descente[tons])/SUMIF(tbl_bd_descente[wo_number],W361,tbl_bd_descente[tons]),0)</f>
        <v>70.8463087248322</v>
      </c>
      <c r="AG361" s="21" t="n">
        <f aca="false">IFERROR(SUMPRODUCT(--(tbl_bd_descente[wo_number]=W361),tbl_bd_descente[Al2O3],tbl_bd_descente[tons])/SUMIF(tbl_bd_descente[wo_number],W361,tbl_bd_descente[tons]),0)</f>
        <v>8.97228187919463</v>
      </c>
      <c r="AH361" s="21" t="n">
        <f aca="false">IFERROR(SUMPRODUCT(--(tbl_bd_descente[wo_number]=W361),tbl_bd_descente[Fe2O3],tbl_bd_descente[tons])/SUMIF(tbl_bd_descente[wo_number],W361,tbl_bd_descente[tons]),0)</f>
        <v>1.50026845637584</v>
      </c>
      <c r="AI361" s="21" t="n">
        <f aca="false">IFERROR(SUMPRODUCT(--(tbl_bd_descente[wo_number]=W361),tbl_bd_descente[MgO],tbl_bd_descente[tons])/SUMIF(tbl_bd_descente[wo_number],W361,tbl_bd_descente[tons]),0)</f>
        <v>32.1553691275168</v>
      </c>
      <c r="AJ361" s="21" t="n">
        <f aca="false">IFERROR(SUMPRODUCT(--(tbl_bd_descente[wo_number]=W361),tbl_bd_descente[CaOX],tbl_bd_descente[tons])/SUMIF(tbl_bd_descente[wo_number],W361,tbl_bd_descente[tons]),0)</f>
        <v>1.2141610738255</v>
      </c>
      <c r="AK361" s="21" t="n">
        <f aca="false">IFERROR(SUMPRODUCT(--(tbl_bd_descente[wo_number]=W361),tbl_bd_descente[S],tbl_bd_descente[tons])/SUMIF(tbl_bd_descente[wo_number],W361,tbl_bd_descente[tons]),0)</f>
        <v>0.130093959731544</v>
      </c>
      <c r="AL361" s="33"/>
      <c r="AM361" s="34"/>
      <c r="AO361" s="47" t="str">
        <f aca="false">IF(AND(C361=S$2,D361=S$3,COUNTIF(AO$1:AO360,"&gt;"&amp;1)&lt;10),ROW(),"")</f>
        <v/>
      </c>
    </row>
    <row r="362" customFormat="false" ht="12.8" hidden="false" customHeight="false" outlineLevel="0" collapsed="false">
      <c r="A362" s="0" t="s">
        <v>970</v>
      </c>
      <c r="B362" s="0" t="s">
        <v>30</v>
      </c>
      <c r="C362" s="0" t="s">
        <v>1</v>
      </c>
      <c r="D362" s="0" t="s">
        <v>30</v>
      </c>
      <c r="E362" s="20" t="n">
        <v>135.441999435425</v>
      </c>
      <c r="F362" s="20" t="n">
        <v>76.7</v>
      </c>
      <c r="G362" s="20" t="n">
        <v>80.8</v>
      </c>
      <c r="H362" s="20" t="n">
        <v>87.4</v>
      </c>
      <c r="I362" s="20" t="n">
        <v>3.53</v>
      </c>
      <c r="J362" s="20" t="n">
        <v>0.81</v>
      </c>
      <c r="K362" s="20" t="n">
        <v>31.82</v>
      </c>
      <c r="L362" s="20" t="n">
        <v>0.27</v>
      </c>
      <c r="M362" s="19" t="n">
        <v>43739.4387165509</v>
      </c>
      <c r="N362" s="19" t="n">
        <v>43739.4512108449</v>
      </c>
      <c r="O362" s="19" t="s">
        <v>837</v>
      </c>
      <c r="W362" s="0" t="s">
        <v>310</v>
      </c>
      <c r="X362" s="19" t="n">
        <v>43661.1826388889</v>
      </c>
      <c r="Y362" s="31" t="n">
        <v>198.666666666667</v>
      </c>
      <c r="Z362" s="0" t="s">
        <v>66</v>
      </c>
      <c r="AA362" s="0" t="s">
        <v>9</v>
      </c>
      <c r="AB362" s="0" t="s">
        <v>66</v>
      </c>
      <c r="AC362" s="0" t="n">
        <v>2019</v>
      </c>
      <c r="AD362" s="0" t="n">
        <v>7</v>
      </c>
      <c r="AE362" s="32"/>
      <c r="AF362" s="21" t="n">
        <f aca="false">IFERROR(SUMPRODUCT(--(tbl_bd_descente[wo_number]=W362),tbl_bd_descente[Y],tbl_bd_descente[tons])/SUMIF(tbl_bd_descente[wo_number],W362,tbl_bd_descente[tons]),0)</f>
        <v>70.8463087248322</v>
      </c>
      <c r="AG362" s="21" t="n">
        <f aca="false">IFERROR(SUMPRODUCT(--(tbl_bd_descente[wo_number]=W362),tbl_bd_descente[Al2O3],tbl_bd_descente[tons])/SUMIF(tbl_bd_descente[wo_number],W362,tbl_bd_descente[tons]),0)</f>
        <v>8.97228187919463</v>
      </c>
      <c r="AH362" s="21" t="n">
        <f aca="false">IFERROR(SUMPRODUCT(--(tbl_bd_descente[wo_number]=W362),tbl_bd_descente[Fe2O3],tbl_bd_descente[tons])/SUMIF(tbl_bd_descente[wo_number],W362,tbl_bd_descente[tons]),0)</f>
        <v>1.50026845637584</v>
      </c>
      <c r="AI362" s="21" t="n">
        <f aca="false">IFERROR(SUMPRODUCT(--(tbl_bd_descente[wo_number]=W362),tbl_bd_descente[MgO],tbl_bd_descente[tons])/SUMIF(tbl_bd_descente[wo_number],W362,tbl_bd_descente[tons]),0)</f>
        <v>32.1553691275168</v>
      </c>
      <c r="AJ362" s="21" t="n">
        <f aca="false">IFERROR(SUMPRODUCT(--(tbl_bd_descente[wo_number]=W362),tbl_bd_descente[CaOX],tbl_bd_descente[tons])/SUMIF(tbl_bd_descente[wo_number],W362,tbl_bd_descente[tons]),0)</f>
        <v>1.2141610738255</v>
      </c>
      <c r="AK362" s="21" t="n">
        <f aca="false">IFERROR(SUMPRODUCT(--(tbl_bd_descente[wo_number]=W362),tbl_bd_descente[S],tbl_bd_descente[tons])/SUMIF(tbl_bd_descente[wo_number],W362,tbl_bd_descente[tons]),0)</f>
        <v>0.130093959731544</v>
      </c>
      <c r="AL362" s="33"/>
      <c r="AM362" s="34"/>
      <c r="AO362" s="47" t="str">
        <f aca="false">IF(AND(C362=S$2,D362=S$3,COUNTIF(AO$1:AO361,"&gt;"&amp;1)&lt;10),ROW(),"")</f>
        <v/>
      </c>
    </row>
    <row r="363" customFormat="false" ht="12.8" hidden="false" customHeight="false" outlineLevel="0" collapsed="false">
      <c r="A363" s="0" t="s">
        <v>971</v>
      </c>
      <c r="B363" s="0" t="s">
        <v>30</v>
      </c>
      <c r="C363" s="0" t="s">
        <v>1</v>
      </c>
      <c r="D363" s="0" t="s">
        <v>30</v>
      </c>
      <c r="E363" s="20" t="n">
        <v>111.750999450684</v>
      </c>
      <c r="F363" s="20" t="n">
        <v>75.7</v>
      </c>
      <c r="G363" s="20" t="n">
        <v>79.8</v>
      </c>
      <c r="H363" s="20" t="n">
        <v>86.3</v>
      </c>
      <c r="I363" s="20" t="n">
        <v>3.01</v>
      </c>
      <c r="J363" s="20" t="n">
        <v>0.82</v>
      </c>
      <c r="K363" s="20" t="n">
        <v>31.5</v>
      </c>
      <c r="L363" s="20" t="n">
        <v>0.45</v>
      </c>
      <c r="M363" s="19" t="n">
        <v>43739.4267207523</v>
      </c>
      <c r="N363" s="19" t="n">
        <v>43739.4348683218</v>
      </c>
      <c r="O363" s="19" t="s">
        <v>837</v>
      </c>
      <c r="W363" s="0" t="s">
        <v>323</v>
      </c>
      <c r="X363" s="19" t="n">
        <v>43659.03125</v>
      </c>
      <c r="Y363" s="31" t="n">
        <v>900</v>
      </c>
      <c r="Z363" s="0" t="s">
        <v>66</v>
      </c>
      <c r="AA363" s="0" t="s">
        <v>9</v>
      </c>
      <c r="AB363" s="0" t="s">
        <v>66</v>
      </c>
      <c r="AC363" s="0" t="n">
        <v>2019</v>
      </c>
      <c r="AD363" s="0" t="n">
        <v>7</v>
      </c>
      <c r="AE363" s="32"/>
      <c r="AF363" s="21" t="n">
        <f aca="false">IFERROR(SUMPRODUCT(--(tbl_bd_descente[wo_number]=W363),tbl_bd_descente[Y],tbl_bd_descente[tons])/SUMIF(tbl_bd_descente[wo_number],W363,tbl_bd_descente[tons]),0)</f>
        <v>73.8666666666667</v>
      </c>
      <c r="AG363" s="21" t="n">
        <f aca="false">IFERROR(SUMPRODUCT(--(tbl_bd_descente[wo_number]=W363),tbl_bd_descente[Al2O3],tbl_bd_descente[tons])/SUMIF(tbl_bd_descente[wo_number],W363,tbl_bd_descente[tons]),0)</f>
        <v>10.7833333333333</v>
      </c>
      <c r="AH363" s="21" t="n">
        <f aca="false">IFERROR(SUMPRODUCT(--(tbl_bd_descente[wo_number]=W363),tbl_bd_descente[Fe2O3],tbl_bd_descente[tons])/SUMIF(tbl_bd_descente[wo_number],W363,tbl_bd_descente[tons]),0)</f>
        <v>1.54</v>
      </c>
      <c r="AI363" s="21" t="n">
        <f aca="false">IFERROR(SUMPRODUCT(--(tbl_bd_descente[wo_number]=W363),tbl_bd_descente[MgO],tbl_bd_descente[tons])/SUMIF(tbl_bd_descente[wo_number],W363,tbl_bd_descente[tons]),0)</f>
        <v>32.3633333333333</v>
      </c>
      <c r="AJ363" s="21" t="n">
        <f aca="false">IFERROR(SUMPRODUCT(--(tbl_bd_descente[wo_number]=W363),tbl_bd_descente[CaOX],tbl_bd_descente[tons])/SUMIF(tbl_bd_descente[wo_number],W363,tbl_bd_descente[tons]),0)</f>
        <v>1.23</v>
      </c>
      <c r="AK363" s="21" t="n">
        <f aca="false">IFERROR(SUMPRODUCT(--(tbl_bd_descente[wo_number]=W363),tbl_bd_descente[S],tbl_bd_descente[tons])/SUMIF(tbl_bd_descente[wo_number],W363,tbl_bd_descente[tons]),0)</f>
        <v>0.100666666666667</v>
      </c>
      <c r="AL363" s="33"/>
      <c r="AM363" s="34"/>
      <c r="AO363" s="47" t="str">
        <f aca="false">IF(AND(C363=S$2,D363=S$3,COUNTIF(AO$1:AO362,"&gt;"&amp;1)&lt;10),ROW(),"")</f>
        <v/>
      </c>
    </row>
    <row r="364" customFormat="false" ht="12.8" hidden="false" customHeight="false" outlineLevel="0" collapsed="false">
      <c r="A364" s="0" t="s">
        <v>972</v>
      </c>
      <c r="B364" s="0" t="s">
        <v>66</v>
      </c>
      <c r="C364" s="0" t="s">
        <v>20</v>
      </c>
      <c r="D364" s="0" t="s">
        <v>66</v>
      </c>
      <c r="E364" s="20" t="n">
        <v>224.883000946045</v>
      </c>
      <c r="F364" s="0" t="n">
        <v>73</v>
      </c>
      <c r="G364" s="0" t="n">
        <v>76.9</v>
      </c>
      <c r="H364" s="0" t="n">
        <v>83</v>
      </c>
      <c r="I364" s="0" t="n">
        <v>4.25</v>
      </c>
      <c r="J364" s="0" t="n">
        <v>1.01</v>
      </c>
      <c r="K364" s="0" t="n">
        <v>31.71</v>
      </c>
      <c r="L364" s="0" t="n">
        <v>0.5</v>
      </c>
      <c r="M364" s="19" t="n">
        <v>43739.3770204861</v>
      </c>
      <c r="N364" s="19" t="n">
        <v>43739.3945089931</v>
      </c>
      <c r="O364" s="19" t="s">
        <v>837</v>
      </c>
      <c r="W364" s="0" t="s">
        <v>322</v>
      </c>
      <c r="X364" s="19" t="n">
        <v>43658.8069444444</v>
      </c>
      <c r="Y364" s="31" t="n">
        <v>1350</v>
      </c>
      <c r="Z364" s="0" t="s">
        <v>66</v>
      </c>
      <c r="AA364" s="0" t="s">
        <v>8</v>
      </c>
      <c r="AB364" s="0" t="s">
        <v>66</v>
      </c>
      <c r="AC364" s="0" t="n">
        <v>2019</v>
      </c>
      <c r="AD364" s="0" t="n">
        <v>7</v>
      </c>
      <c r="AE364" s="32"/>
      <c r="AF364" s="21" t="n">
        <f aca="false">IFERROR(SUMPRODUCT(--(tbl_bd_descente[wo_number]=W364),tbl_bd_descente[Y],tbl_bd_descente[tons])/SUMIF(tbl_bd_descente[wo_number],W364,tbl_bd_descente[tons]),0)</f>
        <v>78.5148148148148</v>
      </c>
      <c r="AG364" s="21" t="n">
        <f aca="false">IFERROR(SUMPRODUCT(--(tbl_bd_descente[wo_number]=W364),tbl_bd_descente[Al2O3],tbl_bd_descente[tons])/SUMIF(tbl_bd_descente[wo_number],W364,tbl_bd_descente[tons]),0)</f>
        <v>8.94259259259259</v>
      </c>
      <c r="AH364" s="21" t="n">
        <f aca="false">IFERROR(SUMPRODUCT(--(tbl_bd_descente[wo_number]=W364),tbl_bd_descente[Fe2O3],tbl_bd_descente[tons])/SUMIF(tbl_bd_descente[wo_number],W364,tbl_bd_descente[tons]),0)</f>
        <v>1.27185185185185</v>
      </c>
      <c r="AI364" s="21" t="n">
        <f aca="false">IFERROR(SUMPRODUCT(--(tbl_bd_descente[wo_number]=W364),tbl_bd_descente[MgO],tbl_bd_descente[tons])/SUMIF(tbl_bd_descente[wo_number],W364,tbl_bd_descente[tons]),0)</f>
        <v>32.342962962963</v>
      </c>
      <c r="AJ364" s="21" t="n">
        <f aca="false">IFERROR(SUMPRODUCT(--(tbl_bd_descente[wo_number]=W364),tbl_bd_descente[CaOX],tbl_bd_descente[tons])/SUMIF(tbl_bd_descente[wo_number],W364,tbl_bd_descente[tons]),0)</f>
        <v>1.30925925925926</v>
      </c>
      <c r="AK364" s="21" t="n">
        <f aca="false">IFERROR(SUMPRODUCT(--(tbl_bd_descente[wo_number]=W364),tbl_bd_descente[S],tbl_bd_descente[tons])/SUMIF(tbl_bd_descente[wo_number],W364,tbl_bd_descente[tons]),0)</f>
        <v>0.092</v>
      </c>
      <c r="AL364" s="33"/>
      <c r="AM364" s="34"/>
      <c r="AO364" s="47" t="str">
        <f aca="false">IF(AND(C364=S$2,D364=S$3,COUNTIF(AO$1:AO363,"&gt;"&amp;1)&lt;10),ROW(),"")</f>
        <v/>
      </c>
    </row>
    <row r="365" customFormat="false" ht="12.8" hidden="false" customHeight="false" outlineLevel="0" collapsed="false">
      <c r="A365" s="0" t="s">
        <v>973</v>
      </c>
      <c r="B365" s="0" t="s">
        <v>58</v>
      </c>
      <c r="C365" s="0" t="s">
        <v>2</v>
      </c>
      <c r="D365" s="0" t="s">
        <v>58</v>
      </c>
      <c r="E365" s="20" t="n">
        <v>318.032998275757</v>
      </c>
      <c r="F365" s="0" t="n">
        <v>74.2</v>
      </c>
      <c r="G365" s="0" t="n">
        <v>78.2</v>
      </c>
      <c r="H365" s="0" t="n">
        <v>84.6</v>
      </c>
      <c r="I365" s="0" t="n">
        <v>3.47</v>
      </c>
      <c r="J365" s="0" t="n">
        <v>0.86</v>
      </c>
      <c r="K365" s="0" t="n">
        <v>31.6</v>
      </c>
      <c r="L365" s="0" t="n">
        <v>1.35</v>
      </c>
      <c r="M365" s="19" t="n">
        <v>43739.3408405903</v>
      </c>
      <c r="N365" s="19" t="n">
        <v>43739.4219075579</v>
      </c>
      <c r="O365" s="19" t="s">
        <v>837</v>
      </c>
      <c r="W365" s="0" t="s">
        <v>321</v>
      </c>
      <c r="X365" s="19" t="n">
        <v>43658.46875</v>
      </c>
      <c r="Y365" s="31" t="n">
        <v>1200</v>
      </c>
      <c r="Z365" s="0" t="s">
        <v>66</v>
      </c>
      <c r="AA365" s="0" t="s">
        <v>8</v>
      </c>
      <c r="AB365" s="0" t="s">
        <v>66</v>
      </c>
      <c r="AC365" s="0" t="n">
        <v>2019</v>
      </c>
      <c r="AD365" s="0" t="n">
        <v>7</v>
      </c>
      <c r="AE365" s="32"/>
      <c r="AF365" s="21" t="n">
        <f aca="false">IFERROR(SUMPRODUCT(--(tbl_bd_descente[wo_number]=W365),tbl_bd_descente[Y],tbl_bd_descente[tons])/SUMIF(tbl_bd_descente[wo_number],W365,tbl_bd_descente[tons]),0)</f>
        <v>76.7666666666667</v>
      </c>
      <c r="AG365" s="21" t="n">
        <f aca="false">IFERROR(SUMPRODUCT(--(tbl_bd_descente[wo_number]=W365),tbl_bd_descente[Al2O3],tbl_bd_descente[tons])/SUMIF(tbl_bd_descente[wo_number],W365,tbl_bd_descente[tons]),0)</f>
        <v>9.53333333333333</v>
      </c>
      <c r="AH365" s="21" t="n">
        <f aca="false">IFERROR(SUMPRODUCT(--(tbl_bd_descente[wo_number]=W365),tbl_bd_descente[Fe2O3],tbl_bd_descente[tons])/SUMIF(tbl_bd_descente[wo_number],W365,tbl_bd_descente[tons]),0)</f>
        <v>1.35333333333333</v>
      </c>
      <c r="AI365" s="21" t="n">
        <f aca="false">IFERROR(SUMPRODUCT(--(tbl_bd_descente[wo_number]=W365),tbl_bd_descente[MgO],tbl_bd_descente[tons])/SUMIF(tbl_bd_descente[wo_number],W365,tbl_bd_descente[tons]),0)</f>
        <v>32.3366666666667</v>
      </c>
      <c r="AJ365" s="21" t="n">
        <f aca="false">IFERROR(SUMPRODUCT(--(tbl_bd_descente[wo_number]=W365),tbl_bd_descente[CaOX],tbl_bd_descente[tons])/SUMIF(tbl_bd_descente[wo_number],W365,tbl_bd_descente[tons]),0)</f>
        <v>1.64333333333333</v>
      </c>
      <c r="AK365" s="21" t="n">
        <f aca="false">IFERROR(SUMPRODUCT(--(tbl_bd_descente[wo_number]=W365),tbl_bd_descente[S],tbl_bd_descente[tons])/SUMIF(tbl_bd_descente[wo_number],W365,tbl_bd_descente[tons]),0)</f>
        <v>0.121</v>
      </c>
      <c r="AL365" s="33"/>
      <c r="AM365" s="34"/>
      <c r="AO365" s="47" t="str">
        <f aca="false">IF(AND(C365=S$2,D365=S$3,COUNTIF(AO$1:AO364,"&gt;"&amp;1)&lt;10),ROW(),"")</f>
        <v/>
      </c>
    </row>
    <row r="366" customFormat="false" ht="12.8" hidden="false" customHeight="false" outlineLevel="0" collapsed="false">
      <c r="A366" s="0" t="s">
        <v>974</v>
      </c>
      <c r="B366" s="0" t="s">
        <v>633</v>
      </c>
      <c r="C366" s="0" t="s">
        <v>5</v>
      </c>
      <c r="D366" s="0" t="s">
        <v>54</v>
      </c>
      <c r="E366" s="20" t="n">
        <v>61.9</v>
      </c>
      <c r="F366" s="0" t="n">
        <v>78.8</v>
      </c>
      <c r="G366" s="0" t="n">
        <v>83.1</v>
      </c>
      <c r="H366" s="0" t="n">
        <v>89.2</v>
      </c>
      <c r="I366" s="0" t="n">
        <v>1.94</v>
      </c>
      <c r="J366" s="0" t="n">
        <v>0.84</v>
      </c>
      <c r="K366" s="0" t="n">
        <v>31.44</v>
      </c>
      <c r="L366" s="0" t="n">
        <v>0.64</v>
      </c>
      <c r="M366" s="19" t="n">
        <v>43738.8121839468</v>
      </c>
      <c r="N366" s="19" t="n">
        <v>43738.8251112269</v>
      </c>
      <c r="O366" s="19" t="s">
        <v>593</v>
      </c>
      <c r="W366" s="0" t="s">
        <v>320</v>
      </c>
      <c r="X366" s="19" t="n">
        <v>43658.1784722222</v>
      </c>
      <c r="Y366" s="31" t="n">
        <v>338.5</v>
      </c>
      <c r="Z366" s="0" t="s">
        <v>594</v>
      </c>
      <c r="AA366" s="0" t="s">
        <v>23</v>
      </c>
      <c r="AB366" s="0" t="s">
        <v>77</v>
      </c>
      <c r="AC366" s="0" t="n">
        <v>2019</v>
      </c>
      <c r="AD366" s="0" t="n">
        <v>7</v>
      </c>
      <c r="AE366" s="32"/>
      <c r="AF366" s="21" t="n">
        <f aca="false">IFERROR(SUMPRODUCT(--(tbl_bd_descente[wo_number]=W366),tbl_bd_descente[Y],tbl_bd_descente[tons])/SUMIF(tbl_bd_descente[wo_number],W366,tbl_bd_descente[tons]),0)</f>
        <v>80.2748892171344</v>
      </c>
      <c r="AG366" s="21" t="n">
        <f aca="false">IFERROR(SUMPRODUCT(--(tbl_bd_descente[wo_number]=W366),tbl_bd_descente[Al2O3],tbl_bd_descente[tons])/SUMIF(tbl_bd_descente[wo_number],W366,tbl_bd_descente[tons]),0)</f>
        <v>11.1151994091581</v>
      </c>
      <c r="AH366" s="21" t="n">
        <f aca="false">IFERROR(SUMPRODUCT(--(tbl_bd_descente[wo_number]=W366),tbl_bd_descente[Fe2O3],tbl_bd_descente[tons])/SUMIF(tbl_bd_descente[wo_number],W366,tbl_bd_descente[tons]),0)</f>
        <v>1.40078286558346</v>
      </c>
      <c r="AI366" s="21" t="n">
        <f aca="false">IFERROR(SUMPRODUCT(--(tbl_bd_descente[wo_number]=W366),tbl_bd_descente[MgO],tbl_bd_descente[tons])/SUMIF(tbl_bd_descente[wo_number],W366,tbl_bd_descente[tons]),0)</f>
        <v>32.4144313146233</v>
      </c>
      <c r="AJ366" s="21" t="n">
        <f aca="false">IFERROR(SUMPRODUCT(--(tbl_bd_descente[wo_number]=W366),tbl_bd_descente[CaOX],tbl_bd_descente[tons])/SUMIF(tbl_bd_descente[wo_number],W366,tbl_bd_descente[tons]),0)</f>
        <v>1.23615952732644</v>
      </c>
      <c r="AK366" s="21" t="n">
        <f aca="false">IFERROR(SUMPRODUCT(--(tbl_bd_descente[wo_number]=W366),tbl_bd_descente[S],tbl_bd_descente[tons])/SUMIF(tbl_bd_descente[wo_number],W366,tbl_bd_descente[tons]),0)</f>
        <v>0.0867415066469719</v>
      </c>
      <c r="AL366" s="33"/>
      <c r="AM366" s="34"/>
      <c r="AO366" s="47" t="str">
        <f aca="false">IF(AND(C366=S$2,D366=S$3,COUNTIF(AO$1:AO365,"&gt;"&amp;1)&lt;10),ROW(),"")</f>
        <v/>
      </c>
    </row>
    <row r="367" customFormat="false" ht="12.8" hidden="false" customHeight="false" outlineLevel="0" collapsed="false">
      <c r="A367" s="0" t="s">
        <v>975</v>
      </c>
      <c r="B367" s="0" t="s">
        <v>88</v>
      </c>
      <c r="C367" s="0" t="s">
        <v>26</v>
      </c>
      <c r="D367" s="0" t="s">
        <v>88</v>
      </c>
      <c r="E367" s="20" t="n">
        <v>172.294000053406</v>
      </c>
      <c r="F367" s="0" t="n">
        <v>71.3</v>
      </c>
      <c r="G367" s="0" t="n">
        <v>75.2</v>
      </c>
      <c r="H367" s="0" t="n">
        <v>81.3</v>
      </c>
      <c r="I367" s="0" t="n">
        <v>3.61</v>
      </c>
      <c r="J367" s="0" t="n">
        <v>1.29</v>
      </c>
      <c r="K367" s="0" t="n">
        <v>31.57</v>
      </c>
      <c r="L367" s="0" t="n">
        <v>0.72</v>
      </c>
      <c r="M367" s="19" t="n">
        <v>43738.7889194792</v>
      </c>
      <c r="N367" s="19" t="n">
        <v>43738.8061190162</v>
      </c>
      <c r="O367" s="19" t="s">
        <v>593</v>
      </c>
      <c r="W367" s="0" t="s">
        <v>320</v>
      </c>
      <c r="X367" s="19" t="n">
        <v>43658.1784722222</v>
      </c>
      <c r="Y367" s="31" t="n">
        <v>338.5</v>
      </c>
      <c r="Z367" s="0" t="s">
        <v>66</v>
      </c>
      <c r="AA367" s="0" t="s">
        <v>8</v>
      </c>
      <c r="AB367" s="0" t="s">
        <v>77</v>
      </c>
      <c r="AC367" s="0" t="n">
        <v>2019</v>
      </c>
      <c r="AD367" s="0" t="n">
        <v>7</v>
      </c>
      <c r="AE367" s="32"/>
      <c r="AF367" s="21" t="n">
        <f aca="false">IFERROR(SUMPRODUCT(--(tbl_bd_descente[wo_number]=W367),tbl_bd_descente[Y],tbl_bd_descente[tons])/SUMIF(tbl_bd_descente[wo_number],W367,tbl_bd_descente[tons]),0)</f>
        <v>80.2748892171344</v>
      </c>
      <c r="AG367" s="21" t="n">
        <f aca="false">IFERROR(SUMPRODUCT(--(tbl_bd_descente[wo_number]=W367),tbl_bd_descente[Al2O3],tbl_bd_descente[tons])/SUMIF(tbl_bd_descente[wo_number],W367,tbl_bd_descente[tons]),0)</f>
        <v>11.1151994091581</v>
      </c>
      <c r="AH367" s="21" t="n">
        <f aca="false">IFERROR(SUMPRODUCT(--(tbl_bd_descente[wo_number]=W367),tbl_bd_descente[Fe2O3],tbl_bd_descente[tons])/SUMIF(tbl_bd_descente[wo_number],W367,tbl_bd_descente[tons]),0)</f>
        <v>1.40078286558346</v>
      </c>
      <c r="AI367" s="21" t="n">
        <f aca="false">IFERROR(SUMPRODUCT(--(tbl_bd_descente[wo_number]=W367),tbl_bd_descente[MgO],tbl_bd_descente[tons])/SUMIF(tbl_bd_descente[wo_number],W367,tbl_bd_descente[tons]),0)</f>
        <v>32.4144313146233</v>
      </c>
      <c r="AJ367" s="21" t="n">
        <f aca="false">IFERROR(SUMPRODUCT(--(tbl_bd_descente[wo_number]=W367),tbl_bd_descente[CaOX],tbl_bd_descente[tons])/SUMIF(tbl_bd_descente[wo_number],W367,tbl_bd_descente[tons]),0)</f>
        <v>1.23615952732644</v>
      </c>
      <c r="AK367" s="21" t="n">
        <f aca="false">IFERROR(SUMPRODUCT(--(tbl_bd_descente[wo_number]=W367),tbl_bd_descente[S],tbl_bd_descente[tons])/SUMIF(tbl_bd_descente[wo_number],W367,tbl_bd_descente[tons]),0)</f>
        <v>0.0867415066469719</v>
      </c>
      <c r="AL367" s="33"/>
      <c r="AM367" s="34"/>
      <c r="AO367" s="47" t="str">
        <f aca="false">IF(AND(C367=S$2,D367=S$3,COUNTIF(AO$1:AO366,"&gt;"&amp;1)&lt;10),ROW(),"")</f>
        <v/>
      </c>
    </row>
    <row r="368" customFormat="false" ht="12.8" hidden="false" customHeight="false" outlineLevel="0" collapsed="false">
      <c r="A368" s="0" t="s">
        <v>976</v>
      </c>
      <c r="B368" s="0" t="s">
        <v>66</v>
      </c>
      <c r="C368" s="0" t="s">
        <v>9</v>
      </c>
      <c r="D368" s="0" t="s">
        <v>66</v>
      </c>
      <c r="E368" s="20" t="n">
        <v>299.77799911499</v>
      </c>
      <c r="F368" s="0" t="n">
        <v>69.4</v>
      </c>
      <c r="G368" s="0" t="n">
        <v>73.2</v>
      </c>
      <c r="H368" s="0" t="n">
        <v>78.6</v>
      </c>
      <c r="I368" s="0" t="n">
        <v>10.63</v>
      </c>
      <c r="J368" s="0" t="n">
        <v>1.65</v>
      </c>
      <c r="K368" s="0" t="n">
        <v>32.32</v>
      </c>
      <c r="L368" s="0" t="n">
        <v>0.57</v>
      </c>
      <c r="M368" s="19" t="n">
        <v>43738.6175875347</v>
      </c>
      <c r="N368" s="19" t="n">
        <v>43738.6515650463</v>
      </c>
      <c r="O368" s="19" t="s">
        <v>977</v>
      </c>
      <c r="W368" s="0" t="s">
        <v>319</v>
      </c>
      <c r="X368" s="19" t="n">
        <v>43658.0118055556</v>
      </c>
      <c r="Y368" s="31" t="n">
        <v>450</v>
      </c>
      <c r="Z368" s="0" t="s">
        <v>594</v>
      </c>
      <c r="AA368" s="0" t="s">
        <v>23</v>
      </c>
      <c r="AB368" s="0" t="s">
        <v>77</v>
      </c>
      <c r="AC368" s="0" t="n">
        <v>2019</v>
      </c>
      <c r="AD368" s="0" t="n">
        <v>7</v>
      </c>
      <c r="AE368" s="32"/>
      <c r="AF368" s="21" t="n">
        <f aca="false">IFERROR(SUMPRODUCT(--(tbl_bd_descente[wo_number]=W368),tbl_bd_descente[Y],tbl_bd_descente[tons])/SUMIF(tbl_bd_descente[wo_number],W368,tbl_bd_descente[tons]),0)</f>
        <v>78.9</v>
      </c>
      <c r="AG368" s="21" t="n">
        <f aca="false">IFERROR(SUMPRODUCT(--(tbl_bd_descente[wo_number]=W368),tbl_bd_descente[Al2O3],tbl_bd_descente[tons])/SUMIF(tbl_bd_descente[wo_number],W368,tbl_bd_descente[tons]),0)</f>
        <v>9.41333333333333</v>
      </c>
      <c r="AH368" s="21" t="n">
        <f aca="false">IFERROR(SUMPRODUCT(--(tbl_bd_descente[wo_number]=W368),tbl_bd_descente[Fe2O3],tbl_bd_descente[tons])/SUMIF(tbl_bd_descente[wo_number],W368,tbl_bd_descente[tons]),0)</f>
        <v>1.29666666666667</v>
      </c>
      <c r="AI368" s="21" t="n">
        <f aca="false">IFERROR(SUMPRODUCT(--(tbl_bd_descente[wo_number]=W368),tbl_bd_descente[MgO],tbl_bd_descente[tons])/SUMIF(tbl_bd_descente[wo_number],W368,tbl_bd_descente[tons]),0)</f>
        <v>32.4366666666667</v>
      </c>
      <c r="AJ368" s="21" t="n">
        <f aca="false">IFERROR(SUMPRODUCT(--(tbl_bd_descente[wo_number]=W368),tbl_bd_descente[CaOX],tbl_bd_descente[tons])/SUMIF(tbl_bd_descente[wo_number],W368,tbl_bd_descente[tons]),0)</f>
        <v>1.16666666666667</v>
      </c>
      <c r="AK368" s="21" t="n">
        <f aca="false">IFERROR(SUMPRODUCT(--(tbl_bd_descente[wo_number]=W368),tbl_bd_descente[S],tbl_bd_descente[tons])/SUMIF(tbl_bd_descente[wo_number],W368,tbl_bd_descente[tons]),0)</f>
        <v>0.108666666666667</v>
      </c>
      <c r="AL368" s="33"/>
      <c r="AM368" s="34"/>
      <c r="AO368" s="47" t="str">
        <f aca="false">IF(AND(C368=S$2,D368=S$3,COUNTIF(AO$1:AO367,"&gt;"&amp;1)&lt;10),ROW(),"")</f>
        <v/>
      </c>
    </row>
    <row r="369" customFormat="false" ht="12.8" hidden="false" customHeight="false" outlineLevel="0" collapsed="false">
      <c r="A369" s="0" t="s">
        <v>978</v>
      </c>
      <c r="B369" s="0" t="s">
        <v>66</v>
      </c>
      <c r="C369" s="0" t="s">
        <v>9</v>
      </c>
      <c r="D369" s="0" t="s">
        <v>66</v>
      </c>
      <c r="E369" s="20" t="n">
        <v>630.845997619629</v>
      </c>
      <c r="F369" s="0" t="n">
        <v>70.4</v>
      </c>
      <c r="G369" s="0" t="n">
        <v>74.2</v>
      </c>
      <c r="H369" s="0" t="n">
        <v>79.5</v>
      </c>
      <c r="I369" s="0" t="n">
        <v>11.64</v>
      </c>
      <c r="J369" s="0" t="n">
        <v>1.72</v>
      </c>
      <c r="K369" s="0" t="n">
        <v>32.36</v>
      </c>
      <c r="L369" s="0" t="n">
        <v>0.72</v>
      </c>
      <c r="M369" s="19" t="n">
        <v>43738.5328194097</v>
      </c>
      <c r="N369" s="19" t="n">
        <v>43738.6133241551</v>
      </c>
      <c r="O369" s="19" t="s">
        <v>977</v>
      </c>
      <c r="W369" s="0" t="s">
        <v>319</v>
      </c>
      <c r="X369" s="19" t="n">
        <v>43658.0118055556</v>
      </c>
      <c r="Y369" s="31" t="n">
        <v>450</v>
      </c>
      <c r="Z369" s="0" t="s">
        <v>66</v>
      </c>
      <c r="AA369" s="0" t="s">
        <v>8</v>
      </c>
      <c r="AB369" s="0" t="s">
        <v>77</v>
      </c>
      <c r="AC369" s="0" t="n">
        <v>2019</v>
      </c>
      <c r="AD369" s="0" t="n">
        <v>7</v>
      </c>
      <c r="AE369" s="32"/>
      <c r="AF369" s="21" t="n">
        <f aca="false">IFERROR(SUMPRODUCT(--(tbl_bd_descente[wo_number]=W369),tbl_bd_descente[Y],tbl_bd_descente[tons])/SUMIF(tbl_bd_descente[wo_number],W369,tbl_bd_descente[tons]),0)</f>
        <v>78.9</v>
      </c>
      <c r="AG369" s="21" t="n">
        <f aca="false">IFERROR(SUMPRODUCT(--(tbl_bd_descente[wo_number]=W369),tbl_bd_descente[Al2O3],tbl_bd_descente[tons])/SUMIF(tbl_bd_descente[wo_number],W369,tbl_bd_descente[tons]),0)</f>
        <v>9.41333333333333</v>
      </c>
      <c r="AH369" s="21" t="n">
        <f aca="false">IFERROR(SUMPRODUCT(--(tbl_bd_descente[wo_number]=W369),tbl_bd_descente[Fe2O3],tbl_bd_descente[tons])/SUMIF(tbl_bd_descente[wo_number],W369,tbl_bd_descente[tons]),0)</f>
        <v>1.29666666666667</v>
      </c>
      <c r="AI369" s="21" t="n">
        <f aca="false">IFERROR(SUMPRODUCT(--(tbl_bd_descente[wo_number]=W369),tbl_bd_descente[MgO],tbl_bd_descente[tons])/SUMIF(tbl_bd_descente[wo_number],W369,tbl_bd_descente[tons]),0)</f>
        <v>32.4366666666667</v>
      </c>
      <c r="AJ369" s="21" t="n">
        <f aca="false">IFERROR(SUMPRODUCT(--(tbl_bd_descente[wo_number]=W369),tbl_bd_descente[CaOX],tbl_bd_descente[tons])/SUMIF(tbl_bd_descente[wo_number],W369,tbl_bd_descente[tons]),0)</f>
        <v>1.16666666666667</v>
      </c>
      <c r="AK369" s="21" t="n">
        <f aca="false">IFERROR(SUMPRODUCT(--(tbl_bd_descente[wo_number]=W369),tbl_bd_descente[S],tbl_bd_descente[tons])/SUMIF(tbl_bd_descente[wo_number],W369,tbl_bd_descente[tons]),0)</f>
        <v>0.108666666666667</v>
      </c>
      <c r="AL369" s="33"/>
      <c r="AM369" s="34"/>
      <c r="AO369" s="47" t="str">
        <f aca="false">IF(AND(C369=S$2,D369=S$3,COUNTIF(AO$1:AO368,"&gt;"&amp;1)&lt;10),ROW(),"")</f>
        <v/>
      </c>
    </row>
    <row r="370" customFormat="false" ht="12.8" hidden="false" customHeight="false" outlineLevel="0" collapsed="false">
      <c r="A370" s="0" t="s">
        <v>979</v>
      </c>
      <c r="B370" s="0" t="s">
        <v>66</v>
      </c>
      <c r="C370" s="0" t="s">
        <v>20</v>
      </c>
      <c r="D370" s="0" t="s">
        <v>66</v>
      </c>
      <c r="E370" s="20" t="n">
        <v>220.244998168945</v>
      </c>
      <c r="F370" s="0" t="n">
        <v>70.5</v>
      </c>
      <c r="G370" s="0" t="n">
        <v>74.3</v>
      </c>
      <c r="H370" s="0" t="n">
        <v>80.4</v>
      </c>
      <c r="I370" s="0" t="n">
        <v>5.14</v>
      </c>
      <c r="J370" s="0" t="n">
        <v>1.33</v>
      </c>
      <c r="K370" s="0" t="n">
        <v>31.75</v>
      </c>
      <c r="L370" s="0" t="n">
        <v>0.54</v>
      </c>
      <c r="M370" s="19" t="n">
        <v>43738.4982822917</v>
      </c>
      <c r="N370" s="19" t="n">
        <v>43738.5223676736</v>
      </c>
      <c r="O370" s="19" t="s">
        <v>593</v>
      </c>
      <c r="W370" s="0" t="s">
        <v>318</v>
      </c>
      <c r="X370" s="19" t="n">
        <v>43657.8</v>
      </c>
      <c r="Y370" s="31" t="n">
        <v>444.666666666667</v>
      </c>
      <c r="Z370" s="0" t="s">
        <v>104</v>
      </c>
      <c r="AA370" s="0" t="s">
        <v>6</v>
      </c>
      <c r="AB370" s="0" t="s">
        <v>104</v>
      </c>
      <c r="AC370" s="0" t="n">
        <v>2019</v>
      </c>
      <c r="AD370" s="0" t="n">
        <v>7</v>
      </c>
      <c r="AE370" s="32"/>
      <c r="AF370" s="21" t="n">
        <f aca="false">IFERROR(SUMPRODUCT(--(tbl_bd_descente[wo_number]=W370),tbl_bd_descente[Y],tbl_bd_descente[tons])/SUMIF(tbl_bd_descente[wo_number],W370,tbl_bd_descente[tons]),0)</f>
        <v>83.7001499250375</v>
      </c>
      <c r="AG370" s="21" t="n">
        <f aca="false">IFERROR(SUMPRODUCT(--(tbl_bd_descente[wo_number]=W370),tbl_bd_descente[Al2O3],tbl_bd_descente[tons])/SUMIF(tbl_bd_descente[wo_number],W370,tbl_bd_descente[tons]),0)</f>
        <v>3.9200299850075</v>
      </c>
      <c r="AH370" s="21" t="n">
        <f aca="false">IFERROR(SUMPRODUCT(--(tbl_bd_descente[wo_number]=W370),tbl_bd_descente[Fe2O3],tbl_bd_descente[tons])/SUMIF(tbl_bd_descente[wo_number],W370,tbl_bd_descente[tons]),0)</f>
        <v>0.752008995502249</v>
      </c>
      <c r="AI370" s="21" t="n">
        <f aca="false">IFERROR(SUMPRODUCT(--(tbl_bd_descente[wo_number]=W370),tbl_bd_descente[MgO],tbl_bd_descente[tons])/SUMIF(tbl_bd_descente[wo_number],W370,tbl_bd_descente[tons]),0)</f>
        <v>31.7940179910045</v>
      </c>
      <c r="AJ370" s="21" t="n">
        <f aca="false">IFERROR(SUMPRODUCT(--(tbl_bd_descente[wo_number]=W370),tbl_bd_descente[CaOX],tbl_bd_descente[tons])/SUMIF(tbl_bd_descente[wo_number],W370,tbl_bd_descente[tons]),0)</f>
        <v>0.849895052473763</v>
      </c>
      <c r="AK370" s="21" t="n">
        <f aca="false">IFERROR(SUMPRODUCT(--(tbl_bd_descente[wo_number]=W370),tbl_bd_descente[S],tbl_bd_descente[tons])/SUMIF(tbl_bd_descente[wo_number],W370,tbl_bd_descente[tons]),0)</f>
        <v>0.0281979010494753</v>
      </c>
      <c r="AL370" s="33"/>
      <c r="AM370" s="34"/>
      <c r="AO370" s="47" t="str">
        <f aca="false">IF(AND(C370=S$2,D370=S$3,COUNTIF(AO$1:AO369,"&gt;"&amp;1)&lt;10),ROW(),"")</f>
        <v/>
      </c>
    </row>
    <row r="371" customFormat="false" ht="12.8" hidden="false" customHeight="false" outlineLevel="0" collapsed="false">
      <c r="A371" s="0" t="s">
        <v>980</v>
      </c>
      <c r="B371" s="0" t="s">
        <v>30</v>
      </c>
      <c r="C371" s="0" t="s">
        <v>1</v>
      </c>
      <c r="D371" s="0" t="s">
        <v>30</v>
      </c>
      <c r="E371" s="20" t="n">
        <v>222.899001312256</v>
      </c>
      <c r="F371" s="20" t="n">
        <v>75.5</v>
      </c>
      <c r="G371" s="20" t="n">
        <v>79.6</v>
      </c>
      <c r="H371" s="20" t="n">
        <v>85.8</v>
      </c>
      <c r="I371" s="20" t="n">
        <v>1.96</v>
      </c>
      <c r="J371" s="20" t="n">
        <v>0.77</v>
      </c>
      <c r="K371" s="20" t="n">
        <v>31.42</v>
      </c>
      <c r="L371" s="20" t="n">
        <v>0.75</v>
      </c>
      <c r="M371" s="19" t="n">
        <v>43738.471175081</v>
      </c>
      <c r="N371" s="19" t="n">
        <v>43738.4931087153</v>
      </c>
      <c r="O371" s="19" t="s">
        <v>593</v>
      </c>
      <c r="W371" s="0" t="s">
        <v>318</v>
      </c>
      <c r="X371" s="19" t="n">
        <v>43657.8</v>
      </c>
      <c r="Y371" s="31" t="n">
        <v>222.333333333333</v>
      </c>
      <c r="Z371" s="0" t="s">
        <v>54</v>
      </c>
      <c r="AA371" s="0" t="s">
        <v>5</v>
      </c>
      <c r="AB371" s="0" t="s">
        <v>104</v>
      </c>
      <c r="AC371" s="0" t="n">
        <v>2019</v>
      </c>
      <c r="AD371" s="0" t="n">
        <v>7</v>
      </c>
      <c r="AE371" s="32"/>
      <c r="AF371" s="21" t="n">
        <f aca="false">IFERROR(SUMPRODUCT(--(tbl_bd_descente[wo_number]=W371),tbl_bd_descente[Y],tbl_bd_descente[tons])/SUMIF(tbl_bd_descente[wo_number],W371,tbl_bd_descente[tons]),0)</f>
        <v>83.7001499250375</v>
      </c>
      <c r="AG371" s="21" t="n">
        <f aca="false">IFERROR(SUMPRODUCT(--(tbl_bd_descente[wo_number]=W371),tbl_bd_descente[Al2O3],tbl_bd_descente[tons])/SUMIF(tbl_bd_descente[wo_number],W371,tbl_bd_descente[tons]),0)</f>
        <v>3.9200299850075</v>
      </c>
      <c r="AH371" s="21" t="n">
        <f aca="false">IFERROR(SUMPRODUCT(--(tbl_bd_descente[wo_number]=W371),tbl_bd_descente[Fe2O3],tbl_bd_descente[tons])/SUMIF(tbl_bd_descente[wo_number],W371,tbl_bd_descente[tons]),0)</f>
        <v>0.752008995502249</v>
      </c>
      <c r="AI371" s="21" t="n">
        <f aca="false">IFERROR(SUMPRODUCT(--(tbl_bd_descente[wo_number]=W371),tbl_bd_descente[MgO],tbl_bd_descente[tons])/SUMIF(tbl_bd_descente[wo_number],W371,tbl_bd_descente[tons]),0)</f>
        <v>31.7940179910045</v>
      </c>
      <c r="AJ371" s="21" t="n">
        <f aca="false">IFERROR(SUMPRODUCT(--(tbl_bd_descente[wo_number]=W371),tbl_bd_descente[CaOX],tbl_bd_descente[tons])/SUMIF(tbl_bd_descente[wo_number],W371,tbl_bd_descente[tons]),0)</f>
        <v>0.849895052473763</v>
      </c>
      <c r="AK371" s="21" t="n">
        <f aca="false">IFERROR(SUMPRODUCT(--(tbl_bd_descente[wo_number]=W371),tbl_bd_descente[S],tbl_bd_descente[tons])/SUMIF(tbl_bd_descente[wo_number],W371,tbl_bd_descente[tons]),0)</f>
        <v>0.0281979010494753</v>
      </c>
      <c r="AL371" s="33"/>
      <c r="AM371" s="34"/>
      <c r="AO371" s="47" t="str">
        <f aca="false">IF(AND(C371=S$2,D371=S$3,COUNTIF(AO$1:AO370,"&gt;"&amp;1)&lt;10),ROW(),"")</f>
        <v/>
      </c>
    </row>
    <row r="372" customFormat="false" ht="12.8" hidden="false" customHeight="false" outlineLevel="0" collapsed="false">
      <c r="A372" s="0" t="s">
        <v>981</v>
      </c>
      <c r="B372" s="0" t="s">
        <v>88</v>
      </c>
      <c r="C372" s="0" t="s">
        <v>26</v>
      </c>
      <c r="D372" s="0" t="s">
        <v>88</v>
      </c>
      <c r="E372" s="20" t="n">
        <v>479.0799949646</v>
      </c>
      <c r="F372" s="0" t="n">
        <v>69.8</v>
      </c>
      <c r="G372" s="0" t="n">
        <v>73.6</v>
      </c>
      <c r="H372" s="0" t="n">
        <v>79.8</v>
      </c>
      <c r="I372" s="0" t="n">
        <v>3.91</v>
      </c>
      <c r="J372" s="0" t="n">
        <v>1.25</v>
      </c>
      <c r="K372" s="0" t="n">
        <v>31.35</v>
      </c>
      <c r="L372" s="0" t="n">
        <v>2.02</v>
      </c>
      <c r="M372" s="19" t="n">
        <v>43738.3666498032</v>
      </c>
      <c r="N372" s="19" t="n">
        <v>43738.4557245718</v>
      </c>
      <c r="O372" s="19" t="s">
        <v>593</v>
      </c>
      <c r="W372" s="0" t="s">
        <v>317</v>
      </c>
      <c r="X372" s="19" t="n">
        <v>43657.6375</v>
      </c>
      <c r="Y372" s="31" t="n">
        <v>800</v>
      </c>
      <c r="Z372" s="0" t="s">
        <v>104</v>
      </c>
      <c r="AA372" s="0" t="s">
        <v>6</v>
      </c>
      <c r="AB372" s="0" t="s">
        <v>104</v>
      </c>
      <c r="AC372" s="0" t="n">
        <v>2019</v>
      </c>
      <c r="AD372" s="0" t="n">
        <v>7</v>
      </c>
      <c r="AE372" s="32"/>
      <c r="AF372" s="21" t="n">
        <f aca="false">IFERROR(SUMPRODUCT(--(tbl_bd_descente[wo_number]=W372),tbl_bd_descente[Y],tbl_bd_descente[tons])/SUMIF(tbl_bd_descente[wo_number],W372,tbl_bd_descente[tons]),0)</f>
        <v>84.0333333333333</v>
      </c>
      <c r="AG372" s="21" t="n">
        <f aca="false">IFERROR(SUMPRODUCT(--(tbl_bd_descente[wo_number]=W372),tbl_bd_descente[Al2O3],tbl_bd_descente[tons])/SUMIF(tbl_bd_descente[wo_number],W372,tbl_bd_descente[tons]),0)</f>
        <v>4.36666666666667</v>
      </c>
      <c r="AH372" s="21" t="n">
        <f aca="false">IFERROR(SUMPRODUCT(--(tbl_bd_descente[wo_number]=W372),tbl_bd_descente[Fe2O3],tbl_bd_descente[tons])/SUMIF(tbl_bd_descente[wo_number],W372,tbl_bd_descente[tons]),0)</f>
        <v>0.783333333333333</v>
      </c>
      <c r="AI372" s="21" t="n">
        <f aca="false">IFERROR(SUMPRODUCT(--(tbl_bd_descente[wo_number]=W372),tbl_bd_descente[MgO],tbl_bd_descente[tons])/SUMIF(tbl_bd_descente[wo_number],W372,tbl_bd_descente[tons]),0)</f>
        <v>31.77</v>
      </c>
      <c r="AJ372" s="21" t="n">
        <f aca="false">IFERROR(SUMPRODUCT(--(tbl_bd_descente[wo_number]=W372),tbl_bd_descente[CaOX],tbl_bd_descente[tons])/SUMIF(tbl_bd_descente[wo_number],W372,tbl_bd_descente[tons]),0)</f>
        <v>0.743333333333333</v>
      </c>
      <c r="AK372" s="21" t="n">
        <f aca="false">IFERROR(SUMPRODUCT(--(tbl_bd_descente[wo_number]=W372),tbl_bd_descente[S],tbl_bd_descente[tons])/SUMIF(tbl_bd_descente[wo_number],W372,tbl_bd_descente[tons]),0)</f>
        <v>0.045</v>
      </c>
      <c r="AL372" s="33"/>
      <c r="AM372" s="34"/>
      <c r="AO372" s="47" t="str">
        <f aca="false">IF(AND(C372=S$2,D372=S$3,COUNTIF(AO$1:AO371,"&gt;"&amp;1)&lt;10),ROW(),"")</f>
        <v/>
      </c>
    </row>
    <row r="373" customFormat="false" ht="12.8" hidden="false" customHeight="false" outlineLevel="0" collapsed="false">
      <c r="A373" s="0" t="s">
        <v>982</v>
      </c>
      <c r="B373" s="0" t="s">
        <v>88</v>
      </c>
      <c r="C373" s="0" t="s">
        <v>26</v>
      </c>
      <c r="D373" s="0" t="s">
        <v>88</v>
      </c>
      <c r="E373" s="20" t="n">
        <v>185.595001220703</v>
      </c>
      <c r="F373" s="0" t="n">
        <v>71.7</v>
      </c>
      <c r="G373" s="0" t="n">
        <v>75.5</v>
      </c>
      <c r="H373" s="0" t="n">
        <v>82</v>
      </c>
      <c r="I373" s="0" t="n">
        <v>2.74</v>
      </c>
      <c r="J373" s="0" t="n">
        <v>1.24</v>
      </c>
      <c r="K373" s="0" t="n">
        <v>31.4</v>
      </c>
      <c r="L373" s="0" t="n">
        <v>0.7</v>
      </c>
      <c r="M373" s="19" t="n">
        <v>43738.3403079051</v>
      </c>
      <c r="N373" s="19" t="n">
        <v>43738.3612850347</v>
      </c>
      <c r="O373" s="19" t="s">
        <v>593</v>
      </c>
      <c r="W373" s="0" t="s">
        <v>317</v>
      </c>
      <c r="X373" s="19" t="n">
        <v>43657.6375</v>
      </c>
      <c r="Y373" s="31" t="n">
        <v>400</v>
      </c>
      <c r="Z373" s="0" t="s">
        <v>54</v>
      </c>
      <c r="AA373" s="0" t="s">
        <v>5</v>
      </c>
      <c r="AB373" s="0" t="s">
        <v>104</v>
      </c>
      <c r="AC373" s="0" t="n">
        <v>2019</v>
      </c>
      <c r="AD373" s="0" t="n">
        <v>7</v>
      </c>
      <c r="AE373" s="32"/>
      <c r="AF373" s="21" t="n">
        <f aca="false">IFERROR(SUMPRODUCT(--(tbl_bd_descente[wo_number]=W373),tbl_bd_descente[Y],tbl_bd_descente[tons])/SUMIF(tbl_bd_descente[wo_number],W373,tbl_bd_descente[tons]),0)</f>
        <v>84.0333333333333</v>
      </c>
      <c r="AG373" s="21" t="n">
        <f aca="false">IFERROR(SUMPRODUCT(--(tbl_bd_descente[wo_number]=W373),tbl_bd_descente[Al2O3],tbl_bd_descente[tons])/SUMIF(tbl_bd_descente[wo_number],W373,tbl_bd_descente[tons]),0)</f>
        <v>4.36666666666667</v>
      </c>
      <c r="AH373" s="21" t="n">
        <f aca="false">IFERROR(SUMPRODUCT(--(tbl_bd_descente[wo_number]=W373),tbl_bd_descente[Fe2O3],tbl_bd_descente[tons])/SUMIF(tbl_bd_descente[wo_number],W373,tbl_bd_descente[tons]),0)</f>
        <v>0.783333333333333</v>
      </c>
      <c r="AI373" s="21" t="n">
        <f aca="false">IFERROR(SUMPRODUCT(--(tbl_bd_descente[wo_number]=W373),tbl_bd_descente[MgO],tbl_bd_descente[tons])/SUMIF(tbl_bd_descente[wo_number],W373,tbl_bd_descente[tons]),0)</f>
        <v>31.77</v>
      </c>
      <c r="AJ373" s="21" t="n">
        <f aca="false">IFERROR(SUMPRODUCT(--(tbl_bd_descente[wo_number]=W373),tbl_bd_descente[CaOX],tbl_bd_descente[tons])/SUMIF(tbl_bd_descente[wo_number],W373,tbl_bd_descente[tons]),0)</f>
        <v>0.743333333333333</v>
      </c>
      <c r="AK373" s="21" t="n">
        <f aca="false">IFERROR(SUMPRODUCT(--(tbl_bd_descente[wo_number]=W373),tbl_bd_descente[S],tbl_bd_descente[tons])/SUMIF(tbl_bd_descente[wo_number],W373,tbl_bd_descente[tons]),0)</f>
        <v>0.045</v>
      </c>
      <c r="AL373" s="33"/>
      <c r="AM373" s="34"/>
      <c r="AO373" s="47" t="str">
        <f aca="false">IF(AND(C373=S$2,D373=S$3,COUNTIF(AO$1:AO372,"&gt;"&amp;1)&lt;10),ROW(),"")</f>
        <v/>
      </c>
    </row>
    <row r="374" customFormat="false" ht="12.8" hidden="false" customHeight="false" outlineLevel="0" collapsed="false">
      <c r="A374" s="0" t="s">
        <v>983</v>
      </c>
      <c r="B374" s="0" t="s">
        <v>613</v>
      </c>
      <c r="C374" s="0" t="s">
        <v>8</v>
      </c>
      <c r="D374" s="0" t="s">
        <v>66</v>
      </c>
      <c r="E374" s="20" t="n">
        <v>61.1439990997314</v>
      </c>
      <c r="F374" s="0" t="n">
        <v>73.4</v>
      </c>
      <c r="G374" s="0" t="n">
        <v>77.4</v>
      </c>
      <c r="H374" s="0" t="n">
        <v>83.2</v>
      </c>
      <c r="I374" s="0" t="n">
        <v>8.48</v>
      </c>
      <c r="J374" s="0" t="n">
        <v>1.48</v>
      </c>
      <c r="K374" s="0" t="n">
        <v>32.14</v>
      </c>
      <c r="L374" s="0" t="n">
        <v>0.43</v>
      </c>
      <c r="M374" s="19" t="n">
        <v>43738.3266273148</v>
      </c>
      <c r="N374" s="19" t="n">
        <v>43738.3315753472</v>
      </c>
      <c r="O374" s="19" t="s">
        <v>605</v>
      </c>
      <c r="W374" s="0" t="s">
        <v>315</v>
      </c>
      <c r="X374" s="19" t="n">
        <v>43657.1958333333</v>
      </c>
      <c r="Y374" s="31" t="n">
        <v>927</v>
      </c>
      <c r="Z374" s="0" t="s">
        <v>56</v>
      </c>
      <c r="AA374" s="0" t="s">
        <v>25</v>
      </c>
      <c r="AB374" s="0" t="s">
        <v>56</v>
      </c>
      <c r="AC374" s="0" t="n">
        <v>2019</v>
      </c>
      <c r="AD374" s="0" t="n">
        <v>7</v>
      </c>
      <c r="AE374" s="32"/>
      <c r="AF374" s="21" t="n">
        <f aca="false">IFERROR(SUMPRODUCT(--(tbl_bd_descente[wo_number]=W374),tbl_bd_descente[Y],tbl_bd_descente[tons])/SUMIF(tbl_bd_descente[wo_number],W374,tbl_bd_descente[tons]),0)</f>
        <v>85.4734627831715</v>
      </c>
      <c r="AG374" s="21" t="n">
        <f aca="false">IFERROR(SUMPRODUCT(--(tbl_bd_descente[wo_number]=W374),tbl_bd_descente[Al2O3],tbl_bd_descente[tons])/SUMIF(tbl_bd_descente[wo_number],W374,tbl_bd_descente[tons]),0)</f>
        <v>10.9312621359223</v>
      </c>
      <c r="AH374" s="21" t="n">
        <f aca="false">IFERROR(SUMPRODUCT(--(tbl_bd_descente[wo_number]=W374),tbl_bd_descente[Fe2O3],tbl_bd_descente[tons])/SUMIF(tbl_bd_descente[wo_number],W374,tbl_bd_descente[tons]),0)</f>
        <v>1.37126213592233</v>
      </c>
      <c r="AI374" s="21" t="n">
        <f aca="false">IFERROR(SUMPRODUCT(--(tbl_bd_descente[wo_number]=W374),tbl_bd_descente[MgO],tbl_bd_descente[tons])/SUMIF(tbl_bd_descente[wo_number],W374,tbl_bd_descente[tons]),0)</f>
        <v>32.6597087378641</v>
      </c>
      <c r="AJ374" s="21" t="n">
        <f aca="false">IFERROR(SUMPRODUCT(--(tbl_bd_descente[wo_number]=W374),tbl_bd_descente[CaOX],tbl_bd_descente[tons])/SUMIF(tbl_bd_descente[wo_number],W374,tbl_bd_descente[tons]),0)</f>
        <v>0.643527508090615</v>
      </c>
      <c r="AK374" s="21" t="n">
        <f aca="false">IFERROR(SUMPRODUCT(--(tbl_bd_descente[wo_number]=W374),tbl_bd_descente[S],tbl_bd_descente[tons])/SUMIF(tbl_bd_descente[wo_number],W374,tbl_bd_descente[tons]),0)</f>
        <v>0.0284433656957929</v>
      </c>
      <c r="AL374" s="33"/>
      <c r="AM374" s="34"/>
      <c r="AO374" s="47" t="str">
        <f aca="false">IF(AND(C374=S$2,D374=S$3,COUNTIF(AO$1:AO373,"&gt;"&amp;1)&lt;10),ROW(),"")</f>
        <v/>
      </c>
    </row>
    <row r="375" customFormat="false" ht="12.8" hidden="false" customHeight="false" outlineLevel="0" collapsed="false">
      <c r="A375" s="0" t="s">
        <v>984</v>
      </c>
      <c r="B375" s="0" t="s">
        <v>30</v>
      </c>
      <c r="C375" s="0" t="s">
        <v>1</v>
      </c>
      <c r="D375" s="0" t="s">
        <v>30</v>
      </c>
      <c r="E375" s="20" t="n">
        <v>341.264995574951</v>
      </c>
      <c r="F375" s="20" t="n">
        <v>77</v>
      </c>
      <c r="G375" s="20" t="n">
        <v>81.1</v>
      </c>
      <c r="H375" s="20" t="n">
        <v>87.8</v>
      </c>
      <c r="I375" s="20" t="n">
        <v>2.52</v>
      </c>
      <c r="J375" s="20" t="n">
        <v>0.81</v>
      </c>
      <c r="K375" s="20" t="n">
        <v>31.49</v>
      </c>
      <c r="L375" s="20" t="n">
        <v>0.95</v>
      </c>
      <c r="M375" s="19" t="n">
        <v>43738.2675995718</v>
      </c>
      <c r="N375" s="19" t="n">
        <v>43738.3094865394</v>
      </c>
      <c r="O375" s="19" t="s">
        <v>605</v>
      </c>
      <c r="W375" s="0" t="s">
        <v>302</v>
      </c>
      <c r="X375" s="19" t="n">
        <v>43656.9583333333</v>
      </c>
      <c r="Y375" s="31" t="n">
        <v>900</v>
      </c>
      <c r="Z375" s="0" t="s">
        <v>56</v>
      </c>
      <c r="AA375" s="0" t="s">
        <v>25</v>
      </c>
      <c r="AB375" s="0" t="s">
        <v>56</v>
      </c>
      <c r="AC375" s="0" t="n">
        <v>2019</v>
      </c>
      <c r="AD375" s="0" t="n">
        <v>7</v>
      </c>
      <c r="AE375" s="32"/>
      <c r="AF375" s="21" t="n">
        <f aca="false">IFERROR(SUMPRODUCT(--(tbl_bd_descente[wo_number]=W375),tbl_bd_descente[Y],tbl_bd_descente[tons])/SUMIF(tbl_bd_descente[wo_number],W375,tbl_bd_descente[tons]),0)</f>
        <v>84.6</v>
      </c>
      <c r="AG375" s="21" t="n">
        <f aca="false">IFERROR(SUMPRODUCT(--(tbl_bd_descente[wo_number]=W375),tbl_bd_descente[Al2O3],tbl_bd_descente[tons])/SUMIF(tbl_bd_descente[wo_number],W375,tbl_bd_descente[tons]),0)</f>
        <v>10.6066666666667</v>
      </c>
      <c r="AH375" s="21" t="n">
        <f aca="false">IFERROR(SUMPRODUCT(--(tbl_bd_descente[wo_number]=W375),tbl_bd_descente[Fe2O3],tbl_bd_descente[tons])/SUMIF(tbl_bd_descente[wo_number],W375,tbl_bd_descente[tons]),0)</f>
        <v>1.05666666666667</v>
      </c>
      <c r="AI375" s="21" t="n">
        <f aca="false">IFERROR(SUMPRODUCT(--(tbl_bd_descente[wo_number]=W375),tbl_bd_descente[MgO],tbl_bd_descente[tons])/SUMIF(tbl_bd_descente[wo_number],W375,tbl_bd_descente[tons]),0)</f>
        <v>32.5633333333333</v>
      </c>
      <c r="AJ375" s="21" t="n">
        <f aca="false">IFERROR(SUMPRODUCT(--(tbl_bd_descente[wo_number]=W375),tbl_bd_descente[CaOX],tbl_bd_descente[tons])/SUMIF(tbl_bd_descente[wo_number],W375,tbl_bd_descente[tons]),0)</f>
        <v>1.00333333333333</v>
      </c>
      <c r="AK375" s="21" t="n">
        <f aca="false">IFERROR(SUMPRODUCT(--(tbl_bd_descente[wo_number]=W375),tbl_bd_descente[S],tbl_bd_descente[tons])/SUMIF(tbl_bd_descente[wo_number],W375,tbl_bd_descente[tons]),0)</f>
        <v>0.027</v>
      </c>
      <c r="AL375" s="33"/>
      <c r="AM375" s="34"/>
      <c r="AO375" s="47" t="str">
        <f aca="false">IF(AND(C375=S$2,D375=S$3,COUNTIF(AO$1:AO374,"&gt;"&amp;1)&lt;10),ROW(),"")</f>
        <v/>
      </c>
    </row>
    <row r="376" customFormat="false" ht="12.8" hidden="false" customHeight="false" outlineLevel="0" collapsed="false">
      <c r="A376" s="0" t="s">
        <v>985</v>
      </c>
      <c r="B376" s="0" t="s">
        <v>54</v>
      </c>
      <c r="C376" s="0" t="s">
        <v>5</v>
      </c>
      <c r="D376" s="0" t="s">
        <v>54</v>
      </c>
      <c r="E376" s="20" t="n">
        <v>109.129998779297</v>
      </c>
      <c r="F376" s="0" t="n">
        <v>79.8</v>
      </c>
      <c r="G376" s="0" t="n">
        <v>84.1</v>
      </c>
      <c r="H376" s="0" t="n">
        <v>90.7</v>
      </c>
      <c r="I376" s="0" t="n">
        <v>3.74</v>
      </c>
      <c r="J376" s="0" t="n">
        <v>0.74</v>
      </c>
      <c r="K376" s="0" t="n">
        <v>31.52</v>
      </c>
      <c r="L376" s="0" t="n">
        <v>1.46</v>
      </c>
      <c r="M376" s="19" t="n">
        <v>43738.2504698264</v>
      </c>
      <c r="N376" s="19" t="n">
        <v>43738.2581087963</v>
      </c>
      <c r="O376" s="19" t="s">
        <v>676</v>
      </c>
      <c r="W376" s="0" t="s">
        <v>316</v>
      </c>
      <c r="X376" s="19" t="n">
        <v>43656.7465277778</v>
      </c>
      <c r="Y376" s="31" t="n">
        <v>399</v>
      </c>
      <c r="Z376" s="0" t="s">
        <v>30</v>
      </c>
      <c r="AA376" s="0" t="s">
        <v>4</v>
      </c>
      <c r="AB376" s="0" t="s">
        <v>30</v>
      </c>
      <c r="AC376" s="0" t="n">
        <v>2019</v>
      </c>
      <c r="AD376" s="0" t="n">
        <v>7</v>
      </c>
      <c r="AE376" s="32"/>
      <c r="AF376" s="21" t="n">
        <f aca="false">IFERROR(SUMPRODUCT(--(tbl_bd_descente[wo_number]=W376),tbl_bd_descente[Y],tbl_bd_descente[tons])/SUMIF(tbl_bd_descente[wo_number],W376,tbl_bd_descente[tons]),0)</f>
        <v>79.249373433584</v>
      </c>
      <c r="AG376" s="21" t="n">
        <f aca="false">IFERROR(SUMPRODUCT(--(tbl_bd_descente[wo_number]=W376),tbl_bd_descente[Al2O3],tbl_bd_descente[tons])/SUMIF(tbl_bd_descente[wo_number],W376,tbl_bd_descente[tons]),0)</f>
        <v>4.25526315789474</v>
      </c>
      <c r="AH376" s="21" t="n">
        <f aca="false">IFERROR(SUMPRODUCT(--(tbl_bd_descente[wo_number]=W376),tbl_bd_descente[Fe2O3],tbl_bd_descente[tons])/SUMIF(tbl_bd_descente[wo_number],W376,tbl_bd_descente[tons]),0)</f>
        <v>0.890050125313283</v>
      </c>
      <c r="AI376" s="21" t="n">
        <f aca="false">IFERROR(SUMPRODUCT(--(tbl_bd_descente[wo_number]=W376),tbl_bd_descente[MgO],tbl_bd_descente[tons])/SUMIF(tbl_bd_descente[wo_number],W376,tbl_bd_descente[tons]),0)</f>
        <v>31.7598496240601</v>
      </c>
      <c r="AJ376" s="21" t="n">
        <f aca="false">IFERROR(SUMPRODUCT(--(tbl_bd_descente[wo_number]=W376),tbl_bd_descente[CaOX],tbl_bd_descente[tons])/SUMIF(tbl_bd_descente[wo_number],W376,tbl_bd_descente[tons]),0)</f>
        <v>0.975588972431078</v>
      </c>
      <c r="AK376" s="21" t="n">
        <f aca="false">IFERROR(SUMPRODUCT(--(tbl_bd_descente[wo_number]=W376),tbl_bd_descente[S],tbl_bd_descente[tons])/SUMIF(tbl_bd_descente[wo_number],W376,tbl_bd_descente[tons]),0)</f>
        <v>0.0730250626566416</v>
      </c>
      <c r="AL376" s="33"/>
      <c r="AM376" s="34"/>
      <c r="AO376" s="47" t="str">
        <f aca="false">IF(AND(C376=S$2,D376=S$3,COUNTIF(AO$1:AO375,"&gt;"&amp;1)&lt;10),ROW(),"")</f>
        <v/>
      </c>
    </row>
    <row r="377" customFormat="false" ht="12.8" hidden="false" customHeight="false" outlineLevel="0" collapsed="false">
      <c r="A377" s="0" t="s">
        <v>986</v>
      </c>
      <c r="B377" s="0" t="s">
        <v>54</v>
      </c>
      <c r="C377" s="0" t="s">
        <v>7</v>
      </c>
      <c r="D377" s="0" t="s">
        <v>54</v>
      </c>
      <c r="E377" s="20" t="n">
        <v>149.317998504639</v>
      </c>
      <c r="F377" s="0" t="n">
        <v>82.6</v>
      </c>
      <c r="G377" s="0" t="n">
        <v>87.1</v>
      </c>
      <c r="H377" s="0" t="n">
        <v>94.1</v>
      </c>
      <c r="I377" s="0" t="n">
        <v>3.02</v>
      </c>
      <c r="J377" s="0" t="n">
        <v>0.67</v>
      </c>
      <c r="K377" s="0" t="n">
        <v>31.59</v>
      </c>
      <c r="L377" s="0" t="n">
        <v>0.48</v>
      </c>
      <c r="M377" s="19" t="n">
        <v>43738.2281547454</v>
      </c>
      <c r="N377" s="19" t="n">
        <v>43738.2432236111</v>
      </c>
      <c r="O377" s="19" t="s">
        <v>676</v>
      </c>
      <c r="W377" s="0" t="s">
        <v>316</v>
      </c>
      <c r="X377" s="19" t="n">
        <v>43656.7465277778</v>
      </c>
      <c r="Y377" s="31" t="n">
        <v>399</v>
      </c>
      <c r="Z377" s="0" t="s">
        <v>30</v>
      </c>
      <c r="AA377" s="0" t="s">
        <v>3</v>
      </c>
      <c r="AB377" s="0" t="s">
        <v>30</v>
      </c>
      <c r="AC377" s="0" t="n">
        <v>2019</v>
      </c>
      <c r="AD377" s="0" t="n">
        <v>7</v>
      </c>
      <c r="AE377" s="32"/>
      <c r="AF377" s="21" t="n">
        <f aca="false">IFERROR(SUMPRODUCT(--(tbl_bd_descente[wo_number]=W377),tbl_bd_descente[Y],tbl_bd_descente[tons])/SUMIF(tbl_bd_descente[wo_number],W377,tbl_bd_descente[tons]),0)</f>
        <v>79.249373433584</v>
      </c>
      <c r="AG377" s="21" t="n">
        <f aca="false">IFERROR(SUMPRODUCT(--(tbl_bd_descente[wo_number]=W377),tbl_bd_descente[Al2O3],tbl_bd_descente[tons])/SUMIF(tbl_bd_descente[wo_number],W377,tbl_bd_descente[tons]),0)</f>
        <v>4.25526315789474</v>
      </c>
      <c r="AH377" s="21" t="n">
        <f aca="false">IFERROR(SUMPRODUCT(--(tbl_bd_descente[wo_number]=W377),tbl_bd_descente[Fe2O3],tbl_bd_descente[tons])/SUMIF(tbl_bd_descente[wo_number],W377,tbl_bd_descente[tons]),0)</f>
        <v>0.890050125313283</v>
      </c>
      <c r="AI377" s="21" t="n">
        <f aca="false">IFERROR(SUMPRODUCT(--(tbl_bd_descente[wo_number]=W377),tbl_bd_descente[MgO],tbl_bd_descente[tons])/SUMIF(tbl_bd_descente[wo_number],W377,tbl_bd_descente[tons]),0)</f>
        <v>31.7598496240601</v>
      </c>
      <c r="AJ377" s="21" t="n">
        <f aca="false">IFERROR(SUMPRODUCT(--(tbl_bd_descente[wo_number]=W377),tbl_bd_descente[CaOX],tbl_bd_descente[tons])/SUMIF(tbl_bd_descente[wo_number],W377,tbl_bd_descente[tons]),0)</f>
        <v>0.975588972431078</v>
      </c>
      <c r="AK377" s="21" t="n">
        <f aca="false">IFERROR(SUMPRODUCT(--(tbl_bd_descente[wo_number]=W377),tbl_bd_descente[S],tbl_bd_descente[tons])/SUMIF(tbl_bd_descente[wo_number],W377,tbl_bd_descente[tons]),0)</f>
        <v>0.0730250626566416</v>
      </c>
      <c r="AL377" s="33"/>
      <c r="AM377" s="34"/>
      <c r="AO377" s="47" t="str">
        <f aca="false">IF(AND(C377=S$2,D377=S$3,COUNTIF(AO$1:AO376,"&gt;"&amp;1)&lt;10),ROW(),"")</f>
        <v/>
      </c>
    </row>
    <row r="378" customFormat="false" ht="12.8" hidden="false" customHeight="false" outlineLevel="0" collapsed="false">
      <c r="A378" s="0" t="s">
        <v>987</v>
      </c>
      <c r="B378" s="0" t="s">
        <v>88</v>
      </c>
      <c r="C378" s="0" t="s">
        <v>26</v>
      </c>
      <c r="D378" s="0" t="s">
        <v>88</v>
      </c>
      <c r="E378" s="20" t="n">
        <v>242.579998397827</v>
      </c>
      <c r="F378" s="0" t="n">
        <v>73.7</v>
      </c>
      <c r="G378" s="0" t="n">
        <v>77.6</v>
      </c>
      <c r="H378" s="0" t="n">
        <v>84.4</v>
      </c>
      <c r="I378" s="0" t="n">
        <v>2.56</v>
      </c>
      <c r="J378" s="0" t="n">
        <v>0.83</v>
      </c>
      <c r="K378" s="0" t="n">
        <v>31.43</v>
      </c>
      <c r="L378" s="0" t="n">
        <v>0.33</v>
      </c>
      <c r="M378" s="19" t="n">
        <v>43735.8929705671</v>
      </c>
      <c r="N378" s="19" t="n">
        <v>43735.9239413194</v>
      </c>
      <c r="O378" s="19" t="s">
        <v>605</v>
      </c>
      <c r="W378" s="0" t="s">
        <v>314</v>
      </c>
      <c r="X378" s="19" t="n">
        <v>43656.5229166667</v>
      </c>
      <c r="Y378" s="31" t="n">
        <v>1200</v>
      </c>
      <c r="Z378" s="0" t="s">
        <v>30</v>
      </c>
      <c r="AA378" s="0" t="s">
        <v>4</v>
      </c>
      <c r="AB378" s="0" t="s">
        <v>30</v>
      </c>
      <c r="AC378" s="0" t="n">
        <v>2019</v>
      </c>
      <c r="AD378" s="0" t="n">
        <v>7</v>
      </c>
      <c r="AE378" s="32"/>
      <c r="AF378" s="21" t="n">
        <f aca="false">IFERROR(SUMPRODUCT(--(tbl_bd_descente[wo_number]=W378),tbl_bd_descente[Y],tbl_bd_descente[tons])/SUMIF(tbl_bd_descente[wo_number],W378,tbl_bd_descente[tons]),0)</f>
        <v>79.1</v>
      </c>
      <c r="AG378" s="21" t="n">
        <f aca="false">IFERROR(SUMPRODUCT(--(tbl_bd_descente[wo_number]=W378),tbl_bd_descente[Al2O3],tbl_bd_descente[tons])/SUMIF(tbl_bd_descente[wo_number],W378,tbl_bd_descente[tons]),0)</f>
        <v>5.60333333333333</v>
      </c>
      <c r="AH378" s="21" t="n">
        <f aca="false">IFERROR(SUMPRODUCT(--(tbl_bd_descente[wo_number]=W378),tbl_bd_descente[Fe2O3],tbl_bd_descente[tons])/SUMIF(tbl_bd_descente[wo_number],W378,tbl_bd_descente[tons]),0)</f>
        <v>1.01333333333333</v>
      </c>
      <c r="AI378" s="21" t="n">
        <f aca="false">IFERROR(SUMPRODUCT(--(tbl_bd_descente[wo_number]=W378),tbl_bd_descente[MgO],tbl_bd_descente[tons])/SUMIF(tbl_bd_descente[wo_number],W378,tbl_bd_descente[tons]),0)</f>
        <v>31.8766666666667</v>
      </c>
      <c r="AJ378" s="21" t="n">
        <f aca="false">IFERROR(SUMPRODUCT(--(tbl_bd_descente[wo_number]=W378),tbl_bd_descente[CaOX],tbl_bd_descente[tons])/SUMIF(tbl_bd_descente[wo_number],W378,tbl_bd_descente[tons]),0)</f>
        <v>1.15333333333333</v>
      </c>
      <c r="AK378" s="21" t="n">
        <f aca="false">IFERROR(SUMPRODUCT(--(tbl_bd_descente[wo_number]=W378),tbl_bd_descente[S],tbl_bd_descente[tons])/SUMIF(tbl_bd_descente[wo_number],W378,tbl_bd_descente[tons]),0)</f>
        <v>0.0713333333333333</v>
      </c>
      <c r="AL378" s="33"/>
      <c r="AM378" s="34"/>
      <c r="AO378" s="47" t="str">
        <f aca="false">IF(AND(C378=S$2,D378=S$3,COUNTIF(AO$1:AO377,"&gt;"&amp;1)&lt;10),ROW(),"")</f>
        <v/>
      </c>
    </row>
    <row r="379" customFormat="false" ht="12.8" hidden="false" customHeight="false" outlineLevel="0" collapsed="false">
      <c r="A379" s="0" t="s">
        <v>988</v>
      </c>
      <c r="B379" s="0" t="s">
        <v>104</v>
      </c>
      <c r="C379" s="0" t="s">
        <v>6</v>
      </c>
      <c r="D379" s="0" t="s">
        <v>104</v>
      </c>
      <c r="E379" s="20" t="n">
        <v>220.344998168945</v>
      </c>
      <c r="F379" s="0" t="n">
        <v>78.6</v>
      </c>
      <c r="G379" s="0" t="n">
        <v>82.9</v>
      </c>
      <c r="H379" s="0" t="n">
        <v>89.4</v>
      </c>
      <c r="I379" s="0" t="n">
        <v>5.14</v>
      </c>
      <c r="J379" s="0" t="n">
        <v>0.88</v>
      </c>
      <c r="K379" s="0" t="n">
        <v>31.78</v>
      </c>
      <c r="L379" s="0" t="n">
        <v>0.27</v>
      </c>
      <c r="M379" s="19" t="n">
        <v>43735.8652731829</v>
      </c>
      <c r="N379" s="19" t="n">
        <v>43735.8882012384</v>
      </c>
      <c r="O379" s="19" t="s">
        <v>605</v>
      </c>
      <c r="W379" s="0" t="s">
        <v>313</v>
      </c>
      <c r="X379" s="19" t="n">
        <v>43656.2194444444</v>
      </c>
      <c r="Y379" s="31" t="n">
        <v>296.666666666667</v>
      </c>
      <c r="Z379" s="0" t="s">
        <v>66</v>
      </c>
      <c r="AA379" s="0" t="s">
        <v>9</v>
      </c>
      <c r="AB379" s="0" t="s">
        <v>66</v>
      </c>
      <c r="AC379" s="0" t="n">
        <v>2019</v>
      </c>
      <c r="AD379" s="0" t="n">
        <v>7</v>
      </c>
      <c r="AE379" s="32"/>
      <c r="AF379" s="21" t="n">
        <f aca="false">IFERROR(SUMPRODUCT(--(tbl_bd_descente[wo_number]=W379),tbl_bd_descente[Y],tbl_bd_descente[tons])/SUMIF(tbl_bd_descente[wo_number],W379,tbl_bd_descente[tons]),0)</f>
        <v>72</v>
      </c>
      <c r="AG379" s="21" t="n">
        <f aca="false">IFERROR(SUMPRODUCT(--(tbl_bd_descente[wo_number]=W379),tbl_bd_descente[Al2O3],tbl_bd_descente[tons])/SUMIF(tbl_bd_descente[wo_number],W379,tbl_bd_descente[tons]),0)</f>
        <v>10.09</v>
      </c>
      <c r="AH379" s="21" t="n">
        <f aca="false">IFERROR(SUMPRODUCT(--(tbl_bd_descente[wo_number]=W379),tbl_bd_descente[Fe2O3],tbl_bd_descente[tons])/SUMIF(tbl_bd_descente[wo_number],W379,tbl_bd_descente[tons]),0)</f>
        <v>1.61</v>
      </c>
      <c r="AI379" s="21" t="n">
        <f aca="false">IFERROR(SUMPRODUCT(--(tbl_bd_descente[wo_number]=W379),tbl_bd_descente[MgO],tbl_bd_descente[tons])/SUMIF(tbl_bd_descente[wo_number],W379,tbl_bd_descente[tons]),0)</f>
        <v>32.4</v>
      </c>
      <c r="AJ379" s="21" t="n">
        <f aca="false">IFERROR(SUMPRODUCT(--(tbl_bd_descente[wo_number]=W379),tbl_bd_descente[CaOX],tbl_bd_descente[tons])/SUMIF(tbl_bd_descente[wo_number],W379,tbl_bd_descente[tons]),0)</f>
        <v>0.9</v>
      </c>
      <c r="AK379" s="21" t="n">
        <f aca="false">IFERROR(SUMPRODUCT(--(tbl_bd_descente[wo_number]=W379),tbl_bd_descente[S],tbl_bd_descente[tons])/SUMIF(tbl_bd_descente[wo_number],W379,tbl_bd_descente[tons]),0)</f>
        <v>0.104</v>
      </c>
      <c r="AL379" s="33"/>
      <c r="AM379" s="34"/>
      <c r="AO379" s="47" t="str">
        <f aca="false">IF(AND(C379=S$2,D379=S$3,COUNTIF(AO$1:AO378,"&gt;"&amp;1)&lt;10),ROW(),"")</f>
        <v/>
      </c>
    </row>
    <row r="380" customFormat="false" ht="12.8" hidden="false" customHeight="false" outlineLevel="0" collapsed="false">
      <c r="A380" s="0" t="s">
        <v>989</v>
      </c>
      <c r="B380" s="0" t="s">
        <v>633</v>
      </c>
      <c r="C380" s="0" t="s">
        <v>5</v>
      </c>
      <c r="D380" s="0" t="s">
        <v>54</v>
      </c>
      <c r="E380" s="20" t="n">
        <v>76.5299987792969</v>
      </c>
      <c r="F380" s="0" t="n">
        <v>79.7</v>
      </c>
      <c r="G380" s="0" t="n">
        <v>84</v>
      </c>
      <c r="H380" s="0" t="n">
        <v>91</v>
      </c>
      <c r="I380" s="0" t="n">
        <v>2.5</v>
      </c>
      <c r="J380" s="0" t="n">
        <v>0.77</v>
      </c>
      <c r="K380" s="0" t="n">
        <v>31.54</v>
      </c>
      <c r="L380" s="0" t="n">
        <v>0.27</v>
      </c>
      <c r="M380" s="19" t="n">
        <v>43735.852668287</v>
      </c>
      <c r="N380" s="19" t="n">
        <v>43735.8608860764</v>
      </c>
      <c r="O380" s="19" t="s">
        <v>605</v>
      </c>
      <c r="W380" s="0" t="s">
        <v>313</v>
      </c>
      <c r="X380" s="19" t="n">
        <v>43656.2194444444</v>
      </c>
      <c r="Y380" s="31" t="n">
        <v>148.333333333333</v>
      </c>
      <c r="Z380" s="0" t="s">
        <v>66</v>
      </c>
      <c r="AA380" s="0" t="s">
        <v>20</v>
      </c>
      <c r="AB380" s="0" t="s">
        <v>66</v>
      </c>
      <c r="AC380" s="0" t="n">
        <v>2019</v>
      </c>
      <c r="AD380" s="0" t="n">
        <v>7</v>
      </c>
      <c r="AE380" s="32"/>
      <c r="AF380" s="21" t="n">
        <f aca="false">IFERROR(SUMPRODUCT(--(tbl_bd_descente[wo_number]=W380),tbl_bd_descente[Y],tbl_bd_descente[tons])/SUMIF(tbl_bd_descente[wo_number],W380,tbl_bd_descente[tons]),0)</f>
        <v>72</v>
      </c>
      <c r="AG380" s="21" t="n">
        <f aca="false">IFERROR(SUMPRODUCT(--(tbl_bd_descente[wo_number]=W380),tbl_bd_descente[Al2O3],tbl_bd_descente[tons])/SUMIF(tbl_bd_descente[wo_number],W380,tbl_bd_descente[tons]),0)</f>
        <v>10.09</v>
      </c>
      <c r="AH380" s="21" t="n">
        <f aca="false">IFERROR(SUMPRODUCT(--(tbl_bd_descente[wo_number]=W380),tbl_bd_descente[Fe2O3],tbl_bd_descente[tons])/SUMIF(tbl_bd_descente[wo_number],W380,tbl_bd_descente[tons]),0)</f>
        <v>1.61</v>
      </c>
      <c r="AI380" s="21" t="n">
        <f aca="false">IFERROR(SUMPRODUCT(--(tbl_bd_descente[wo_number]=W380),tbl_bd_descente[MgO],tbl_bd_descente[tons])/SUMIF(tbl_bd_descente[wo_number],W380,tbl_bd_descente[tons]),0)</f>
        <v>32.4</v>
      </c>
      <c r="AJ380" s="21" t="n">
        <f aca="false">IFERROR(SUMPRODUCT(--(tbl_bd_descente[wo_number]=W380),tbl_bd_descente[CaOX],tbl_bd_descente[tons])/SUMIF(tbl_bd_descente[wo_number],W380,tbl_bd_descente[tons]),0)</f>
        <v>0.9</v>
      </c>
      <c r="AK380" s="21" t="n">
        <f aca="false">IFERROR(SUMPRODUCT(--(tbl_bd_descente[wo_number]=W380),tbl_bd_descente[S],tbl_bd_descente[tons])/SUMIF(tbl_bd_descente[wo_number],W380,tbl_bd_descente[tons]),0)</f>
        <v>0.104</v>
      </c>
      <c r="AL380" s="33"/>
      <c r="AM380" s="34"/>
      <c r="AO380" s="47" t="str">
        <f aca="false">IF(AND(C380=S$2,D380=S$3,COUNTIF(AO$1:AO379,"&gt;"&amp;1)&lt;10),ROW(),"")</f>
        <v/>
      </c>
    </row>
    <row r="381" customFormat="false" ht="12.8" hidden="false" customHeight="false" outlineLevel="0" collapsed="false">
      <c r="A381" s="0" t="s">
        <v>990</v>
      </c>
      <c r="B381" s="0" t="s">
        <v>56</v>
      </c>
      <c r="C381" s="0" t="s">
        <v>25</v>
      </c>
      <c r="D381" s="0" t="s">
        <v>56</v>
      </c>
      <c r="E381" s="20" t="n">
        <v>171.529998779297</v>
      </c>
      <c r="F381" s="0" t="n">
        <v>81.6</v>
      </c>
      <c r="G381" s="0" t="n">
        <v>86.1</v>
      </c>
      <c r="H381" s="0" t="n">
        <v>92.3</v>
      </c>
      <c r="I381" s="0" t="n">
        <v>6.53</v>
      </c>
      <c r="J381" s="0" t="n">
        <v>0.82</v>
      </c>
      <c r="K381" s="0" t="n">
        <v>31.9</v>
      </c>
      <c r="L381" s="0" t="n">
        <v>0.7</v>
      </c>
      <c r="M381" s="19" t="n">
        <v>43735.8230499653</v>
      </c>
      <c r="N381" s="19" t="n">
        <v>43735.839497338</v>
      </c>
      <c r="O381" s="19" t="s">
        <v>676</v>
      </c>
      <c r="W381" s="0" t="s">
        <v>312</v>
      </c>
      <c r="X381" s="19" t="n">
        <v>43656.0847222222</v>
      </c>
      <c r="Y381" s="31" t="n">
        <v>900</v>
      </c>
      <c r="Z381" s="0" t="s">
        <v>66</v>
      </c>
      <c r="AA381" s="0" t="s">
        <v>9</v>
      </c>
      <c r="AB381" s="0" t="s">
        <v>66</v>
      </c>
      <c r="AC381" s="0" t="n">
        <v>2019</v>
      </c>
      <c r="AD381" s="0" t="n">
        <v>7</v>
      </c>
      <c r="AE381" s="32"/>
      <c r="AF381" s="21" t="n">
        <f aca="false">IFERROR(SUMPRODUCT(--(tbl_bd_descente[wo_number]=W381),tbl_bd_descente[Y],tbl_bd_descente[tons])/SUMIF(tbl_bd_descente[wo_number],W381,tbl_bd_descente[tons]),0)</f>
        <v>71.2666666666667</v>
      </c>
      <c r="AG381" s="21" t="n">
        <f aca="false">IFERROR(SUMPRODUCT(--(tbl_bd_descente[wo_number]=W381),tbl_bd_descente[Al2O3],tbl_bd_descente[tons])/SUMIF(tbl_bd_descente[wo_number],W381,tbl_bd_descente[tons]),0)</f>
        <v>11.32</v>
      </c>
      <c r="AH381" s="21" t="n">
        <f aca="false">IFERROR(SUMPRODUCT(--(tbl_bd_descente[wo_number]=W381),tbl_bd_descente[Fe2O3],tbl_bd_descente[tons])/SUMIF(tbl_bd_descente[wo_number],W381,tbl_bd_descente[tons]),0)</f>
        <v>1.73333333333333</v>
      </c>
      <c r="AI381" s="21" t="n">
        <f aca="false">IFERROR(SUMPRODUCT(--(tbl_bd_descente[wo_number]=W381),tbl_bd_descente[MgO],tbl_bd_descente[tons])/SUMIF(tbl_bd_descente[wo_number],W381,tbl_bd_descente[tons]),0)</f>
        <v>32.45</v>
      </c>
      <c r="AJ381" s="21" t="n">
        <f aca="false">IFERROR(SUMPRODUCT(--(tbl_bd_descente[wo_number]=W381),tbl_bd_descente[CaOX],tbl_bd_descente[tons])/SUMIF(tbl_bd_descente[wo_number],W381,tbl_bd_descente[tons]),0)</f>
        <v>0.94</v>
      </c>
      <c r="AK381" s="21" t="n">
        <f aca="false">IFERROR(SUMPRODUCT(--(tbl_bd_descente[wo_number]=W381),tbl_bd_descente[S],tbl_bd_descente[tons])/SUMIF(tbl_bd_descente[wo_number],W381,tbl_bd_descente[tons]),0)</f>
        <v>0.109333333333333</v>
      </c>
      <c r="AL381" s="33"/>
      <c r="AM381" s="34"/>
      <c r="AO381" s="47" t="str">
        <f aca="false">IF(AND(C381=S$2,D381=S$3,COUNTIF(AO$1:AO380,"&gt;"&amp;1)&lt;10),ROW(),"")</f>
        <v/>
      </c>
    </row>
    <row r="382" customFormat="false" ht="12.8" hidden="false" customHeight="false" outlineLevel="0" collapsed="false">
      <c r="A382" s="0" t="s">
        <v>991</v>
      </c>
      <c r="B382" s="0" t="s">
        <v>54</v>
      </c>
      <c r="C382" s="0" t="s">
        <v>5</v>
      </c>
      <c r="D382" s="0" t="s">
        <v>54</v>
      </c>
      <c r="E382" s="20" t="n">
        <v>147.129998779297</v>
      </c>
      <c r="F382" s="0" t="n">
        <v>79.3</v>
      </c>
      <c r="G382" s="0" t="n">
        <v>83.6</v>
      </c>
      <c r="H382" s="0" t="n">
        <v>90.6</v>
      </c>
      <c r="I382" s="0" t="n">
        <v>2.84</v>
      </c>
      <c r="J382" s="0" t="n">
        <v>0.71</v>
      </c>
      <c r="K382" s="0" t="n">
        <v>31.48</v>
      </c>
      <c r="L382" s="0" t="n">
        <v>0.8</v>
      </c>
      <c r="M382" s="19" t="n">
        <v>43735.8047293171</v>
      </c>
      <c r="N382" s="19" t="n">
        <v>43735.8172740394</v>
      </c>
      <c r="O382" s="19" t="s">
        <v>676</v>
      </c>
      <c r="W382" s="0" t="s">
        <v>311</v>
      </c>
      <c r="X382" s="19" t="n">
        <v>43655.80625</v>
      </c>
      <c r="Y382" s="31" t="n">
        <v>857</v>
      </c>
      <c r="Z382" s="0" t="s">
        <v>66</v>
      </c>
      <c r="AA382" s="0" t="s">
        <v>8</v>
      </c>
      <c r="AB382" s="0" t="s">
        <v>66</v>
      </c>
      <c r="AC382" s="0" t="n">
        <v>2019</v>
      </c>
      <c r="AD382" s="0" t="n">
        <v>7</v>
      </c>
      <c r="AE382" s="32"/>
      <c r="AF382" s="21" t="n">
        <f aca="false">IFERROR(SUMPRODUCT(--(tbl_bd_descente[wo_number]=W382),tbl_bd_descente[Y],tbl_bd_descente[tons])/SUMIF(tbl_bd_descente[wo_number],W382,tbl_bd_descente[tons]),0)</f>
        <v>76.5865810968495</v>
      </c>
      <c r="AG382" s="21" t="n">
        <f aca="false">IFERROR(SUMPRODUCT(--(tbl_bd_descente[wo_number]=W382),tbl_bd_descente[Al2O3],tbl_bd_descente[tons])/SUMIF(tbl_bd_descente[wo_number],W382,tbl_bd_descente[tons]),0)</f>
        <v>10.2793465577596</v>
      </c>
      <c r="AH382" s="21" t="n">
        <f aca="false">IFERROR(SUMPRODUCT(--(tbl_bd_descente[wo_number]=W382),tbl_bd_descente[Fe2O3],tbl_bd_descente[tons])/SUMIF(tbl_bd_descente[wo_number],W382,tbl_bd_descente[tons]),0)</f>
        <v>1.38134189031505</v>
      </c>
      <c r="AI382" s="21" t="n">
        <f aca="false">IFERROR(SUMPRODUCT(--(tbl_bd_descente[wo_number]=W382),tbl_bd_descente[MgO],tbl_bd_descente[tons])/SUMIF(tbl_bd_descente[wo_number],W382,tbl_bd_descente[tons]),0)</f>
        <v>32.443325554259</v>
      </c>
      <c r="AJ382" s="21" t="n">
        <f aca="false">IFERROR(SUMPRODUCT(--(tbl_bd_descente[wo_number]=W382),tbl_bd_descente[CaOX],tbl_bd_descente[tons])/SUMIF(tbl_bd_descente[wo_number],W382,tbl_bd_descente[tons]),0)</f>
        <v>0.840011668611435</v>
      </c>
      <c r="AK382" s="21" t="n">
        <f aca="false">IFERROR(SUMPRODUCT(--(tbl_bd_descente[wo_number]=W382),tbl_bd_descente[S],tbl_bd_descente[tons])/SUMIF(tbl_bd_descente[wo_number],W382,tbl_bd_descente[tons]),0)</f>
        <v>0.114</v>
      </c>
      <c r="AL382" s="33"/>
      <c r="AM382" s="34"/>
      <c r="AO382" s="47" t="str">
        <f aca="false">IF(AND(C382=S$2,D382=S$3,COUNTIF(AO$1:AO381,"&gt;"&amp;1)&lt;10),ROW(),"")</f>
        <v/>
      </c>
    </row>
    <row r="383" customFormat="false" ht="12.8" hidden="false" customHeight="false" outlineLevel="0" collapsed="false">
      <c r="A383" s="0" t="s">
        <v>992</v>
      </c>
      <c r="B383" s="0" t="s">
        <v>58</v>
      </c>
      <c r="C383" s="0" t="s">
        <v>2</v>
      </c>
      <c r="D383" s="0" t="s">
        <v>58</v>
      </c>
      <c r="E383" s="20" t="n">
        <v>185.278999328613</v>
      </c>
      <c r="F383" s="0" t="n">
        <v>73.5</v>
      </c>
      <c r="G383" s="0" t="n">
        <v>77.5</v>
      </c>
      <c r="H383" s="0" t="n">
        <v>83.9</v>
      </c>
      <c r="I383" s="0" t="n">
        <v>3.83</v>
      </c>
      <c r="J383" s="0" t="n">
        <v>0.91</v>
      </c>
      <c r="K383" s="0" t="n">
        <v>31.63</v>
      </c>
      <c r="L383" s="0" t="n">
        <v>0.47</v>
      </c>
      <c r="M383" s="19" t="n">
        <v>43735.783246794</v>
      </c>
      <c r="N383" s="19" t="n">
        <v>43735.7981778588</v>
      </c>
      <c r="O383" s="19" t="s">
        <v>837</v>
      </c>
      <c r="W383" s="0" t="s">
        <v>309</v>
      </c>
      <c r="X383" s="19" t="n">
        <v>43655.5631944445</v>
      </c>
      <c r="Y383" s="31" t="n">
        <v>1200</v>
      </c>
      <c r="Z383" s="0" t="s">
        <v>66</v>
      </c>
      <c r="AA383" s="0" t="s">
        <v>8</v>
      </c>
      <c r="AB383" s="0" t="s">
        <v>66</v>
      </c>
      <c r="AC383" s="0" t="n">
        <v>2019</v>
      </c>
      <c r="AD383" s="0" t="n">
        <v>7</v>
      </c>
      <c r="AE383" s="32"/>
      <c r="AF383" s="21" t="n">
        <f aca="false">IFERROR(SUMPRODUCT(--(tbl_bd_descente[wo_number]=W383),tbl_bd_descente[Y],tbl_bd_descente[tons])/SUMIF(tbl_bd_descente[wo_number],W383,tbl_bd_descente[tons]),0)</f>
        <v>76.7666666666667</v>
      </c>
      <c r="AG383" s="21" t="n">
        <f aca="false">IFERROR(SUMPRODUCT(--(tbl_bd_descente[wo_number]=W383),tbl_bd_descente[Al2O3],tbl_bd_descente[tons])/SUMIF(tbl_bd_descente[wo_number],W383,tbl_bd_descente[tons]),0)</f>
        <v>8.56</v>
      </c>
      <c r="AH383" s="21" t="n">
        <f aca="false">IFERROR(SUMPRODUCT(--(tbl_bd_descente[wo_number]=W383),tbl_bd_descente[Fe2O3],tbl_bd_descente[tons])/SUMIF(tbl_bd_descente[wo_number],W383,tbl_bd_descente[tons]),0)</f>
        <v>1.31</v>
      </c>
      <c r="AI383" s="21" t="n">
        <f aca="false">IFERROR(SUMPRODUCT(--(tbl_bd_descente[wo_number]=W383),tbl_bd_descente[MgO],tbl_bd_descente[tons])/SUMIF(tbl_bd_descente[wo_number],W383,tbl_bd_descente[tons]),0)</f>
        <v>32.13</v>
      </c>
      <c r="AJ383" s="21" t="n">
        <f aca="false">IFERROR(SUMPRODUCT(--(tbl_bd_descente[wo_number]=W383),tbl_bd_descente[CaOX],tbl_bd_descente[tons])/SUMIF(tbl_bd_descente[wo_number],W383,tbl_bd_descente[tons]),0)</f>
        <v>1.20333333333333</v>
      </c>
      <c r="AK383" s="21" t="n">
        <f aca="false">IFERROR(SUMPRODUCT(--(tbl_bd_descente[wo_number]=W383),tbl_bd_descente[S],tbl_bd_descente[tons])/SUMIF(tbl_bd_descente[wo_number],W383,tbl_bd_descente[tons]),0)</f>
        <v>0.101</v>
      </c>
      <c r="AL383" s="33"/>
      <c r="AM383" s="34"/>
      <c r="AO383" s="47" t="str">
        <f aca="false">IF(AND(C383=S$2,D383=S$3,COUNTIF(AO$1:AO382,"&gt;"&amp;1)&lt;10),ROW(),"")</f>
        <v/>
      </c>
    </row>
    <row r="384" customFormat="false" ht="12.8" hidden="false" customHeight="false" outlineLevel="0" collapsed="false">
      <c r="A384" s="0" t="s">
        <v>993</v>
      </c>
      <c r="B384" s="0" t="s">
        <v>30</v>
      </c>
      <c r="C384" s="0" t="s">
        <v>1</v>
      </c>
      <c r="D384" s="0" t="s">
        <v>30</v>
      </c>
      <c r="E384" s="20" t="n">
        <v>136.790998458862</v>
      </c>
      <c r="F384" s="20" t="n">
        <v>74.8</v>
      </c>
      <c r="G384" s="20" t="n">
        <v>78.8</v>
      </c>
      <c r="H384" s="20" t="n">
        <v>85.4</v>
      </c>
      <c r="I384" s="20" t="n">
        <v>2.39</v>
      </c>
      <c r="J384" s="20" t="n">
        <v>0.71</v>
      </c>
      <c r="K384" s="20" t="n">
        <v>31.45</v>
      </c>
      <c r="L384" s="20" t="n">
        <v>1.13</v>
      </c>
      <c r="M384" s="19" t="n">
        <v>43735.7669283912</v>
      </c>
      <c r="N384" s="19" t="n">
        <v>43735.7786172454</v>
      </c>
      <c r="O384" s="19" t="s">
        <v>837</v>
      </c>
      <c r="W384" s="0" t="s">
        <v>308</v>
      </c>
      <c r="X384" s="19" t="n">
        <v>43655.1902777778</v>
      </c>
      <c r="Y384" s="31" t="n">
        <v>710</v>
      </c>
      <c r="Z384" s="0" t="s">
        <v>66</v>
      </c>
      <c r="AA384" s="0" t="s">
        <v>26</v>
      </c>
      <c r="AB384" s="0" t="s">
        <v>88</v>
      </c>
      <c r="AC384" s="0" t="n">
        <v>2019</v>
      </c>
      <c r="AD384" s="0" t="n">
        <v>7</v>
      </c>
      <c r="AE384" s="32"/>
      <c r="AF384" s="21" t="n">
        <f aca="false">IFERROR(SUMPRODUCT(--(tbl_bd_descente[wo_number]=W384),tbl_bd_descente[Y],tbl_bd_descente[tons])/SUMIF(tbl_bd_descente[wo_number],W384,tbl_bd_descente[tons]),0)</f>
        <v>74.8464788732394</v>
      </c>
      <c r="AG384" s="21" t="n">
        <f aca="false">IFERROR(SUMPRODUCT(--(tbl_bd_descente[wo_number]=W384),tbl_bd_descente[Al2O3],tbl_bd_descente[tons])/SUMIF(tbl_bd_descente[wo_number],W384,tbl_bd_descente[tons]),0)</f>
        <v>3.24197183098592</v>
      </c>
      <c r="AH384" s="21" t="n">
        <f aca="false">IFERROR(SUMPRODUCT(--(tbl_bd_descente[wo_number]=W384),tbl_bd_descente[Fe2O3],tbl_bd_descente[tons])/SUMIF(tbl_bd_descente[wo_number],W384,tbl_bd_descente[tons]),0)</f>
        <v>1.05</v>
      </c>
      <c r="AI384" s="21" t="n">
        <f aca="false">IFERROR(SUMPRODUCT(--(tbl_bd_descente[wo_number]=W384),tbl_bd_descente[MgO],tbl_bd_descente[tons])/SUMIF(tbl_bd_descente[wo_number],W384,tbl_bd_descente[tons]),0)</f>
        <v>31.717323943662</v>
      </c>
      <c r="AJ384" s="21" t="n">
        <f aca="false">IFERROR(SUMPRODUCT(--(tbl_bd_descente[wo_number]=W384),tbl_bd_descente[CaOX],tbl_bd_descente[tons])/SUMIF(tbl_bd_descente[wo_number],W384,tbl_bd_descente[tons]),0)</f>
        <v>1.19605633802817</v>
      </c>
      <c r="AK384" s="21" t="n">
        <f aca="false">IFERROR(SUMPRODUCT(--(tbl_bd_descente[wo_number]=W384),tbl_bd_descente[S],tbl_bd_descente[tons])/SUMIF(tbl_bd_descente[wo_number],W384,tbl_bd_descente[tons]),0)</f>
        <v>0.12743661971831</v>
      </c>
      <c r="AL384" s="33"/>
      <c r="AM384" s="34"/>
      <c r="AO384" s="47" t="str">
        <f aca="false">IF(AND(C384=S$2,D384=S$3,COUNTIF(AO$1:AO383,"&gt;"&amp;1)&lt;10),ROW(),"")</f>
        <v/>
      </c>
    </row>
    <row r="385" customFormat="false" ht="12.8" hidden="false" customHeight="false" outlineLevel="0" collapsed="false">
      <c r="A385" s="0" t="s">
        <v>994</v>
      </c>
      <c r="B385" s="0" t="s">
        <v>30</v>
      </c>
      <c r="C385" s="0" t="s">
        <v>4</v>
      </c>
      <c r="D385" s="0" t="s">
        <v>30</v>
      </c>
      <c r="E385" s="20" t="n">
        <v>238.541998291016</v>
      </c>
      <c r="F385" s="0" t="n">
        <v>74.9</v>
      </c>
      <c r="G385" s="0" t="n">
        <v>79</v>
      </c>
      <c r="H385" s="0" t="n">
        <v>85</v>
      </c>
      <c r="I385" s="0" t="n">
        <v>5.8</v>
      </c>
      <c r="J385" s="0" t="n">
        <v>0.95</v>
      </c>
      <c r="K385" s="0" t="n">
        <v>31.58</v>
      </c>
      <c r="L385" s="0" t="n">
        <v>0.82</v>
      </c>
      <c r="M385" s="19" t="n">
        <v>43735.7089185532</v>
      </c>
      <c r="N385" s="19" t="n">
        <v>43735.7304246528</v>
      </c>
      <c r="O385" s="19" t="s">
        <v>837</v>
      </c>
      <c r="W385" s="0" t="s">
        <v>307</v>
      </c>
      <c r="X385" s="19" t="n">
        <v>43655.0243055556</v>
      </c>
      <c r="Y385" s="31" t="n">
        <v>900</v>
      </c>
      <c r="Z385" s="0" t="s">
        <v>66</v>
      </c>
      <c r="AA385" s="0" t="s">
        <v>26</v>
      </c>
      <c r="AB385" s="0" t="s">
        <v>88</v>
      </c>
      <c r="AC385" s="0" t="n">
        <v>2019</v>
      </c>
      <c r="AD385" s="0" t="n">
        <v>7</v>
      </c>
      <c r="AE385" s="32"/>
      <c r="AF385" s="21" t="n">
        <f aca="false">IFERROR(SUMPRODUCT(--(tbl_bd_descente[wo_number]=W385),tbl_bd_descente[Y],tbl_bd_descente[tons])/SUMIF(tbl_bd_descente[wo_number],W385,tbl_bd_descente[tons]),0)</f>
        <v>75</v>
      </c>
      <c r="AG385" s="21" t="n">
        <f aca="false">IFERROR(SUMPRODUCT(--(tbl_bd_descente[wo_number]=W385),tbl_bd_descente[Al2O3],tbl_bd_descente[tons])/SUMIF(tbl_bd_descente[wo_number],W385,tbl_bd_descente[tons]),0)</f>
        <v>3.04333333333333</v>
      </c>
      <c r="AH385" s="21" t="n">
        <f aca="false">IFERROR(SUMPRODUCT(--(tbl_bd_descente[wo_number]=W385),tbl_bd_descente[Fe2O3],tbl_bd_descente[tons])/SUMIF(tbl_bd_descente[wo_number],W385,tbl_bd_descente[tons]),0)</f>
        <v>1.04333333333333</v>
      </c>
      <c r="AI385" s="21" t="n">
        <f aca="false">IFERROR(SUMPRODUCT(--(tbl_bd_descente[wo_number]=W385),tbl_bd_descente[MgO],tbl_bd_descente[tons])/SUMIF(tbl_bd_descente[wo_number],W385,tbl_bd_descente[tons]),0)</f>
        <v>31.6533333333333</v>
      </c>
      <c r="AJ385" s="21" t="n">
        <f aca="false">IFERROR(SUMPRODUCT(--(tbl_bd_descente[wo_number]=W385),tbl_bd_descente[CaOX],tbl_bd_descente[tons])/SUMIF(tbl_bd_descente[wo_number],W385,tbl_bd_descente[tons]),0)</f>
        <v>1.40666666666667</v>
      </c>
      <c r="AK385" s="21" t="n">
        <f aca="false">IFERROR(SUMPRODUCT(--(tbl_bd_descente[wo_number]=W385),tbl_bd_descente[S],tbl_bd_descente[tons])/SUMIF(tbl_bd_descente[wo_number],W385,tbl_bd_descente[tons]),0)</f>
        <v>0.138</v>
      </c>
      <c r="AL385" s="33"/>
      <c r="AM385" s="34"/>
      <c r="AO385" s="47" t="str">
        <f aca="false">IF(AND(C385=S$2,D385=S$3,COUNTIF(AO$1:AO384,"&gt;"&amp;1)&lt;10),ROW(),"")</f>
        <v/>
      </c>
    </row>
    <row r="386" customFormat="false" ht="12.8" hidden="false" customHeight="false" outlineLevel="0" collapsed="false">
      <c r="A386" s="0" t="s">
        <v>995</v>
      </c>
      <c r="B386" s="0" t="s">
        <v>30</v>
      </c>
      <c r="C386" s="0" t="s">
        <v>1</v>
      </c>
      <c r="D386" s="0" t="s">
        <v>30</v>
      </c>
      <c r="E386" s="20" t="n">
        <v>147.329998779297</v>
      </c>
      <c r="F386" s="20" t="n">
        <v>73.8</v>
      </c>
      <c r="G386" s="20" t="n">
        <v>77.8</v>
      </c>
      <c r="H386" s="20" t="n">
        <v>84.2</v>
      </c>
      <c r="I386" s="20" t="n">
        <v>3.58</v>
      </c>
      <c r="J386" s="20" t="n">
        <v>0.78</v>
      </c>
      <c r="K386" s="20" t="n">
        <v>31.33</v>
      </c>
      <c r="L386" s="20" t="n">
        <v>1.15</v>
      </c>
      <c r="M386" s="19" t="n">
        <v>43735.6915574421</v>
      </c>
      <c r="N386" s="19" t="n">
        <v>43735.7042576042</v>
      </c>
      <c r="O386" s="19" t="s">
        <v>837</v>
      </c>
      <c r="W386" s="0" t="s">
        <v>306</v>
      </c>
      <c r="X386" s="19" t="n">
        <v>43654.8097222222</v>
      </c>
      <c r="Y386" s="31" t="n">
        <v>653</v>
      </c>
      <c r="Z386" s="0" t="s">
        <v>30</v>
      </c>
      <c r="AA386" s="0" t="s">
        <v>3</v>
      </c>
      <c r="AB386" s="0" t="s">
        <v>30</v>
      </c>
      <c r="AC386" s="0" t="n">
        <v>2019</v>
      </c>
      <c r="AD386" s="0" t="n">
        <v>7</v>
      </c>
      <c r="AE386" s="32"/>
      <c r="AF386" s="21" t="n">
        <f aca="false">IFERROR(SUMPRODUCT(--(tbl_bd_descente[wo_number]=W386),tbl_bd_descente[Y],tbl_bd_descente[tons])/SUMIF(tbl_bd_descente[wo_number],W386,tbl_bd_descente[tons]),0)</f>
        <v>80.9</v>
      </c>
      <c r="AG386" s="21" t="n">
        <f aca="false">IFERROR(SUMPRODUCT(--(tbl_bd_descente[wo_number]=W386),tbl_bd_descente[Al2O3],tbl_bd_descente[tons])/SUMIF(tbl_bd_descente[wo_number],W386,tbl_bd_descente[tons]),0)</f>
        <v>2.47837672281776</v>
      </c>
      <c r="AH386" s="21" t="n">
        <f aca="false">IFERROR(SUMPRODUCT(--(tbl_bd_descente[wo_number]=W386),tbl_bd_descente[Fe2O3],tbl_bd_descente[tons])/SUMIF(tbl_bd_descente[wo_number],W386,tbl_bd_descente[tons]),0)</f>
        <v>0.766125574272588</v>
      </c>
      <c r="AI386" s="21" t="n">
        <f aca="false">IFERROR(SUMPRODUCT(--(tbl_bd_descente[wo_number]=W386),tbl_bd_descente[MgO],tbl_bd_descente[tons])/SUMIF(tbl_bd_descente[wo_number],W386,tbl_bd_descente[tons]),0)</f>
        <v>31.6361255742726</v>
      </c>
      <c r="AJ386" s="21" t="n">
        <f aca="false">IFERROR(SUMPRODUCT(--(tbl_bd_descente[wo_number]=W386),tbl_bd_descente[CaOX],tbl_bd_descente[tons])/SUMIF(tbl_bd_descente[wo_number],W386,tbl_bd_descente[tons]),0)</f>
        <v>1.0009954058193</v>
      </c>
      <c r="AK386" s="21" t="n">
        <f aca="false">IFERROR(SUMPRODUCT(--(tbl_bd_descente[wo_number]=W386),tbl_bd_descente[S],tbl_bd_descente[tons])/SUMIF(tbl_bd_descente[wo_number],W386,tbl_bd_descente[tons]),0)</f>
        <v>0.0617013782542113</v>
      </c>
      <c r="AL386" s="33"/>
      <c r="AM386" s="34"/>
      <c r="AO386" s="47" t="str">
        <f aca="false">IF(AND(C386=S$2,D386=S$3,COUNTIF(AO$1:AO385,"&gt;"&amp;1)&lt;10),ROW(),"")</f>
        <v/>
      </c>
    </row>
    <row r="387" customFormat="false" ht="12.8" hidden="false" customHeight="false" outlineLevel="0" collapsed="false">
      <c r="A387" s="0" t="s">
        <v>996</v>
      </c>
      <c r="B387" s="0" t="s">
        <v>66</v>
      </c>
      <c r="C387" s="0" t="s">
        <v>20</v>
      </c>
      <c r="D387" s="0" t="s">
        <v>66</v>
      </c>
      <c r="E387" s="20" t="n">
        <v>221.167997741699</v>
      </c>
      <c r="F387" s="0" t="n">
        <v>70.8</v>
      </c>
      <c r="G387" s="0" t="n">
        <v>74.6</v>
      </c>
      <c r="H387" s="0" t="n">
        <v>80.3</v>
      </c>
      <c r="I387" s="0" t="n">
        <v>6.86</v>
      </c>
      <c r="J387" s="0" t="n">
        <v>1.18</v>
      </c>
      <c r="K387" s="0" t="n">
        <v>31.75</v>
      </c>
      <c r="L387" s="0" t="n">
        <v>0.83</v>
      </c>
      <c r="M387" s="19" t="n">
        <v>43735.6619852199</v>
      </c>
      <c r="N387" s="19" t="n">
        <v>43735.6887345718</v>
      </c>
      <c r="O387" s="19" t="s">
        <v>837</v>
      </c>
      <c r="W387" s="0" t="s">
        <v>305</v>
      </c>
      <c r="X387" s="19" t="n">
        <v>43654.6486111111</v>
      </c>
      <c r="Y387" s="31" t="n">
        <v>1200</v>
      </c>
      <c r="Z387" s="0" t="s">
        <v>30</v>
      </c>
      <c r="AA387" s="0" t="s">
        <v>1</v>
      </c>
      <c r="AB387" s="0" t="s">
        <v>30</v>
      </c>
      <c r="AC387" s="0" t="n">
        <v>2019</v>
      </c>
      <c r="AD387" s="0" t="n">
        <v>7</v>
      </c>
      <c r="AE387" s="32"/>
      <c r="AF387" s="21" t="n">
        <f aca="false">IFERROR(SUMPRODUCT(--(tbl_bd_descente[wo_number]=W387),tbl_bd_descente[Y],tbl_bd_descente[tons])/SUMIF(tbl_bd_descente[wo_number],W387,tbl_bd_descente[tons]),0)</f>
        <v>80.4333333333333</v>
      </c>
      <c r="AG387" s="21" t="n">
        <f aca="false">IFERROR(SUMPRODUCT(--(tbl_bd_descente[wo_number]=W387),tbl_bd_descente[Al2O3],tbl_bd_descente[tons])/SUMIF(tbl_bd_descente[wo_number],W387,tbl_bd_descente[tons]),0)</f>
        <v>3.28333333333333</v>
      </c>
      <c r="AH387" s="21" t="n">
        <f aca="false">IFERROR(SUMPRODUCT(--(tbl_bd_descente[wo_number]=W387),tbl_bd_descente[Fe2O3],tbl_bd_descente[tons])/SUMIF(tbl_bd_descente[wo_number],W387,tbl_bd_descente[tons]),0)</f>
        <v>0.79</v>
      </c>
      <c r="AI387" s="21" t="n">
        <f aca="false">IFERROR(SUMPRODUCT(--(tbl_bd_descente[wo_number]=W387),tbl_bd_descente[MgO],tbl_bd_descente[tons])/SUMIF(tbl_bd_descente[wo_number],W387,tbl_bd_descente[tons]),0)</f>
        <v>31.5166666666667</v>
      </c>
      <c r="AJ387" s="21" t="n">
        <f aca="false">IFERROR(SUMPRODUCT(--(tbl_bd_descente[wo_number]=W387),tbl_bd_descente[CaOX],tbl_bd_descente[tons])/SUMIF(tbl_bd_descente[wo_number],W387,tbl_bd_descente[tons]),0)</f>
        <v>0.976666666666667</v>
      </c>
      <c r="AK387" s="21" t="n">
        <f aca="false">IFERROR(SUMPRODUCT(--(tbl_bd_descente[wo_number]=W387),tbl_bd_descente[S],tbl_bd_descente[tons])/SUMIF(tbl_bd_descente[wo_number],W387,tbl_bd_descente[tons]),0)</f>
        <v>0.0643333333333333</v>
      </c>
      <c r="AL387" s="33"/>
      <c r="AM387" s="34"/>
      <c r="AO387" s="47" t="str">
        <f aca="false">IF(AND(C387=S$2,D387=S$3,COUNTIF(AO$1:AO386,"&gt;"&amp;1)&lt;10),ROW(),"")</f>
        <v/>
      </c>
    </row>
    <row r="388" customFormat="false" ht="12.8" hidden="false" customHeight="false" outlineLevel="0" collapsed="false">
      <c r="A388" s="0" t="s">
        <v>997</v>
      </c>
      <c r="B388" s="0" t="s">
        <v>633</v>
      </c>
      <c r="C388" s="0" t="s">
        <v>5</v>
      </c>
      <c r="D388" s="0" t="s">
        <v>54</v>
      </c>
      <c r="E388" s="20" t="n">
        <v>109.829998779297</v>
      </c>
      <c r="F388" s="0" t="n">
        <v>79.5</v>
      </c>
      <c r="G388" s="0" t="n">
        <v>83.9</v>
      </c>
      <c r="H388" s="0" t="n">
        <v>88.2</v>
      </c>
      <c r="I388" s="0" t="n">
        <v>1.85</v>
      </c>
      <c r="J388" s="0" t="n">
        <v>0.81</v>
      </c>
      <c r="K388" s="0" t="n">
        <v>31.31</v>
      </c>
      <c r="L388" s="0" t="n">
        <v>0.9</v>
      </c>
      <c r="M388" s="19" t="n">
        <v>43735.6178309375</v>
      </c>
      <c r="N388" s="19" t="n">
        <v>43735.6258630787</v>
      </c>
      <c r="O388" s="19" t="s">
        <v>593</v>
      </c>
      <c r="W388" s="0" t="s">
        <v>304</v>
      </c>
      <c r="X388" s="19" t="n">
        <v>43654.3395833333</v>
      </c>
      <c r="Y388" s="31" t="n">
        <v>126.666666666667</v>
      </c>
      <c r="Z388" s="0" t="s">
        <v>66</v>
      </c>
      <c r="AA388" s="0" t="s">
        <v>20</v>
      </c>
      <c r="AB388" s="0" t="s">
        <v>66</v>
      </c>
      <c r="AC388" s="0" t="n">
        <v>2019</v>
      </c>
      <c r="AD388" s="0" t="n">
        <v>7</v>
      </c>
      <c r="AE388" s="32"/>
      <c r="AF388" s="21" t="n">
        <f aca="false">IFERROR(SUMPRODUCT(--(tbl_bd_descente[wo_number]=W388),tbl_bd_descente[Y],tbl_bd_descente[tons])/SUMIF(tbl_bd_descente[wo_number],W388,tbl_bd_descente[tons]),0)</f>
        <v>71.5</v>
      </c>
      <c r="AG388" s="21" t="n">
        <f aca="false">IFERROR(SUMPRODUCT(--(tbl_bd_descente[wo_number]=W388),tbl_bd_descente[Al2O3],tbl_bd_descente[tons])/SUMIF(tbl_bd_descente[wo_number],W388,tbl_bd_descente[tons]),0)</f>
        <v>8.53</v>
      </c>
      <c r="AH388" s="21" t="n">
        <f aca="false">IFERROR(SUMPRODUCT(--(tbl_bd_descente[wo_number]=W388),tbl_bd_descente[Fe2O3],tbl_bd_descente[tons])/SUMIF(tbl_bd_descente[wo_number],W388,tbl_bd_descente[tons]),0)</f>
        <v>1.43</v>
      </c>
      <c r="AI388" s="21" t="n">
        <f aca="false">IFERROR(SUMPRODUCT(--(tbl_bd_descente[wo_number]=W388),tbl_bd_descente[MgO],tbl_bd_descente[tons])/SUMIF(tbl_bd_descente[wo_number],W388,tbl_bd_descente[tons]),0)</f>
        <v>32.13</v>
      </c>
      <c r="AJ388" s="21" t="n">
        <f aca="false">IFERROR(SUMPRODUCT(--(tbl_bd_descente[wo_number]=W388),tbl_bd_descente[CaOX],tbl_bd_descente[tons])/SUMIF(tbl_bd_descente[wo_number],W388,tbl_bd_descente[tons]),0)</f>
        <v>1.77</v>
      </c>
      <c r="AK388" s="21" t="n">
        <f aca="false">IFERROR(SUMPRODUCT(--(tbl_bd_descente[wo_number]=W388),tbl_bd_descente[S],tbl_bd_descente[tons])/SUMIF(tbl_bd_descente[wo_number],W388,tbl_bd_descente[tons]),0)</f>
        <v>0.145</v>
      </c>
      <c r="AL388" s="33"/>
      <c r="AM388" s="34"/>
      <c r="AO388" s="47" t="str">
        <f aca="false">IF(AND(C388=S$2,D388=S$3,COUNTIF(AO$1:AO387,"&gt;"&amp;1)&lt;10),ROW(),"")</f>
        <v/>
      </c>
    </row>
    <row r="389" customFormat="false" ht="12.8" hidden="false" customHeight="false" outlineLevel="0" collapsed="false">
      <c r="A389" s="0" t="s">
        <v>998</v>
      </c>
      <c r="B389" s="0" t="s">
        <v>54</v>
      </c>
      <c r="C389" s="0" t="s">
        <v>5</v>
      </c>
      <c r="D389" s="0" t="s">
        <v>54</v>
      </c>
      <c r="E389" s="20" t="n">
        <v>39.0989990234375</v>
      </c>
      <c r="F389" s="0" t="n">
        <v>81.1</v>
      </c>
      <c r="G389" s="0" t="n">
        <v>85.5</v>
      </c>
      <c r="H389" s="0" t="n">
        <v>91.3</v>
      </c>
      <c r="I389" s="0" t="n">
        <v>2.36</v>
      </c>
      <c r="J389" s="0" t="n">
        <v>0.81</v>
      </c>
      <c r="K389" s="0" t="n">
        <v>31.49</v>
      </c>
      <c r="L389" s="0" t="n">
        <v>0.86</v>
      </c>
      <c r="M389" s="19" t="n">
        <v>43735.6123742708</v>
      </c>
      <c r="N389" s="19" t="n">
        <v>43735.6123742708</v>
      </c>
      <c r="O389" s="19" t="s">
        <v>593</v>
      </c>
      <c r="W389" s="0" t="s">
        <v>304</v>
      </c>
      <c r="X389" s="19" t="n">
        <v>43654.3395833333</v>
      </c>
      <c r="Y389" s="31" t="n">
        <v>63.3333333333333</v>
      </c>
      <c r="Z389" s="0" t="s">
        <v>66</v>
      </c>
      <c r="AA389" s="0" t="s">
        <v>9</v>
      </c>
      <c r="AB389" s="0" t="s">
        <v>66</v>
      </c>
      <c r="AC389" s="0" t="n">
        <v>2019</v>
      </c>
      <c r="AD389" s="0" t="n">
        <v>7</v>
      </c>
      <c r="AE389" s="32"/>
      <c r="AF389" s="21" t="n">
        <f aca="false">IFERROR(SUMPRODUCT(--(tbl_bd_descente[wo_number]=W389),tbl_bd_descente[Y],tbl_bd_descente[tons])/SUMIF(tbl_bd_descente[wo_number],W389,tbl_bd_descente[tons]),0)</f>
        <v>71.5</v>
      </c>
      <c r="AG389" s="21" t="n">
        <f aca="false">IFERROR(SUMPRODUCT(--(tbl_bd_descente[wo_number]=W389),tbl_bd_descente[Al2O3],tbl_bd_descente[tons])/SUMIF(tbl_bd_descente[wo_number],W389,tbl_bd_descente[tons]),0)</f>
        <v>8.53</v>
      </c>
      <c r="AH389" s="21" t="n">
        <f aca="false">IFERROR(SUMPRODUCT(--(tbl_bd_descente[wo_number]=W389),tbl_bd_descente[Fe2O3],tbl_bd_descente[tons])/SUMIF(tbl_bd_descente[wo_number],W389,tbl_bd_descente[tons]),0)</f>
        <v>1.43</v>
      </c>
      <c r="AI389" s="21" t="n">
        <f aca="false">IFERROR(SUMPRODUCT(--(tbl_bd_descente[wo_number]=W389),tbl_bd_descente[MgO],tbl_bd_descente[tons])/SUMIF(tbl_bd_descente[wo_number],W389,tbl_bd_descente[tons]),0)</f>
        <v>32.13</v>
      </c>
      <c r="AJ389" s="21" t="n">
        <f aca="false">IFERROR(SUMPRODUCT(--(tbl_bd_descente[wo_number]=W389),tbl_bd_descente[CaOX],tbl_bd_descente[tons])/SUMIF(tbl_bd_descente[wo_number],W389,tbl_bd_descente[tons]),0)</f>
        <v>1.77</v>
      </c>
      <c r="AK389" s="21" t="n">
        <f aca="false">IFERROR(SUMPRODUCT(--(tbl_bd_descente[wo_number]=W389),tbl_bd_descente[S],tbl_bd_descente[tons])/SUMIF(tbl_bd_descente[wo_number],W389,tbl_bd_descente[tons]),0)</f>
        <v>0.145</v>
      </c>
      <c r="AL389" s="33"/>
      <c r="AM389" s="34"/>
      <c r="AO389" s="47" t="str">
        <f aca="false">IF(AND(C389=S$2,D389=S$3,COUNTIF(AO$1:AO388,"&gt;"&amp;1)&lt;10),ROW(),"")</f>
        <v/>
      </c>
    </row>
    <row r="390" customFormat="false" ht="12.8" hidden="false" customHeight="false" outlineLevel="0" collapsed="false">
      <c r="A390" s="0" t="s">
        <v>999</v>
      </c>
      <c r="B390" s="0" t="s">
        <v>88</v>
      </c>
      <c r="C390" s="0" t="s">
        <v>26</v>
      </c>
      <c r="D390" s="0" t="s">
        <v>88</v>
      </c>
      <c r="E390" s="20" t="n">
        <v>625.445995330811</v>
      </c>
      <c r="F390" s="0" t="n">
        <v>69.6</v>
      </c>
      <c r="G390" s="0" t="n">
        <v>73.3</v>
      </c>
      <c r="H390" s="0" t="n">
        <v>78.8</v>
      </c>
      <c r="I390" s="0" t="n">
        <v>3.93</v>
      </c>
      <c r="J390" s="0" t="n">
        <v>1.24</v>
      </c>
      <c r="K390" s="0" t="n">
        <v>31.39</v>
      </c>
      <c r="L390" s="0" t="n">
        <v>1.66</v>
      </c>
      <c r="M390" s="19" t="n">
        <v>43735.4368357639</v>
      </c>
      <c r="N390" s="19" t="n">
        <v>43735.5265808218</v>
      </c>
      <c r="O390" s="19" t="s">
        <v>649</v>
      </c>
      <c r="W390" s="0" t="s">
        <v>303</v>
      </c>
      <c r="X390" s="19" t="n">
        <v>43654.2951388889</v>
      </c>
      <c r="Y390" s="31" t="n">
        <v>300</v>
      </c>
      <c r="Z390" s="0" t="s">
        <v>66</v>
      </c>
      <c r="AA390" s="0" t="s">
        <v>9</v>
      </c>
      <c r="AB390" s="0" t="s">
        <v>66</v>
      </c>
      <c r="AC390" s="0" t="n">
        <v>2019</v>
      </c>
      <c r="AD390" s="0" t="n">
        <v>7</v>
      </c>
      <c r="AE390" s="32"/>
      <c r="AF390" s="21" t="n">
        <f aca="false">IFERROR(SUMPRODUCT(--(tbl_bd_descente[wo_number]=W390),tbl_bd_descente[Y],tbl_bd_descente[tons])/SUMIF(tbl_bd_descente[wo_number],W390,tbl_bd_descente[tons]),0)</f>
        <v>72.6</v>
      </c>
      <c r="AG390" s="21" t="n">
        <f aca="false">IFERROR(SUMPRODUCT(--(tbl_bd_descente[wo_number]=W390),tbl_bd_descente[Al2O3],tbl_bd_descente[tons])/SUMIF(tbl_bd_descente[wo_number],W390,tbl_bd_descente[tons]),0)</f>
        <v>9.67333333333333</v>
      </c>
      <c r="AH390" s="21" t="n">
        <f aca="false">IFERROR(SUMPRODUCT(--(tbl_bd_descente[wo_number]=W390),tbl_bd_descente[Fe2O3],tbl_bd_descente[tons])/SUMIF(tbl_bd_descente[wo_number],W390,tbl_bd_descente[tons]),0)</f>
        <v>1.60333333333333</v>
      </c>
      <c r="AI390" s="21" t="n">
        <f aca="false">IFERROR(SUMPRODUCT(--(tbl_bd_descente[wo_number]=W390),tbl_bd_descente[MgO],tbl_bd_descente[tons])/SUMIF(tbl_bd_descente[wo_number],W390,tbl_bd_descente[tons]),0)</f>
        <v>32.19</v>
      </c>
      <c r="AJ390" s="21" t="n">
        <f aca="false">IFERROR(SUMPRODUCT(--(tbl_bd_descente[wo_number]=W390),tbl_bd_descente[CaOX],tbl_bd_descente[tons])/SUMIF(tbl_bd_descente[wo_number],W390,tbl_bd_descente[tons]),0)</f>
        <v>0.996666666666667</v>
      </c>
      <c r="AK390" s="21" t="n">
        <f aca="false">IFERROR(SUMPRODUCT(--(tbl_bd_descente[wo_number]=W390),tbl_bd_descente[S],tbl_bd_descente[tons])/SUMIF(tbl_bd_descente[wo_number],W390,tbl_bd_descente[tons]),0)</f>
        <v>0.12</v>
      </c>
      <c r="AL390" s="33"/>
      <c r="AM390" s="34"/>
      <c r="AO390" s="47" t="str">
        <f aca="false">IF(AND(C390=S$2,D390=S$3,COUNTIF(AO$1:AO389,"&gt;"&amp;1)&lt;10),ROW(),"")</f>
        <v/>
      </c>
    </row>
    <row r="391" customFormat="false" ht="12.8" hidden="false" customHeight="false" outlineLevel="0" collapsed="false">
      <c r="A391" s="0" t="s">
        <v>1000</v>
      </c>
      <c r="B391" s="0" t="s">
        <v>613</v>
      </c>
      <c r="C391" s="0" t="s">
        <v>8</v>
      </c>
      <c r="D391" s="0" t="s">
        <v>66</v>
      </c>
      <c r="E391" s="20" t="n">
        <v>285.688998794556</v>
      </c>
      <c r="F391" s="0" t="n">
        <v>74.5</v>
      </c>
      <c r="G391" s="0" t="n">
        <v>78.6</v>
      </c>
      <c r="H391" s="0" t="n">
        <v>84.5</v>
      </c>
      <c r="I391" s="0" t="n">
        <v>7.71</v>
      </c>
      <c r="J391" s="0" t="n">
        <v>1.21</v>
      </c>
      <c r="K391" s="0" t="n">
        <v>31.91</v>
      </c>
      <c r="L391" s="0" t="n">
        <v>0.73</v>
      </c>
      <c r="M391" s="19" t="n">
        <v>43735.3597825232</v>
      </c>
      <c r="N391" s="19" t="n">
        <v>43735.3891741898</v>
      </c>
      <c r="O391" s="19" t="s">
        <v>605</v>
      </c>
      <c r="W391" s="0" t="s">
        <v>303</v>
      </c>
      <c r="X391" s="19" t="n">
        <v>43654.2951388889</v>
      </c>
      <c r="Y391" s="31" t="n">
        <v>600</v>
      </c>
      <c r="Z391" s="0" t="s">
        <v>66</v>
      </c>
      <c r="AA391" s="0" t="s">
        <v>20</v>
      </c>
      <c r="AB391" s="0" t="s">
        <v>66</v>
      </c>
      <c r="AC391" s="0" t="n">
        <v>2019</v>
      </c>
      <c r="AD391" s="0" t="n">
        <v>7</v>
      </c>
      <c r="AE391" s="32"/>
      <c r="AF391" s="21" t="n">
        <f aca="false">IFERROR(SUMPRODUCT(--(tbl_bd_descente[wo_number]=W391),tbl_bd_descente[Y],tbl_bd_descente[tons])/SUMIF(tbl_bd_descente[wo_number],W391,tbl_bd_descente[tons]),0)</f>
        <v>72.6</v>
      </c>
      <c r="AG391" s="21" t="n">
        <f aca="false">IFERROR(SUMPRODUCT(--(tbl_bd_descente[wo_number]=W391),tbl_bd_descente[Al2O3],tbl_bd_descente[tons])/SUMIF(tbl_bd_descente[wo_number],W391,tbl_bd_descente[tons]),0)</f>
        <v>9.67333333333333</v>
      </c>
      <c r="AH391" s="21" t="n">
        <f aca="false">IFERROR(SUMPRODUCT(--(tbl_bd_descente[wo_number]=W391),tbl_bd_descente[Fe2O3],tbl_bd_descente[tons])/SUMIF(tbl_bd_descente[wo_number],W391,tbl_bd_descente[tons]),0)</f>
        <v>1.60333333333333</v>
      </c>
      <c r="AI391" s="21" t="n">
        <f aca="false">IFERROR(SUMPRODUCT(--(tbl_bd_descente[wo_number]=W391),tbl_bd_descente[MgO],tbl_bd_descente[tons])/SUMIF(tbl_bd_descente[wo_number],W391,tbl_bd_descente[tons]),0)</f>
        <v>32.19</v>
      </c>
      <c r="AJ391" s="21" t="n">
        <f aca="false">IFERROR(SUMPRODUCT(--(tbl_bd_descente[wo_number]=W391),tbl_bd_descente[CaOX],tbl_bd_descente[tons])/SUMIF(tbl_bd_descente[wo_number],W391,tbl_bd_descente[tons]),0)</f>
        <v>0.996666666666667</v>
      </c>
      <c r="AK391" s="21" t="n">
        <f aca="false">IFERROR(SUMPRODUCT(--(tbl_bd_descente[wo_number]=W391),tbl_bd_descente[S],tbl_bd_descente[tons])/SUMIF(tbl_bd_descente[wo_number],W391,tbl_bd_descente[tons]),0)</f>
        <v>0.12</v>
      </c>
      <c r="AL391" s="33"/>
      <c r="AM391" s="34"/>
      <c r="AO391" s="47" t="str">
        <f aca="false">IF(AND(C391=S$2,D391=S$3,COUNTIF(AO$1:AO390,"&gt;"&amp;1)&lt;10),ROW(),"")</f>
        <v/>
      </c>
    </row>
    <row r="392" customFormat="false" ht="12.8" hidden="false" customHeight="false" outlineLevel="0" collapsed="false">
      <c r="A392" s="0" t="s">
        <v>1001</v>
      </c>
      <c r="B392" s="0" t="s">
        <v>594</v>
      </c>
      <c r="C392" s="0" t="s">
        <v>24</v>
      </c>
      <c r="D392" s="0" t="s">
        <v>594</v>
      </c>
      <c r="E392" s="20" t="n">
        <v>220.340995788574</v>
      </c>
      <c r="F392" s="0" t="n">
        <v>78.2</v>
      </c>
      <c r="G392" s="0" t="n">
        <v>82.5</v>
      </c>
      <c r="H392" s="0" t="n">
        <v>86.6</v>
      </c>
      <c r="I392" s="0" t="n">
        <v>14.15</v>
      </c>
      <c r="J392" s="0" t="n">
        <v>2.23</v>
      </c>
      <c r="K392" s="0" t="n">
        <v>32.6</v>
      </c>
      <c r="L392" s="0" t="n">
        <v>0.39</v>
      </c>
      <c r="M392" s="19" t="n">
        <v>43735.3354477199</v>
      </c>
      <c r="N392" s="19" t="n">
        <v>43735.3524837616</v>
      </c>
      <c r="O392" s="19" t="s">
        <v>605</v>
      </c>
      <c r="W392" s="0" t="s">
        <v>301</v>
      </c>
      <c r="X392" s="19" t="n">
        <v>43652.0618055556</v>
      </c>
      <c r="Y392" s="31" t="n">
        <v>600</v>
      </c>
      <c r="Z392" s="0" t="s">
        <v>66</v>
      </c>
      <c r="AA392" s="0" t="s">
        <v>9</v>
      </c>
      <c r="AB392" s="0" t="s">
        <v>66</v>
      </c>
      <c r="AC392" s="0" t="n">
        <v>2019</v>
      </c>
      <c r="AD392" s="0" t="n">
        <v>7</v>
      </c>
      <c r="AE392" s="32"/>
      <c r="AF392" s="21" t="n">
        <f aca="false">IFERROR(SUMPRODUCT(--(tbl_bd_descente[wo_number]=W392),tbl_bd_descente[Y],tbl_bd_descente[tons])/SUMIF(tbl_bd_descente[wo_number],W392,tbl_bd_descente[tons]),0)</f>
        <v>72.7</v>
      </c>
      <c r="AG392" s="21" t="n">
        <f aca="false">IFERROR(SUMPRODUCT(--(tbl_bd_descente[wo_number]=W392),tbl_bd_descente[Al2O3],tbl_bd_descente[tons])/SUMIF(tbl_bd_descente[wo_number],W392,tbl_bd_descente[tons]),0)</f>
        <v>9.49666666666667</v>
      </c>
      <c r="AH392" s="21" t="n">
        <f aca="false">IFERROR(SUMPRODUCT(--(tbl_bd_descente[wo_number]=W392),tbl_bd_descente[Fe2O3],tbl_bd_descente[tons])/SUMIF(tbl_bd_descente[wo_number],W392,tbl_bd_descente[tons]),0)</f>
        <v>1.61666666666667</v>
      </c>
      <c r="AI392" s="21" t="n">
        <f aca="false">IFERROR(SUMPRODUCT(--(tbl_bd_descente[wo_number]=W392),tbl_bd_descente[MgO],tbl_bd_descente[tons])/SUMIF(tbl_bd_descente[wo_number],W392,tbl_bd_descente[tons]),0)</f>
        <v>32.2466666666667</v>
      </c>
      <c r="AJ392" s="21" t="n">
        <f aca="false">IFERROR(SUMPRODUCT(--(tbl_bd_descente[wo_number]=W392),tbl_bd_descente[CaOX],tbl_bd_descente[tons])/SUMIF(tbl_bd_descente[wo_number],W392,tbl_bd_descente[tons]),0)</f>
        <v>0.986666666666667</v>
      </c>
      <c r="AK392" s="21" t="n">
        <f aca="false">IFERROR(SUMPRODUCT(--(tbl_bd_descente[wo_number]=W392),tbl_bd_descente[S],tbl_bd_descente[tons])/SUMIF(tbl_bd_descente[wo_number],W392,tbl_bd_descente[tons]),0)</f>
        <v>0.151666666666667</v>
      </c>
      <c r="AL392" s="33"/>
      <c r="AM392" s="34"/>
      <c r="AO392" s="47" t="str">
        <f aca="false">IF(AND(C392=S$2,D392=S$3,COUNTIF(AO$1:AO391,"&gt;"&amp;1)&lt;10),ROW(),"")</f>
        <v/>
      </c>
    </row>
    <row r="393" customFormat="false" ht="12.8" hidden="false" customHeight="false" outlineLevel="0" collapsed="false">
      <c r="A393" s="0" t="s">
        <v>1002</v>
      </c>
      <c r="B393" s="0" t="s">
        <v>88</v>
      </c>
      <c r="C393" s="0" t="s">
        <v>26</v>
      </c>
      <c r="D393" s="0" t="s">
        <v>88</v>
      </c>
      <c r="E393" s="20" t="n">
        <v>193.911998558044</v>
      </c>
      <c r="F393" s="0" t="n">
        <v>70.6</v>
      </c>
      <c r="G393" s="0" t="n">
        <v>74.5</v>
      </c>
      <c r="H393" s="0" t="n">
        <v>80.8</v>
      </c>
      <c r="I393" s="0" t="n">
        <v>3.9</v>
      </c>
      <c r="J393" s="0" t="n">
        <v>1.21</v>
      </c>
      <c r="K393" s="0" t="n">
        <v>31.47</v>
      </c>
      <c r="L393" s="0" t="n">
        <v>2.03</v>
      </c>
      <c r="M393" s="19" t="n">
        <v>43735.310862037</v>
      </c>
      <c r="N393" s="19" t="n">
        <v>43735.3287682523</v>
      </c>
      <c r="O393" s="19" t="s">
        <v>593</v>
      </c>
      <c r="W393" s="0" t="s">
        <v>301</v>
      </c>
      <c r="X393" s="19" t="n">
        <v>43652.0618055556</v>
      </c>
      <c r="Y393" s="31" t="n">
        <v>300</v>
      </c>
      <c r="Z393" s="0" t="s">
        <v>66</v>
      </c>
      <c r="AA393" s="0" t="s">
        <v>20</v>
      </c>
      <c r="AB393" s="0" t="s">
        <v>66</v>
      </c>
      <c r="AC393" s="0" t="n">
        <v>2019</v>
      </c>
      <c r="AD393" s="0" t="n">
        <v>7</v>
      </c>
      <c r="AE393" s="32"/>
      <c r="AF393" s="21" t="n">
        <f aca="false">IFERROR(SUMPRODUCT(--(tbl_bd_descente[wo_number]=W393),tbl_bd_descente[Y],tbl_bd_descente[tons])/SUMIF(tbl_bd_descente[wo_number],W393,tbl_bd_descente[tons]),0)</f>
        <v>72.7</v>
      </c>
      <c r="AG393" s="21" t="n">
        <f aca="false">IFERROR(SUMPRODUCT(--(tbl_bd_descente[wo_number]=W393),tbl_bd_descente[Al2O3],tbl_bd_descente[tons])/SUMIF(tbl_bd_descente[wo_number],W393,tbl_bd_descente[tons]),0)</f>
        <v>9.49666666666667</v>
      </c>
      <c r="AH393" s="21" t="n">
        <f aca="false">IFERROR(SUMPRODUCT(--(tbl_bd_descente[wo_number]=W393),tbl_bd_descente[Fe2O3],tbl_bd_descente[tons])/SUMIF(tbl_bd_descente[wo_number],W393,tbl_bd_descente[tons]),0)</f>
        <v>1.61666666666667</v>
      </c>
      <c r="AI393" s="21" t="n">
        <f aca="false">IFERROR(SUMPRODUCT(--(tbl_bd_descente[wo_number]=W393),tbl_bd_descente[MgO],tbl_bd_descente[tons])/SUMIF(tbl_bd_descente[wo_number],W393,tbl_bd_descente[tons]),0)</f>
        <v>32.2466666666667</v>
      </c>
      <c r="AJ393" s="21" t="n">
        <f aca="false">IFERROR(SUMPRODUCT(--(tbl_bd_descente[wo_number]=W393),tbl_bd_descente[CaOX],tbl_bd_descente[tons])/SUMIF(tbl_bd_descente[wo_number],W393,tbl_bd_descente[tons]),0)</f>
        <v>0.986666666666667</v>
      </c>
      <c r="AK393" s="21" t="n">
        <f aca="false">IFERROR(SUMPRODUCT(--(tbl_bd_descente[wo_number]=W393),tbl_bd_descente[S],tbl_bd_descente[tons])/SUMIF(tbl_bd_descente[wo_number],W393,tbl_bd_descente[tons]),0)</f>
        <v>0.151666666666667</v>
      </c>
      <c r="AL393" s="33"/>
      <c r="AM393" s="34"/>
      <c r="AO393" s="47" t="str">
        <f aca="false">IF(AND(C393=S$2,D393=S$3,COUNTIF(AO$1:AO392,"&gt;"&amp;1)&lt;10),ROW(),"")</f>
        <v/>
      </c>
    </row>
    <row r="394" customFormat="false" ht="12.8" hidden="false" customHeight="false" outlineLevel="0" collapsed="false">
      <c r="A394" s="0" t="s">
        <v>1003</v>
      </c>
      <c r="B394" s="0" t="s">
        <v>88</v>
      </c>
      <c r="C394" s="0" t="s">
        <v>26</v>
      </c>
      <c r="D394" s="0" t="s">
        <v>88</v>
      </c>
      <c r="E394" s="20" t="n">
        <v>327.472994995117</v>
      </c>
      <c r="F394" s="0" t="n">
        <v>71.3</v>
      </c>
      <c r="G394" s="0" t="n">
        <v>75.1</v>
      </c>
      <c r="H394" s="0" t="n">
        <v>81.6</v>
      </c>
      <c r="I394" s="0" t="n">
        <v>3.63</v>
      </c>
      <c r="J394" s="0" t="n">
        <v>1.2</v>
      </c>
      <c r="K394" s="0" t="n">
        <v>31.52</v>
      </c>
      <c r="L394" s="0" t="n">
        <v>0.7</v>
      </c>
      <c r="M394" s="19" t="n">
        <v>43735.2756315972</v>
      </c>
      <c r="N394" s="19" t="n">
        <v>43735.3055619213</v>
      </c>
      <c r="O394" s="19" t="s">
        <v>593</v>
      </c>
      <c r="W394" s="0" t="s">
        <v>300</v>
      </c>
      <c r="X394" s="19" t="n">
        <v>43651.8472222222</v>
      </c>
      <c r="Y394" s="31" t="n">
        <v>1067</v>
      </c>
      <c r="Z394" s="0" t="s">
        <v>54</v>
      </c>
      <c r="AA394" s="0" t="s">
        <v>5</v>
      </c>
      <c r="AB394" s="0" t="s">
        <v>54</v>
      </c>
      <c r="AC394" s="0" t="n">
        <v>2019</v>
      </c>
      <c r="AD394" s="0" t="n">
        <v>7</v>
      </c>
      <c r="AE394" s="32"/>
      <c r="AF394" s="21" t="n">
        <f aca="false">IFERROR(SUMPRODUCT(--(tbl_bd_descente[wo_number]=W394),tbl_bd_descente[Y],tbl_bd_descente[tons])/SUMIF(tbl_bd_descente[wo_number],W394,tbl_bd_descente[tons]),0)</f>
        <v>83.9873477038426</v>
      </c>
      <c r="AG394" s="21" t="n">
        <f aca="false">IFERROR(SUMPRODUCT(--(tbl_bd_descente[wo_number]=W394),tbl_bd_descente[Al2O3],tbl_bd_descente[tons])/SUMIF(tbl_bd_descente[wo_number],W394,tbl_bd_descente[tons]),0)</f>
        <v>2.31745079662605</v>
      </c>
      <c r="AH394" s="21" t="n">
        <f aca="false">IFERROR(SUMPRODUCT(--(tbl_bd_descente[wo_number]=W394),tbl_bd_descente[Fe2O3],tbl_bd_descente[tons])/SUMIF(tbl_bd_descente[wo_number],W394,tbl_bd_descente[tons]),0)</f>
        <v>0.673748828491097</v>
      </c>
      <c r="AI394" s="21" t="n">
        <f aca="false">IFERROR(SUMPRODUCT(--(tbl_bd_descente[wo_number]=W394),tbl_bd_descente[MgO],tbl_bd_descente[tons])/SUMIF(tbl_bd_descente[wo_number],W394,tbl_bd_descente[tons]),0)</f>
        <v>31.5649953139644</v>
      </c>
      <c r="AJ394" s="21" t="n">
        <f aca="false">IFERROR(SUMPRODUCT(--(tbl_bd_descente[wo_number]=W394),tbl_bd_descente[CaOX],tbl_bd_descente[tons])/SUMIF(tbl_bd_descente[wo_number],W394,tbl_bd_descente[tons]),0)</f>
        <v>0.830121836925961</v>
      </c>
      <c r="AK394" s="21" t="n">
        <f aca="false">IFERROR(SUMPRODUCT(--(tbl_bd_descente[wo_number]=W394),tbl_bd_descente[S],tbl_bd_descente[tons])/SUMIF(tbl_bd_descente[wo_number],W394,tbl_bd_descente[tons]),0)</f>
        <v>0.0281255857544517</v>
      </c>
      <c r="AL394" s="33"/>
      <c r="AM394" s="34"/>
      <c r="AO394" s="47" t="str">
        <f aca="false">IF(AND(C394=S$2,D394=S$3,COUNTIF(AO$1:AO393,"&gt;"&amp;1)&lt;10),ROW(),"")</f>
        <v/>
      </c>
    </row>
    <row r="395" customFormat="false" ht="12.8" hidden="false" customHeight="false" outlineLevel="0" collapsed="false">
      <c r="A395" s="0" t="s">
        <v>1004</v>
      </c>
      <c r="B395" s="0" t="s">
        <v>30</v>
      </c>
      <c r="C395" s="0" t="s">
        <v>1</v>
      </c>
      <c r="D395" s="0" t="s">
        <v>30</v>
      </c>
      <c r="E395" s="20" t="n">
        <v>282.207995986938</v>
      </c>
      <c r="F395" s="20" t="n">
        <v>77.4</v>
      </c>
      <c r="G395" s="20" t="n">
        <v>81.7</v>
      </c>
      <c r="H395" s="20" t="n">
        <v>86.1</v>
      </c>
      <c r="I395" s="20" t="n">
        <v>3.48</v>
      </c>
      <c r="J395" s="20" t="n">
        <v>0.97</v>
      </c>
      <c r="K395" s="20" t="n">
        <v>31.4</v>
      </c>
      <c r="L395" s="20" t="n">
        <v>1.36</v>
      </c>
      <c r="M395" s="19" t="n">
        <v>43735.2263145023</v>
      </c>
      <c r="N395" s="19" t="n">
        <v>43735.2690583681</v>
      </c>
      <c r="O395" s="19" t="s">
        <v>593</v>
      </c>
      <c r="W395" s="0" t="s">
        <v>299</v>
      </c>
      <c r="X395" s="19" t="n">
        <v>43651.5847222222</v>
      </c>
      <c r="Y395" s="31" t="n">
        <v>1200</v>
      </c>
      <c r="Z395" s="0" t="s">
        <v>54</v>
      </c>
      <c r="AA395" s="0" t="s">
        <v>5</v>
      </c>
      <c r="AB395" s="0" t="s">
        <v>54</v>
      </c>
      <c r="AC395" s="0" t="n">
        <v>2019</v>
      </c>
      <c r="AD395" s="0" t="n">
        <v>7</v>
      </c>
      <c r="AE395" s="32"/>
      <c r="AF395" s="21" t="n">
        <f aca="false">IFERROR(SUMPRODUCT(--(tbl_bd_descente[wo_number]=W395),tbl_bd_descente[Y],tbl_bd_descente[tons])/SUMIF(tbl_bd_descente[wo_number],W395,tbl_bd_descente[tons]),0)</f>
        <v>83.6</v>
      </c>
      <c r="AG395" s="21" t="n">
        <f aca="false">IFERROR(SUMPRODUCT(--(tbl_bd_descente[wo_number]=W395),tbl_bd_descente[Al2O3],tbl_bd_descente[tons])/SUMIF(tbl_bd_descente[wo_number],W395,tbl_bd_descente[tons]),0)</f>
        <v>2.34333333333333</v>
      </c>
      <c r="AH395" s="21" t="n">
        <f aca="false">IFERROR(SUMPRODUCT(--(tbl_bd_descente[wo_number]=W395),tbl_bd_descente[Fe2O3],tbl_bd_descente[tons])/SUMIF(tbl_bd_descente[wo_number],W395,tbl_bd_descente[tons]),0)</f>
        <v>0.633333333333333</v>
      </c>
      <c r="AI395" s="21" t="n">
        <f aca="false">IFERROR(SUMPRODUCT(--(tbl_bd_descente[wo_number]=W395),tbl_bd_descente[MgO],tbl_bd_descente[tons])/SUMIF(tbl_bd_descente[wo_number],W395,tbl_bd_descente[tons]),0)</f>
        <v>31.3766666666667</v>
      </c>
      <c r="AJ395" s="21" t="n">
        <f aca="false">IFERROR(SUMPRODUCT(--(tbl_bd_descente[wo_number]=W395),tbl_bd_descente[CaOX],tbl_bd_descente[tons])/SUMIF(tbl_bd_descente[wo_number],W395,tbl_bd_descente[tons]),0)</f>
        <v>1.51666666666667</v>
      </c>
      <c r="AK395" s="21" t="n">
        <f aca="false">IFERROR(SUMPRODUCT(--(tbl_bd_descente[wo_number]=W395),tbl_bd_descente[S],tbl_bd_descente[tons])/SUMIF(tbl_bd_descente[wo_number],W395,tbl_bd_descente[tons]),0)</f>
        <v>0.0233333333333333</v>
      </c>
      <c r="AL395" s="33"/>
      <c r="AM395" s="34"/>
      <c r="AO395" s="47" t="str">
        <f aca="false">IF(AND(C395=S$2,D395=S$3,COUNTIF(AO$1:AO394,"&gt;"&amp;1)&lt;10),ROW(),"")</f>
        <v/>
      </c>
    </row>
    <row r="396" customFormat="false" ht="12.8" hidden="false" customHeight="false" outlineLevel="0" collapsed="false">
      <c r="A396" s="0" t="s">
        <v>1005</v>
      </c>
      <c r="B396" s="0" t="s">
        <v>88</v>
      </c>
      <c r="C396" s="0" t="s">
        <v>26</v>
      </c>
      <c r="D396" s="0" t="s">
        <v>88</v>
      </c>
      <c r="E396" s="20" t="n">
        <v>292.833999633789</v>
      </c>
      <c r="F396" s="0" t="n">
        <v>68.2</v>
      </c>
      <c r="G396" s="0" t="n">
        <v>71.9</v>
      </c>
      <c r="H396" s="0" t="n">
        <v>77.4</v>
      </c>
      <c r="I396" s="0" t="n">
        <v>4.43</v>
      </c>
      <c r="J396" s="0" t="n">
        <v>1.3</v>
      </c>
      <c r="K396" s="0" t="n">
        <v>31.47</v>
      </c>
      <c r="L396" s="0" t="n">
        <v>1.61</v>
      </c>
      <c r="M396" s="19" t="n">
        <v>43734.480284919</v>
      </c>
      <c r="N396" s="19" t="n">
        <v>43734.5097981134</v>
      </c>
      <c r="O396" s="19" t="s">
        <v>1006</v>
      </c>
      <c r="W396" s="0" t="s">
        <v>298</v>
      </c>
      <c r="X396" s="19" t="n">
        <v>43651.2090277778</v>
      </c>
      <c r="Y396" s="31" t="n">
        <v>309</v>
      </c>
      <c r="Z396" s="0" t="s">
        <v>594</v>
      </c>
      <c r="AA396" s="0" t="s">
        <v>23</v>
      </c>
      <c r="AB396" s="0" t="s">
        <v>77</v>
      </c>
      <c r="AC396" s="0" t="n">
        <v>2019</v>
      </c>
      <c r="AD396" s="0" t="n">
        <v>7</v>
      </c>
      <c r="AE396" s="32"/>
      <c r="AF396" s="21" t="n">
        <f aca="false">IFERROR(SUMPRODUCT(--(tbl_bd_descente[wo_number]=W396),tbl_bd_descente[Y],tbl_bd_descente[tons])/SUMIF(tbl_bd_descente[wo_number],W396,tbl_bd_descente[tons]),0)</f>
        <v>79.1456310679612</v>
      </c>
      <c r="AG396" s="21" t="n">
        <f aca="false">IFERROR(SUMPRODUCT(--(tbl_bd_descente[wo_number]=W396),tbl_bd_descente[Al2O3],tbl_bd_descente[tons])/SUMIF(tbl_bd_descente[wo_number],W396,tbl_bd_descente[tons]),0)</f>
        <v>10.6427184466019</v>
      </c>
      <c r="AH396" s="21" t="n">
        <f aca="false">IFERROR(SUMPRODUCT(--(tbl_bd_descente[wo_number]=W396),tbl_bd_descente[Fe2O3],tbl_bd_descente[tons])/SUMIF(tbl_bd_descente[wo_number],W396,tbl_bd_descente[tons]),0)</f>
        <v>1.41398058252427</v>
      </c>
      <c r="AI396" s="21" t="n">
        <f aca="false">IFERROR(SUMPRODUCT(--(tbl_bd_descente[wo_number]=W396),tbl_bd_descente[MgO],tbl_bd_descente[tons])/SUMIF(tbl_bd_descente[wo_number],W396,tbl_bd_descente[tons]),0)</f>
        <v>32.3188349514563</v>
      </c>
      <c r="AJ396" s="21" t="n">
        <f aca="false">IFERROR(SUMPRODUCT(--(tbl_bd_descente[wo_number]=W396),tbl_bd_descente[CaOX],tbl_bd_descente[tons])/SUMIF(tbl_bd_descente[wo_number],W396,tbl_bd_descente[tons]),0)</f>
        <v>1.3578640776699</v>
      </c>
      <c r="AK396" s="21" t="n">
        <f aca="false">IFERROR(SUMPRODUCT(--(tbl_bd_descente[wo_number]=W396),tbl_bd_descente[S],tbl_bd_descente[tons])/SUMIF(tbl_bd_descente[wo_number],W396,tbl_bd_descente[tons]),0)</f>
        <v>0.063631067961165</v>
      </c>
      <c r="AL396" s="33"/>
      <c r="AM396" s="34"/>
      <c r="AO396" s="47" t="str">
        <f aca="false">IF(AND(C396=S$2,D396=S$3,COUNTIF(AO$1:AO395,"&gt;"&amp;1)&lt;10),ROW(),"")</f>
        <v/>
      </c>
    </row>
    <row r="397" customFormat="false" ht="12.8" hidden="false" customHeight="false" outlineLevel="0" collapsed="false">
      <c r="A397" s="0" t="s">
        <v>1007</v>
      </c>
      <c r="B397" s="0" t="s">
        <v>88</v>
      </c>
      <c r="C397" s="0" t="s">
        <v>26</v>
      </c>
      <c r="D397" s="0" t="s">
        <v>88</v>
      </c>
      <c r="E397" s="20" t="n">
        <v>299.498998260498</v>
      </c>
      <c r="F397" s="0" t="n">
        <v>68.5</v>
      </c>
      <c r="G397" s="0" t="n">
        <v>72.2</v>
      </c>
      <c r="H397" s="0" t="n">
        <v>77.8</v>
      </c>
      <c r="I397" s="0" t="n">
        <v>3.79</v>
      </c>
      <c r="J397" s="0" t="n">
        <v>1.21</v>
      </c>
      <c r="K397" s="0" t="n">
        <v>31.29</v>
      </c>
      <c r="L397" s="0" t="n">
        <v>2.26</v>
      </c>
      <c r="M397" s="19" t="n">
        <v>43734.4405742245</v>
      </c>
      <c r="N397" s="19" t="n">
        <v>43734.476106794</v>
      </c>
      <c r="O397" s="19" t="s">
        <v>1006</v>
      </c>
      <c r="W397" s="0" t="s">
        <v>298</v>
      </c>
      <c r="X397" s="19" t="n">
        <v>43651.2090277778</v>
      </c>
      <c r="Y397" s="31" t="n">
        <v>309</v>
      </c>
      <c r="Z397" s="0" t="s">
        <v>66</v>
      </c>
      <c r="AA397" s="0" t="s">
        <v>8</v>
      </c>
      <c r="AB397" s="0" t="s">
        <v>77</v>
      </c>
      <c r="AC397" s="0" t="n">
        <v>2019</v>
      </c>
      <c r="AD397" s="0" t="n">
        <v>7</v>
      </c>
      <c r="AE397" s="32"/>
      <c r="AF397" s="21" t="n">
        <f aca="false">IFERROR(SUMPRODUCT(--(tbl_bd_descente[wo_number]=W397),tbl_bd_descente[Y],tbl_bd_descente[tons])/SUMIF(tbl_bd_descente[wo_number],W397,tbl_bd_descente[tons]),0)</f>
        <v>79.1456310679612</v>
      </c>
      <c r="AG397" s="21" t="n">
        <f aca="false">IFERROR(SUMPRODUCT(--(tbl_bd_descente[wo_number]=W397),tbl_bd_descente[Al2O3],tbl_bd_descente[tons])/SUMIF(tbl_bd_descente[wo_number],W397,tbl_bd_descente[tons]),0)</f>
        <v>10.6427184466019</v>
      </c>
      <c r="AH397" s="21" t="n">
        <f aca="false">IFERROR(SUMPRODUCT(--(tbl_bd_descente[wo_number]=W397),tbl_bd_descente[Fe2O3],tbl_bd_descente[tons])/SUMIF(tbl_bd_descente[wo_number],W397,tbl_bd_descente[tons]),0)</f>
        <v>1.41398058252427</v>
      </c>
      <c r="AI397" s="21" t="n">
        <f aca="false">IFERROR(SUMPRODUCT(--(tbl_bd_descente[wo_number]=W397),tbl_bd_descente[MgO],tbl_bd_descente[tons])/SUMIF(tbl_bd_descente[wo_number],W397,tbl_bd_descente[tons]),0)</f>
        <v>32.3188349514563</v>
      </c>
      <c r="AJ397" s="21" t="n">
        <f aca="false">IFERROR(SUMPRODUCT(--(tbl_bd_descente[wo_number]=W397),tbl_bd_descente[CaOX],tbl_bd_descente[tons])/SUMIF(tbl_bd_descente[wo_number],W397,tbl_bd_descente[tons]),0)</f>
        <v>1.3578640776699</v>
      </c>
      <c r="AK397" s="21" t="n">
        <f aca="false">IFERROR(SUMPRODUCT(--(tbl_bd_descente[wo_number]=W397),tbl_bd_descente[S],tbl_bd_descente[tons])/SUMIF(tbl_bd_descente[wo_number],W397,tbl_bd_descente[tons]),0)</f>
        <v>0.063631067961165</v>
      </c>
      <c r="AL397" s="33"/>
      <c r="AM397" s="34"/>
      <c r="AO397" s="47" t="str">
        <f aca="false">IF(AND(C397=S$2,D397=S$3,COUNTIF(AO$1:AO396,"&gt;"&amp;1)&lt;10),ROW(),"")</f>
        <v/>
      </c>
    </row>
    <row r="398" customFormat="false" ht="12.8" hidden="false" customHeight="false" outlineLevel="0" collapsed="false">
      <c r="A398" s="0" t="s">
        <v>1008</v>
      </c>
      <c r="B398" s="0" t="s">
        <v>30</v>
      </c>
      <c r="C398" s="0" t="s">
        <v>1</v>
      </c>
      <c r="D398" s="0" t="s">
        <v>30</v>
      </c>
      <c r="E398" s="20" t="n">
        <v>188</v>
      </c>
      <c r="F398" s="20" t="n">
        <v>73.6</v>
      </c>
      <c r="G398" s="20" t="n">
        <v>77.6</v>
      </c>
      <c r="H398" s="20" t="n">
        <v>83.8</v>
      </c>
      <c r="I398" s="20" t="n">
        <v>3.91</v>
      </c>
      <c r="J398" s="20" t="n">
        <v>0.96</v>
      </c>
      <c r="K398" s="20" t="n">
        <v>31.58</v>
      </c>
      <c r="L398" s="20" t="n">
        <v>2.14</v>
      </c>
      <c r="M398" s="19" t="n">
        <v>43734.2886059375</v>
      </c>
      <c r="N398" s="19" t="n">
        <v>43734.3028540162</v>
      </c>
      <c r="O398" s="19" t="s">
        <v>837</v>
      </c>
      <c r="W398" s="0" t="s">
        <v>297</v>
      </c>
      <c r="X398" s="19" t="n">
        <v>43651.0631944445</v>
      </c>
      <c r="Y398" s="31" t="n">
        <v>450</v>
      </c>
      <c r="Z398" s="0" t="s">
        <v>594</v>
      </c>
      <c r="AA398" s="0" t="s">
        <v>23</v>
      </c>
      <c r="AB398" s="0" t="s">
        <v>77</v>
      </c>
      <c r="AC398" s="0" t="n">
        <v>2019</v>
      </c>
      <c r="AD398" s="0" t="n">
        <v>7</v>
      </c>
      <c r="AE398" s="32"/>
      <c r="AF398" s="21" t="n">
        <f aca="false">IFERROR(SUMPRODUCT(--(tbl_bd_descente[wo_number]=W398),tbl_bd_descente[Y],tbl_bd_descente[tons])/SUMIF(tbl_bd_descente[wo_number],W398,tbl_bd_descente[tons]),0)</f>
        <v>79.9666666666667</v>
      </c>
      <c r="AG398" s="21" t="n">
        <f aca="false">IFERROR(SUMPRODUCT(--(tbl_bd_descente[wo_number]=W398),tbl_bd_descente[Al2O3],tbl_bd_descente[tons])/SUMIF(tbl_bd_descente[wo_number],W398,tbl_bd_descente[tons]),0)</f>
        <v>10.33</v>
      </c>
      <c r="AH398" s="21" t="n">
        <f aca="false">IFERROR(SUMPRODUCT(--(tbl_bd_descente[wo_number]=W398),tbl_bd_descente[Fe2O3],tbl_bd_descente[tons])/SUMIF(tbl_bd_descente[wo_number],W398,tbl_bd_descente[tons]),0)</f>
        <v>1.42666666666667</v>
      </c>
      <c r="AI398" s="21" t="n">
        <f aca="false">IFERROR(SUMPRODUCT(--(tbl_bd_descente[wo_number]=W398),tbl_bd_descente[MgO],tbl_bd_descente[tons])/SUMIF(tbl_bd_descente[wo_number],W398,tbl_bd_descente[tons]),0)</f>
        <v>32.3266666666667</v>
      </c>
      <c r="AJ398" s="21" t="n">
        <f aca="false">IFERROR(SUMPRODUCT(--(tbl_bd_descente[wo_number]=W398),tbl_bd_descente[CaOX],tbl_bd_descente[tons])/SUMIF(tbl_bd_descente[wo_number],W398,tbl_bd_descente[tons]),0)</f>
        <v>0.943333333333333</v>
      </c>
      <c r="AK398" s="21" t="n">
        <f aca="false">IFERROR(SUMPRODUCT(--(tbl_bd_descente[wo_number]=W398),tbl_bd_descente[S],tbl_bd_descente[tons])/SUMIF(tbl_bd_descente[wo_number],W398,tbl_bd_descente[tons]),0)</f>
        <v>0.0723333333333333</v>
      </c>
      <c r="AL398" s="33"/>
      <c r="AM398" s="34"/>
      <c r="AO398" s="47" t="str">
        <f aca="false">IF(AND(C398=S$2,D398=S$3,COUNTIF(AO$1:AO397,"&gt;"&amp;1)&lt;10),ROW(),"")</f>
        <v/>
      </c>
    </row>
    <row r="399" customFormat="false" ht="12.8" hidden="false" customHeight="false" outlineLevel="0" collapsed="false">
      <c r="A399" s="0" t="s">
        <v>1009</v>
      </c>
      <c r="B399" s="0" t="s">
        <v>30</v>
      </c>
      <c r="C399" s="0" t="s">
        <v>1</v>
      </c>
      <c r="D399" s="0" t="s">
        <v>30</v>
      </c>
      <c r="E399" s="20" t="n">
        <v>300</v>
      </c>
      <c r="F399" s="20" t="n">
        <v>75.6</v>
      </c>
      <c r="G399" s="20" t="n">
        <v>79.7</v>
      </c>
      <c r="H399" s="20" t="n">
        <v>86.1</v>
      </c>
      <c r="I399" s="20" t="n">
        <v>3.15</v>
      </c>
      <c r="J399" s="20" t="n">
        <v>0.85</v>
      </c>
      <c r="K399" s="20" t="n">
        <v>31.51</v>
      </c>
      <c r="L399" s="20" t="n">
        <v>1.63</v>
      </c>
      <c r="M399" s="19" t="n">
        <v>43734.2601457523</v>
      </c>
      <c r="N399" s="19" t="n">
        <v>43734.2850753125</v>
      </c>
      <c r="O399" s="19" t="s">
        <v>837</v>
      </c>
      <c r="W399" s="0" t="s">
        <v>297</v>
      </c>
      <c r="X399" s="19" t="n">
        <v>43651.0631944445</v>
      </c>
      <c r="Y399" s="31" t="n">
        <v>450</v>
      </c>
      <c r="Z399" s="0" t="s">
        <v>66</v>
      </c>
      <c r="AA399" s="0" t="s">
        <v>8</v>
      </c>
      <c r="AB399" s="0" t="s">
        <v>77</v>
      </c>
      <c r="AC399" s="0" t="n">
        <v>2019</v>
      </c>
      <c r="AD399" s="0" t="n">
        <v>7</v>
      </c>
      <c r="AE399" s="32"/>
      <c r="AF399" s="21" t="n">
        <f aca="false">IFERROR(SUMPRODUCT(--(tbl_bd_descente[wo_number]=W399),tbl_bd_descente[Y],tbl_bd_descente[tons])/SUMIF(tbl_bd_descente[wo_number],W399,tbl_bd_descente[tons]),0)</f>
        <v>79.9666666666667</v>
      </c>
      <c r="AG399" s="21" t="n">
        <f aca="false">IFERROR(SUMPRODUCT(--(tbl_bd_descente[wo_number]=W399),tbl_bd_descente[Al2O3],tbl_bd_descente[tons])/SUMIF(tbl_bd_descente[wo_number],W399,tbl_bd_descente[tons]),0)</f>
        <v>10.33</v>
      </c>
      <c r="AH399" s="21" t="n">
        <f aca="false">IFERROR(SUMPRODUCT(--(tbl_bd_descente[wo_number]=W399),tbl_bd_descente[Fe2O3],tbl_bd_descente[tons])/SUMIF(tbl_bd_descente[wo_number],W399,tbl_bd_descente[tons]),0)</f>
        <v>1.42666666666667</v>
      </c>
      <c r="AI399" s="21" t="n">
        <f aca="false">IFERROR(SUMPRODUCT(--(tbl_bd_descente[wo_number]=W399),tbl_bd_descente[MgO],tbl_bd_descente[tons])/SUMIF(tbl_bd_descente[wo_number],W399,tbl_bd_descente[tons]),0)</f>
        <v>32.3266666666667</v>
      </c>
      <c r="AJ399" s="21" t="n">
        <f aca="false">IFERROR(SUMPRODUCT(--(tbl_bd_descente[wo_number]=W399),tbl_bd_descente[CaOX],tbl_bd_descente[tons])/SUMIF(tbl_bd_descente[wo_number],W399,tbl_bd_descente[tons]),0)</f>
        <v>0.943333333333333</v>
      </c>
      <c r="AK399" s="21" t="n">
        <f aca="false">IFERROR(SUMPRODUCT(--(tbl_bd_descente[wo_number]=W399),tbl_bd_descente[S],tbl_bd_descente[tons])/SUMIF(tbl_bd_descente[wo_number],W399,tbl_bd_descente[tons]),0)</f>
        <v>0.0723333333333333</v>
      </c>
      <c r="AL399" s="33"/>
      <c r="AM399" s="34"/>
      <c r="AO399" s="47" t="str">
        <f aca="false">IF(AND(C399=S$2,D399=S$3,COUNTIF(AO$1:AO398,"&gt;"&amp;1)&lt;10),ROW(),"")</f>
        <v/>
      </c>
    </row>
    <row r="400" customFormat="false" ht="12.8" hidden="false" customHeight="false" outlineLevel="0" collapsed="false">
      <c r="A400" s="0" t="s">
        <v>1010</v>
      </c>
      <c r="B400" s="0" t="s">
        <v>30</v>
      </c>
      <c r="C400" s="0" t="s">
        <v>1</v>
      </c>
      <c r="D400" s="0" t="s">
        <v>30</v>
      </c>
      <c r="E400" s="20" t="n">
        <v>300</v>
      </c>
      <c r="F400" s="20" t="n">
        <v>77.1</v>
      </c>
      <c r="G400" s="20" t="n">
        <v>81.2</v>
      </c>
      <c r="H400" s="20" t="n">
        <v>87.9</v>
      </c>
      <c r="I400" s="20" t="n">
        <v>2.68</v>
      </c>
      <c r="J400" s="20" t="n">
        <v>0.81</v>
      </c>
      <c r="K400" s="20" t="n">
        <v>31.52</v>
      </c>
      <c r="L400" s="20" t="n">
        <v>0.67</v>
      </c>
      <c r="M400" s="19" t="n">
        <v>43734.2288484954</v>
      </c>
      <c r="N400" s="19" t="n">
        <v>43734.2558865394</v>
      </c>
      <c r="O400" s="19" t="s">
        <v>837</v>
      </c>
      <c r="W400" s="0" t="s">
        <v>296</v>
      </c>
      <c r="X400" s="19" t="n">
        <v>43650.8472222222</v>
      </c>
      <c r="Y400" s="31" t="n">
        <v>260</v>
      </c>
      <c r="Z400" s="0" t="s">
        <v>104</v>
      </c>
      <c r="AA400" s="0" t="s">
        <v>6</v>
      </c>
      <c r="AB400" s="0" t="s">
        <v>104</v>
      </c>
      <c r="AC400" s="0" t="n">
        <v>2019</v>
      </c>
      <c r="AD400" s="0" t="n">
        <v>7</v>
      </c>
      <c r="AE400" s="32"/>
      <c r="AF400" s="21" t="n">
        <f aca="false">IFERROR(SUMPRODUCT(--(tbl_bd_descente[wo_number]=W400),tbl_bd_descente[Y],tbl_bd_descente[tons])/SUMIF(tbl_bd_descente[wo_number],W400,tbl_bd_descente[tons]),0)</f>
        <v>83.6</v>
      </c>
      <c r="AG400" s="21" t="n">
        <f aca="false">IFERROR(SUMPRODUCT(--(tbl_bd_descente[wo_number]=W400),tbl_bd_descente[Al2O3],tbl_bd_descente[tons])/SUMIF(tbl_bd_descente[wo_number],W400,tbl_bd_descente[tons]),0)</f>
        <v>4.55</v>
      </c>
      <c r="AH400" s="21" t="n">
        <f aca="false">IFERROR(SUMPRODUCT(--(tbl_bd_descente[wo_number]=W400),tbl_bd_descente[Fe2O3],tbl_bd_descente[tons])/SUMIF(tbl_bd_descente[wo_number],W400,tbl_bd_descente[tons]),0)</f>
        <v>0.8</v>
      </c>
      <c r="AI400" s="21" t="n">
        <f aca="false">IFERROR(SUMPRODUCT(--(tbl_bd_descente[wo_number]=W400),tbl_bd_descente[MgO],tbl_bd_descente[tons])/SUMIF(tbl_bd_descente[wo_number],W400,tbl_bd_descente[tons]),0)</f>
        <v>31.73</v>
      </c>
      <c r="AJ400" s="21" t="n">
        <f aca="false">IFERROR(SUMPRODUCT(--(tbl_bd_descente[wo_number]=W400),tbl_bd_descente[CaOX],tbl_bd_descente[tons])/SUMIF(tbl_bd_descente[wo_number],W400,tbl_bd_descente[tons]),0)</f>
        <v>1.24</v>
      </c>
      <c r="AK400" s="21" t="n">
        <f aca="false">IFERROR(SUMPRODUCT(--(tbl_bd_descente[wo_number]=W400),tbl_bd_descente[S],tbl_bd_descente[tons])/SUMIF(tbl_bd_descente[wo_number],W400,tbl_bd_descente[tons]),0)</f>
        <v>0.031</v>
      </c>
      <c r="AL400" s="33"/>
      <c r="AM400" s="34"/>
      <c r="AO400" s="47" t="str">
        <f aca="false">IF(AND(C400=S$2,D400=S$3,COUNTIF(AO$1:AO399,"&gt;"&amp;1)&lt;10),ROW(),"")</f>
        <v/>
      </c>
    </row>
    <row r="401" customFormat="false" ht="12.8" hidden="false" customHeight="false" outlineLevel="0" collapsed="false">
      <c r="A401" s="0" t="s">
        <v>1011</v>
      </c>
      <c r="B401" s="0" t="s">
        <v>30</v>
      </c>
      <c r="C401" s="0" t="s">
        <v>4</v>
      </c>
      <c r="D401" s="0" t="s">
        <v>30</v>
      </c>
      <c r="E401" s="20" t="n">
        <v>516.765996551514</v>
      </c>
      <c r="F401" s="0" t="n">
        <v>75.1</v>
      </c>
      <c r="G401" s="0" t="n">
        <v>79.1</v>
      </c>
      <c r="H401" s="0" t="n">
        <v>85.3</v>
      </c>
      <c r="I401" s="0" t="n">
        <v>4.85</v>
      </c>
      <c r="J401" s="0" t="n">
        <v>0.96</v>
      </c>
      <c r="K401" s="0" t="n">
        <v>31.55</v>
      </c>
      <c r="L401" s="0" t="n">
        <v>1.05</v>
      </c>
      <c r="M401" s="19" t="n">
        <v>43733.8568704514</v>
      </c>
      <c r="N401" s="19" t="n">
        <v>43733.9048909375</v>
      </c>
      <c r="O401" s="19" t="s">
        <v>605</v>
      </c>
      <c r="W401" s="0" t="s">
        <v>295</v>
      </c>
      <c r="X401" s="19" t="n">
        <v>43650.7861111111</v>
      </c>
      <c r="Y401" s="31" t="n">
        <v>1200</v>
      </c>
      <c r="Z401" s="0" t="s">
        <v>104</v>
      </c>
      <c r="AA401" s="0" t="s">
        <v>6</v>
      </c>
      <c r="AB401" s="0" t="s">
        <v>104</v>
      </c>
      <c r="AC401" s="0" t="n">
        <v>2019</v>
      </c>
      <c r="AD401" s="0" t="n">
        <v>7</v>
      </c>
      <c r="AE401" s="32"/>
      <c r="AF401" s="21" t="n">
        <f aca="false">IFERROR(SUMPRODUCT(--(tbl_bd_descente[wo_number]=W401),tbl_bd_descente[Y],tbl_bd_descente[tons])/SUMIF(tbl_bd_descente[wo_number],W401,tbl_bd_descente[tons]),0)</f>
        <v>83.5666666666667</v>
      </c>
      <c r="AG401" s="21" t="n">
        <f aca="false">IFERROR(SUMPRODUCT(--(tbl_bd_descente[wo_number]=W401),tbl_bd_descente[Al2O3],tbl_bd_descente[tons])/SUMIF(tbl_bd_descente[wo_number],W401,tbl_bd_descente[tons]),0)</f>
        <v>5.12</v>
      </c>
      <c r="AH401" s="21" t="n">
        <f aca="false">IFERROR(SUMPRODUCT(--(tbl_bd_descente[wo_number]=W401),tbl_bd_descente[Fe2O3],tbl_bd_descente[tons])/SUMIF(tbl_bd_descente[wo_number],W401,tbl_bd_descente[tons]),0)</f>
        <v>0.8</v>
      </c>
      <c r="AI401" s="21" t="n">
        <f aca="false">IFERROR(SUMPRODUCT(--(tbl_bd_descente[wo_number]=W401),tbl_bd_descente[MgO],tbl_bd_descente[tons])/SUMIF(tbl_bd_descente[wo_number],W401,tbl_bd_descente[tons]),0)</f>
        <v>31.8566666666667</v>
      </c>
      <c r="AJ401" s="21" t="n">
        <f aca="false">IFERROR(SUMPRODUCT(--(tbl_bd_descente[wo_number]=W401),tbl_bd_descente[CaOX],tbl_bd_descente[tons])/SUMIF(tbl_bd_descente[wo_number],W401,tbl_bd_descente[tons]),0)</f>
        <v>0.883333333333333</v>
      </c>
      <c r="AK401" s="21" t="n">
        <f aca="false">IFERROR(SUMPRODUCT(--(tbl_bd_descente[wo_number]=W401),tbl_bd_descente[S],tbl_bd_descente[tons])/SUMIF(tbl_bd_descente[wo_number],W401,tbl_bd_descente[tons]),0)</f>
        <v>0.0313333333333333</v>
      </c>
      <c r="AL401" s="33"/>
      <c r="AM401" s="34"/>
      <c r="AO401" s="47" t="str">
        <f aca="false">IF(AND(C401=S$2,D401=S$3,COUNTIF(AO$1:AO400,"&gt;"&amp;1)&lt;10),ROW(),"")</f>
        <v/>
      </c>
    </row>
    <row r="402" customFormat="false" ht="12.8" hidden="false" customHeight="false" outlineLevel="0" collapsed="false">
      <c r="A402" s="0" t="s">
        <v>1012</v>
      </c>
      <c r="B402" s="0" t="s">
        <v>613</v>
      </c>
      <c r="C402" s="0" t="s">
        <v>23</v>
      </c>
      <c r="D402" s="0" t="s">
        <v>594</v>
      </c>
      <c r="E402" s="20" t="n">
        <v>370.465995788574</v>
      </c>
      <c r="F402" s="0" t="n">
        <v>75.9</v>
      </c>
      <c r="G402" s="0" t="n">
        <v>80</v>
      </c>
      <c r="H402" s="0" t="n">
        <v>85.7</v>
      </c>
      <c r="I402" s="0" t="n">
        <v>8.59</v>
      </c>
      <c r="J402" s="0" t="n">
        <v>1.27</v>
      </c>
      <c r="K402" s="0" t="n">
        <v>32.21</v>
      </c>
      <c r="L402" s="0" t="n">
        <v>0.67</v>
      </c>
      <c r="M402" s="19" t="n">
        <v>43733.8164770486</v>
      </c>
      <c r="N402" s="19" t="n">
        <v>43733.8528084144</v>
      </c>
      <c r="O402" s="19" t="s">
        <v>605</v>
      </c>
      <c r="W402" s="0" t="s">
        <v>294</v>
      </c>
      <c r="X402" s="19" t="n">
        <v>43650.4416666667</v>
      </c>
      <c r="Y402" s="31" t="n">
        <v>584</v>
      </c>
      <c r="Z402" s="0" t="s">
        <v>56</v>
      </c>
      <c r="AA402" s="0" t="s">
        <v>25</v>
      </c>
      <c r="AB402" s="0" t="s">
        <v>56</v>
      </c>
      <c r="AC402" s="0" t="n">
        <v>2019</v>
      </c>
      <c r="AD402" s="0" t="n">
        <v>7</v>
      </c>
      <c r="AE402" s="32"/>
      <c r="AF402" s="21" t="n">
        <f aca="false">IFERROR(SUMPRODUCT(--(tbl_bd_descente[wo_number]=W402),tbl_bd_descente[Y],tbl_bd_descente[tons])/SUMIF(tbl_bd_descente[wo_number],W402,tbl_bd_descente[tons]),0)</f>
        <v>84.2431506849315</v>
      </c>
      <c r="AG402" s="21" t="n">
        <f aca="false">IFERROR(SUMPRODUCT(--(tbl_bd_descente[wo_number]=W402),tbl_bd_descente[Al2O3],tbl_bd_descente[tons])/SUMIF(tbl_bd_descente[wo_number],W402,tbl_bd_descente[tons]),0)</f>
        <v>10.773698630137</v>
      </c>
      <c r="AH402" s="21" t="n">
        <f aca="false">IFERROR(SUMPRODUCT(--(tbl_bd_descente[wo_number]=W402),tbl_bd_descente[Fe2O3],tbl_bd_descente[tons])/SUMIF(tbl_bd_descente[wo_number],W402,tbl_bd_descente[tons]),0)</f>
        <v>1.08027397260274</v>
      </c>
      <c r="AI402" s="21" t="n">
        <f aca="false">IFERROR(SUMPRODUCT(--(tbl_bd_descente[wo_number]=W402),tbl_bd_descente[MgO],tbl_bd_descente[tons])/SUMIF(tbl_bd_descente[wo_number],W402,tbl_bd_descente[tons]),0)</f>
        <v>32.3834931506849</v>
      </c>
      <c r="AJ402" s="21" t="n">
        <f aca="false">IFERROR(SUMPRODUCT(--(tbl_bd_descente[wo_number]=W402),tbl_bd_descente[CaOX],tbl_bd_descente[tons])/SUMIF(tbl_bd_descente[wo_number],W402,tbl_bd_descente[tons]),0)</f>
        <v>0.743013698630137</v>
      </c>
      <c r="AK402" s="21" t="n">
        <f aca="false">IFERROR(SUMPRODUCT(--(tbl_bd_descente[wo_number]=W402),tbl_bd_descente[S],tbl_bd_descente[tons])/SUMIF(tbl_bd_descente[wo_number],W402,tbl_bd_descente[tons]),0)</f>
        <v>0.0362739726027397</v>
      </c>
      <c r="AL402" s="33"/>
      <c r="AM402" s="34"/>
      <c r="AO402" s="47" t="str">
        <f aca="false">IF(AND(C402=S$2,D402=S$3,COUNTIF(AO$1:AO401,"&gt;"&amp;1)&lt;10),ROW(),"")</f>
        <v/>
      </c>
    </row>
    <row r="403" customFormat="false" ht="12.8" hidden="false" customHeight="false" outlineLevel="0" collapsed="false">
      <c r="A403" s="0" t="s">
        <v>1013</v>
      </c>
      <c r="B403" s="0" t="s">
        <v>104</v>
      </c>
      <c r="C403" s="0" t="s">
        <v>6</v>
      </c>
      <c r="D403" s="0" t="s">
        <v>104</v>
      </c>
      <c r="E403" s="20" t="n">
        <v>110.129998779297</v>
      </c>
      <c r="F403" s="0" t="n">
        <v>78.6</v>
      </c>
      <c r="G403" s="0" t="n">
        <v>82.9</v>
      </c>
      <c r="H403" s="0" t="n">
        <v>88.9</v>
      </c>
      <c r="I403" s="0" t="n">
        <v>5.21</v>
      </c>
      <c r="J403" s="0" t="n">
        <v>0.97</v>
      </c>
      <c r="K403" s="0" t="n">
        <v>31.79</v>
      </c>
      <c r="L403" s="0" t="n">
        <v>0.6</v>
      </c>
      <c r="M403" s="19" t="n">
        <v>43733.805434456</v>
      </c>
      <c r="N403" s="19" t="n">
        <v>43733.8125069097</v>
      </c>
      <c r="O403" s="19" t="s">
        <v>605</v>
      </c>
      <c r="W403" s="0" t="s">
        <v>293</v>
      </c>
      <c r="X403" s="19" t="n">
        <v>43650.2923611111</v>
      </c>
      <c r="Y403" s="31" t="n">
        <v>629.333333333333</v>
      </c>
      <c r="Z403" s="0" t="s">
        <v>594</v>
      </c>
      <c r="AA403" s="0" t="s">
        <v>23</v>
      </c>
      <c r="AB403" s="0" t="s">
        <v>77</v>
      </c>
      <c r="AC403" s="0" t="n">
        <v>2019</v>
      </c>
      <c r="AD403" s="0" t="n">
        <v>7</v>
      </c>
      <c r="AE403" s="32"/>
      <c r="AF403" s="21" t="n">
        <f aca="false">IFERROR(SUMPRODUCT(--(tbl_bd_descente[wo_number]=W403),tbl_bd_descente[Y],tbl_bd_descente[tons])/SUMIF(tbl_bd_descente[wo_number],W403,tbl_bd_descente[tons]),0)</f>
        <v>81.1822033898305</v>
      </c>
      <c r="AG403" s="21" t="n">
        <f aca="false">IFERROR(SUMPRODUCT(--(tbl_bd_descente[wo_number]=W403),tbl_bd_descente[Al2O3],tbl_bd_descente[tons])/SUMIF(tbl_bd_descente[wo_number],W403,tbl_bd_descente[tons]),0)</f>
        <v>12.1333898305085</v>
      </c>
      <c r="AH403" s="21" t="n">
        <f aca="false">IFERROR(SUMPRODUCT(--(tbl_bd_descente[wo_number]=W403),tbl_bd_descente[Fe2O3],tbl_bd_descente[tons])/SUMIF(tbl_bd_descente[wo_number],W403,tbl_bd_descente[tons]),0)</f>
        <v>1.54</v>
      </c>
      <c r="AI403" s="21" t="n">
        <f aca="false">IFERROR(SUMPRODUCT(--(tbl_bd_descente[wo_number]=W403),tbl_bd_descente[MgO],tbl_bd_descente[tons])/SUMIF(tbl_bd_descente[wo_number],W403,tbl_bd_descente[tons]),0)</f>
        <v>32.378686440678</v>
      </c>
      <c r="AJ403" s="21" t="n">
        <f aca="false">IFERROR(SUMPRODUCT(--(tbl_bd_descente[wo_number]=W403),tbl_bd_descente[CaOX],tbl_bd_descente[tons])/SUMIF(tbl_bd_descente[wo_number],W403,tbl_bd_descente[tons]),0)</f>
        <v>0.713050847457627</v>
      </c>
      <c r="AK403" s="21" t="n">
        <f aca="false">IFERROR(SUMPRODUCT(--(tbl_bd_descente[wo_number]=W403),tbl_bd_descente[S],tbl_bd_descente[tons])/SUMIF(tbl_bd_descente[wo_number],W403,tbl_bd_descente[tons]),0)</f>
        <v>0.0588135593220339</v>
      </c>
      <c r="AL403" s="33"/>
      <c r="AM403" s="34"/>
      <c r="AO403" s="47" t="str">
        <f aca="false">IF(AND(C403=S$2,D403=S$3,COUNTIF(AO$1:AO402,"&gt;"&amp;1)&lt;10),ROW(),"")</f>
        <v/>
      </c>
    </row>
    <row r="404" customFormat="false" ht="12.8" hidden="false" customHeight="false" outlineLevel="0" collapsed="false">
      <c r="A404" s="0" t="s">
        <v>1014</v>
      </c>
      <c r="B404" s="0" t="s">
        <v>633</v>
      </c>
      <c r="C404" s="0" t="s">
        <v>5</v>
      </c>
      <c r="D404" s="0" t="s">
        <v>54</v>
      </c>
      <c r="E404" s="20" t="n">
        <v>251.378997802734</v>
      </c>
      <c r="F404" s="0" t="n">
        <v>78.9</v>
      </c>
      <c r="G404" s="0" t="n">
        <v>83.1</v>
      </c>
      <c r="H404" s="0" t="n">
        <v>89.7</v>
      </c>
      <c r="I404" s="0" t="n">
        <v>3.27</v>
      </c>
      <c r="J404" s="0" t="n">
        <v>0.85</v>
      </c>
      <c r="K404" s="0" t="n">
        <v>31.56</v>
      </c>
      <c r="L404" s="0" t="n">
        <v>0.42</v>
      </c>
      <c r="M404" s="19" t="n">
        <v>43733.7803304398</v>
      </c>
      <c r="N404" s="19" t="n">
        <v>43733.8023672801</v>
      </c>
      <c r="O404" s="19" t="s">
        <v>605</v>
      </c>
      <c r="W404" s="0" t="s">
        <v>293</v>
      </c>
      <c r="X404" s="19" t="n">
        <v>43650.2923611111</v>
      </c>
      <c r="Y404" s="31" t="n">
        <v>314.666666666667</v>
      </c>
      <c r="Z404" s="0" t="s">
        <v>594</v>
      </c>
      <c r="AA404" s="0" t="s">
        <v>24</v>
      </c>
      <c r="AB404" s="0" t="s">
        <v>77</v>
      </c>
      <c r="AC404" s="0" t="n">
        <v>2019</v>
      </c>
      <c r="AD404" s="0" t="n">
        <v>7</v>
      </c>
      <c r="AE404" s="32"/>
      <c r="AF404" s="21" t="n">
        <f aca="false">IFERROR(SUMPRODUCT(--(tbl_bd_descente[wo_number]=W404),tbl_bd_descente[Y],tbl_bd_descente[tons])/SUMIF(tbl_bd_descente[wo_number],W404,tbl_bd_descente[tons]),0)</f>
        <v>81.1822033898305</v>
      </c>
      <c r="AG404" s="21" t="n">
        <f aca="false">IFERROR(SUMPRODUCT(--(tbl_bd_descente[wo_number]=W404),tbl_bd_descente[Al2O3],tbl_bd_descente[tons])/SUMIF(tbl_bd_descente[wo_number],W404,tbl_bd_descente[tons]),0)</f>
        <v>12.1333898305085</v>
      </c>
      <c r="AH404" s="21" t="n">
        <f aca="false">IFERROR(SUMPRODUCT(--(tbl_bd_descente[wo_number]=W404),tbl_bd_descente[Fe2O3],tbl_bd_descente[tons])/SUMIF(tbl_bd_descente[wo_number],W404,tbl_bd_descente[tons]),0)</f>
        <v>1.54</v>
      </c>
      <c r="AI404" s="21" t="n">
        <f aca="false">IFERROR(SUMPRODUCT(--(tbl_bd_descente[wo_number]=W404),tbl_bd_descente[MgO],tbl_bd_descente[tons])/SUMIF(tbl_bd_descente[wo_number],W404,tbl_bd_descente[tons]),0)</f>
        <v>32.378686440678</v>
      </c>
      <c r="AJ404" s="21" t="n">
        <f aca="false">IFERROR(SUMPRODUCT(--(tbl_bd_descente[wo_number]=W404),tbl_bd_descente[CaOX],tbl_bd_descente[tons])/SUMIF(tbl_bd_descente[wo_number],W404,tbl_bd_descente[tons]),0)</f>
        <v>0.713050847457627</v>
      </c>
      <c r="AK404" s="21" t="n">
        <f aca="false">IFERROR(SUMPRODUCT(--(tbl_bd_descente[wo_number]=W404),tbl_bd_descente[S],tbl_bd_descente[tons])/SUMIF(tbl_bd_descente[wo_number],W404,tbl_bd_descente[tons]),0)</f>
        <v>0.0588135593220339</v>
      </c>
      <c r="AL404" s="33"/>
      <c r="AM404" s="34"/>
      <c r="AO404" s="47" t="str">
        <f aca="false">IF(AND(C404=S$2,D404=S$3,COUNTIF(AO$1:AO403,"&gt;"&amp;1)&lt;10),ROW(),"")</f>
        <v/>
      </c>
    </row>
    <row r="405" customFormat="false" ht="12.8" hidden="false" customHeight="false" outlineLevel="0" collapsed="false">
      <c r="A405" s="0" t="s">
        <v>1015</v>
      </c>
      <c r="B405" s="0" t="s">
        <v>30</v>
      </c>
      <c r="C405" s="0" t="s">
        <v>1</v>
      </c>
      <c r="D405" s="0" t="s">
        <v>30</v>
      </c>
      <c r="E405" s="20" t="n">
        <v>259.738995361328</v>
      </c>
      <c r="F405" s="20" t="n">
        <v>77.9</v>
      </c>
      <c r="G405" s="20" t="n">
        <v>82.1</v>
      </c>
      <c r="H405" s="20" t="n">
        <v>88.8</v>
      </c>
      <c r="I405" s="20" t="n">
        <v>2.76</v>
      </c>
      <c r="J405" s="20" t="n">
        <v>0.81</v>
      </c>
      <c r="K405" s="20" t="n">
        <v>31.55</v>
      </c>
      <c r="L405" s="20" t="n">
        <v>0.43</v>
      </c>
      <c r="M405" s="19" t="n">
        <v>43733.7310712963</v>
      </c>
      <c r="N405" s="19" t="n">
        <v>43733.776487419</v>
      </c>
      <c r="O405" s="19" t="s">
        <v>605</v>
      </c>
      <c r="W405" s="0" t="s">
        <v>292</v>
      </c>
      <c r="X405" s="19" t="n">
        <v>43650.0625</v>
      </c>
      <c r="Y405" s="31" t="n">
        <v>600</v>
      </c>
      <c r="Z405" s="0" t="s">
        <v>594</v>
      </c>
      <c r="AA405" s="0" t="s">
        <v>23</v>
      </c>
      <c r="AB405" s="0" t="s">
        <v>77</v>
      </c>
      <c r="AC405" s="0" t="n">
        <v>2019</v>
      </c>
      <c r="AD405" s="0" t="n">
        <v>7</v>
      </c>
      <c r="AE405" s="32"/>
      <c r="AF405" s="21" t="n">
        <f aca="false">IFERROR(SUMPRODUCT(--(tbl_bd_descente[wo_number]=W405),tbl_bd_descente[Y],tbl_bd_descente[tons])/SUMIF(tbl_bd_descente[wo_number],W405,tbl_bd_descente[tons]),0)</f>
        <v>80.4</v>
      </c>
      <c r="AG405" s="21" t="n">
        <f aca="false">IFERROR(SUMPRODUCT(--(tbl_bd_descente[wo_number]=W405),tbl_bd_descente[Al2O3],tbl_bd_descente[tons])/SUMIF(tbl_bd_descente[wo_number],W405,tbl_bd_descente[tons]),0)</f>
        <v>11.0733333333333</v>
      </c>
      <c r="AH405" s="21" t="n">
        <f aca="false">IFERROR(SUMPRODUCT(--(tbl_bd_descente[wo_number]=W405),tbl_bd_descente[Fe2O3],tbl_bd_descente[tons])/SUMIF(tbl_bd_descente[wo_number],W405,tbl_bd_descente[tons]),0)</f>
        <v>1.48666666666667</v>
      </c>
      <c r="AI405" s="21" t="n">
        <f aca="false">IFERROR(SUMPRODUCT(--(tbl_bd_descente[wo_number]=W405),tbl_bd_descente[MgO],tbl_bd_descente[tons])/SUMIF(tbl_bd_descente[wo_number],W405,tbl_bd_descente[tons]),0)</f>
        <v>32.3333333333333</v>
      </c>
      <c r="AJ405" s="21" t="n">
        <f aca="false">IFERROR(SUMPRODUCT(--(tbl_bd_descente[wo_number]=W405),tbl_bd_descente[CaOX],tbl_bd_descente[tons])/SUMIF(tbl_bd_descente[wo_number],W405,tbl_bd_descente[tons]),0)</f>
        <v>0.783333333333333</v>
      </c>
      <c r="AK405" s="21" t="n">
        <f aca="false">IFERROR(SUMPRODUCT(--(tbl_bd_descente[wo_number]=W405),tbl_bd_descente[S],tbl_bd_descente[tons])/SUMIF(tbl_bd_descente[wo_number],W405,tbl_bd_descente[tons]),0)</f>
        <v>0.074</v>
      </c>
      <c r="AL405" s="33"/>
      <c r="AM405" s="34"/>
      <c r="AO405" s="47" t="str">
        <f aca="false">IF(AND(C405=S$2,D405=S$3,COUNTIF(AO$1:AO404,"&gt;"&amp;1)&lt;10),ROW(),"")</f>
        <v/>
      </c>
    </row>
    <row r="406" customFormat="false" ht="12.8" hidden="false" customHeight="false" outlineLevel="0" collapsed="false">
      <c r="A406" s="0" t="s">
        <v>1016</v>
      </c>
      <c r="B406" s="0" t="s">
        <v>54</v>
      </c>
      <c r="C406" s="0" t="s">
        <v>5</v>
      </c>
      <c r="D406" s="0" t="s">
        <v>54</v>
      </c>
      <c r="E406" s="20" t="n">
        <v>177.593998336792</v>
      </c>
      <c r="F406" s="0" t="n">
        <v>79.1</v>
      </c>
      <c r="G406" s="0" t="n">
        <v>83.4</v>
      </c>
      <c r="H406" s="0" t="n">
        <v>90</v>
      </c>
      <c r="I406" s="0" t="n">
        <v>3.04</v>
      </c>
      <c r="J406" s="0" t="n">
        <v>0.85</v>
      </c>
      <c r="K406" s="0" t="n">
        <v>31.44</v>
      </c>
      <c r="L406" s="0" t="n">
        <v>0.45</v>
      </c>
      <c r="M406" s="19" t="n">
        <v>43733.7101697569</v>
      </c>
      <c r="N406" s="19" t="n">
        <v>43733.7266620718</v>
      </c>
      <c r="O406" s="19" t="s">
        <v>605</v>
      </c>
      <c r="W406" s="0" t="s">
        <v>292</v>
      </c>
      <c r="X406" s="19" t="n">
        <v>43650.0625</v>
      </c>
      <c r="Y406" s="31" t="n">
        <v>300</v>
      </c>
      <c r="Z406" s="0" t="s">
        <v>594</v>
      </c>
      <c r="AA406" s="0" t="s">
        <v>24</v>
      </c>
      <c r="AB406" s="0" t="s">
        <v>77</v>
      </c>
      <c r="AC406" s="0" t="n">
        <v>2019</v>
      </c>
      <c r="AD406" s="0" t="n">
        <v>7</v>
      </c>
      <c r="AE406" s="32"/>
      <c r="AF406" s="21" t="n">
        <f aca="false">IFERROR(SUMPRODUCT(--(tbl_bd_descente[wo_number]=W406),tbl_bd_descente[Y],tbl_bd_descente[tons])/SUMIF(tbl_bd_descente[wo_number],W406,tbl_bd_descente[tons]),0)</f>
        <v>80.4</v>
      </c>
      <c r="AG406" s="21" t="n">
        <f aca="false">IFERROR(SUMPRODUCT(--(tbl_bd_descente[wo_number]=W406),tbl_bd_descente[Al2O3],tbl_bd_descente[tons])/SUMIF(tbl_bd_descente[wo_number],W406,tbl_bd_descente[tons]),0)</f>
        <v>11.0733333333333</v>
      </c>
      <c r="AH406" s="21" t="n">
        <f aca="false">IFERROR(SUMPRODUCT(--(tbl_bd_descente[wo_number]=W406),tbl_bd_descente[Fe2O3],tbl_bd_descente[tons])/SUMIF(tbl_bd_descente[wo_number],W406,tbl_bd_descente[tons]),0)</f>
        <v>1.48666666666667</v>
      </c>
      <c r="AI406" s="21" t="n">
        <f aca="false">IFERROR(SUMPRODUCT(--(tbl_bd_descente[wo_number]=W406),tbl_bd_descente[MgO],tbl_bd_descente[tons])/SUMIF(tbl_bd_descente[wo_number],W406,tbl_bd_descente[tons]),0)</f>
        <v>32.3333333333333</v>
      </c>
      <c r="AJ406" s="21" t="n">
        <f aca="false">IFERROR(SUMPRODUCT(--(tbl_bd_descente[wo_number]=W406),tbl_bd_descente[CaOX],tbl_bd_descente[tons])/SUMIF(tbl_bd_descente[wo_number],W406,tbl_bd_descente[tons]),0)</f>
        <v>0.783333333333333</v>
      </c>
      <c r="AK406" s="21" t="n">
        <f aca="false">IFERROR(SUMPRODUCT(--(tbl_bd_descente[wo_number]=W406),tbl_bd_descente[S],tbl_bd_descente[tons])/SUMIF(tbl_bd_descente[wo_number],W406,tbl_bd_descente[tons]),0)</f>
        <v>0.074</v>
      </c>
      <c r="AL406" s="33"/>
      <c r="AM406" s="34"/>
      <c r="AO406" s="47" t="str">
        <f aca="false">IF(AND(C406=S$2,D406=S$3,COUNTIF(AO$1:AO405,"&gt;"&amp;1)&lt;10),ROW(),"")</f>
        <v/>
      </c>
    </row>
    <row r="407" customFormat="false" ht="12.8" hidden="false" customHeight="false" outlineLevel="0" collapsed="false">
      <c r="A407" s="0" t="s">
        <v>1017</v>
      </c>
      <c r="B407" s="0" t="s">
        <v>30</v>
      </c>
      <c r="C407" s="0" t="s">
        <v>4</v>
      </c>
      <c r="D407" s="0" t="s">
        <v>30</v>
      </c>
      <c r="E407" s="20" t="n">
        <v>220.044998168945</v>
      </c>
      <c r="F407" s="0" t="n">
        <v>74</v>
      </c>
      <c r="G407" s="0" t="n">
        <v>78</v>
      </c>
      <c r="H407" s="0" t="n">
        <v>84</v>
      </c>
      <c r="I407" s="0" t="n">
        <v>5.56</v>
      </c>
      <c r="J407" s="0" t="n">
        <v>1.12</v>
      </c>
      <c r="K407" s="0" t="n">
        <v>31.59</v>
      </c>
      <c r="L407" s="0" t="n">
        <v>1.19</v>
      </c>
      <c r="M407" s="19" t="n">
        <v>43733.6790694792</v>
      </c>
      <c r="N407" s="19" t="n">
        <v>43733.7063530903</v>
      </c>
      <c r="O407" s="19" t="s">
        <v>605</v>
      </c>
      <c r="W407" s="0" t="s">
        <v>291</v>
      </c>
      <c r="X407" s="19" t="n">
        <v>43649.8527777778</v>
      </c>
      <c r="Y407" s="31" t="n">
        <v>204</v>
      </c>
      <c r="Z407" s="0" t="s">
        <v>66</v>
      </c>
      <c r="AA407" s="0" t="s">
        <v>20</v>
      </c>
      <c r="AB407" s="0" t="s">
        <v>66</v>
      </c>
      <c r="AC407" s="0" t="n">
        <v>2019</v>
      </c>
      <c r="AD407" s="0" t="n">
        <v>7</v>
      </c>
      <c r="AE407" s="32"/>
      <c r="AF407" s="21" t="n">
        <f aca="false">IFERROR(SUMPRODUCT(--(tbl_bd_descente[wo_number]=W407),tbl_bd_descente[Y],tbl_bd_descente[tons])/SUMIF(tbl_bd_descente[wo_number],W407,tbl_bd_descente[tons]),0)</f>
        <v>73.7</v>
      </c>
      <c r="AG407" s="21" t="n">
        <f aca="false">IFERROR(SUMPRODUCT(--(tbl_bd_descente[wo_number]=W407),tbl_bd_descente[Al2O3],tbl_bd_descente[tons])/SUMIF(tbl_bd_descente[wo_number],W407,tbl_bd_descente[tons]),0)</f>
        <v>7.63</v>
      </c>
      <c r="AH407" s="21" t="n">
        <f aca="false">IFERROR(SUMPRODUCT(--(tbl_bd_descente[wo_number]=W407),tbl_bd_descente[Fe2O3],tbl_bd_descente[tons])/SUMIF(tbl_bd_descente[wo_number],W407,tbl_bd_descente[tons]),0)</f>
        <v>1.4</v>
      </c>
      <c r="AI407" s="21" t="n">
        <f aca="false">IFERROR(SUMPRODUCT(--(tbl_bd_descente[wo_number]=W407),tbl_bd_descente[MgO],tbl_bd_descente[tons])/SUMIF(tbl_bd_descente[wo_number],W407,tbl_bd_descente[tons]),0)</f>
        <v>31.96</v>
      </c>
      <c r="AJ407" s="21" t="n">
        <f aca="false">IFERROR(SUMPRODUCT(--(tbl_bd_descente[wo_number]=W407),tbl_bd_descente[CaOX],tbl_bd_descente[tons])/SUMIF(tbl_bd_descente[wo_number],W407,tbl_bd_descente[tons]),0)</f>
        <v>1.11</v>
      </c>
      <c r="AK407" s="21" t="n">
        <f aca="false">IFERROR(SUMPRODUCT(--(tbl_bd_descente[wo_number]=W407),tbl_bd_descente[S],tbl_bd_descente[tons])/SUMIF(tbl_bd_descente[wo_number],W407,tbl_bd_descente[tons]),0)</f>
        <v>0.101</v>
      </c>
      <c r="AL407" s="33"/>
      <c r="AM407" s="34"/>
      <c r="AO407" s="47" t="str">
        <f aca="false">IF(AND(C407=S$2,D407=S$3,COUNTIF(AO$1:AO406,"&gt;"&amp;1)&lt;10),ROW(),"")</f>
        <v/>
      </c>
    </row>
    <row r="408" customFormat="false" ht="12.8" hidden="false" customHeight="false" outlineLevel="0" collapsed="false">
      <c r="A408" s="0" t="s">
        <v>1018</v>
      </c>
      <c r="B408" s="0" t="s">
        <v>633</v>
      </c>
      <c r="C408" s="0" t="s">
        <v>5</v>
      </c>
      <c r="D408" s="0" t="s">
        <v>54</v>
      </c>
      <c r="E408" s="20" t="n">
        <v>168.394998550415</v>
      </c>
      <c r="F408" s="0" t="n">
        <v>79.1</v>
      </c>
      <c r="G408" s="0" t="n">
        <v>83.4</v>
      </c>
      <c r="H408" s="0" t="n">
        <v>90.1</v>
      </c>
      <c r="I408" s="0" t="n">
        <v>3.36</v>
      </c>
      <c r="J408" s="0" t="n">
        <v>0.75</v>
      </c>
      <c r="K408" s="0" t="n">
        <v>31.44</v>
      </c>
      <c r="L408" s="0" t="n">
        <v>0.54</v>
      </c>
      <c r="M408" s="19" t="n">
        <v>43733.6470605671</v>
      </c>
      <c r="N408" s="19" t="n">
        <v>43733.6617077546</v>
      </c>
      <c r="O408" s="19" t="s">
        <v>605</v>
      </c>
      <c r="W408" s="0" t="s">
        <v>291</v>
      </c>
      <c r="X408" s="19" t="n">
        <v>43649.8527777778</v>
      </c>
      <c r="Y408" s="31" t="n">
        <v>102</v>
      </c>
      <c r="Z408" s="0" t="s">
        <v>66</v>
      </c>
      <c r="AA408" s="0" t="s">
        <v>9</v>
      </c>
      <c r="AB408" s="0" t="s">
        <v>66</v>
      </c>
      <c r="AC408" s="0" t="n">
        <v>2019</v>
      </c>
      <c r="AD408" s="0" t="n">
        <v>7</v>
      </c>
      <c r="AE408" s="32"/>
      <c r="AF408" s="21" t="n">
        <f aca="false">IFERROR(SUMPRODUCT(--(tbl_bd_descente[wo_number]=W408),tbl_bd_descente[Y],tbl_bd_descente[tons])/SUMIF(tbl_bd_descente[wo_number],W408,tbl_bd_descente[tons]),0)</f>
        <v>73.7</v>
      </c>
      <c r="AG408" s="21" t="n">
        <f aca="false">IFERROR(SUMPRODUCT(--(tbl_bd_descente[wo_number]=W408),tbl_bd_descente[Al2O3],tbl_bd_descente[tons])/SUMIF(tbl_bd_descente[wo_number],W408,tbl_bd_descente[tons]),0)</f>
        <v>7.63</v>
      </c>
      <c r="AH408" s="21" t="n">
        <f aca="false">IFERROR(SUMPRODUCT(--(tbl_bd_descente[wo_number]=W408),tbl_bd_descente[Fe2O3],tbl_bd_descente[tons])/SUMIF(tbl_bd_descente[wo_number],W408,tbl_bd_descente[tons]),0)</f>
        <v>1.4</v>
      </c>
      <c r="AI408" s="21" t="n">
        <f aca="false">IFERROR(SUMPRODUCT(--(tbl_bd_descente[wo_number]=W408),tbl_bd_descente[MgO],tbl_bd_descente[tons])/SUMIF(tbl_bd_descente[wo_number],W408,tbl_bd_descente[tons]),0)</f>
        <v>31.96</v>
      </c>
      <c r="AJ408" s="21" t="n">
        <f aca="false">IFERROR(SUMPRODUCT(--(tbl_bd_descente[wo_number]=W408),tbl_bd_descente[CaOX],tbl_bd_descente[tons])/SUMIF(tbl_bd_descente[wo_number],W408,tbl_bd_descente[tons]),0)</f>
        <v>1.11</v>
      </c>
      <c r="AK408" s="21" t="n">
        <f aca="false">IFERROR(SUMPRODUCT(--(tbl_bd_descente[wo_number]=W408),tbl_bd_descente[S],tbl_bd_descente[tons])/SUMIF(tbl_bd_descente[wo_number],W408,tbl_bd_descente[tons]),0)</f>
        <v>0.101</v>
      </c>
      <c r="AL408" s="33"/>
      <c r="AM408" s="34"/>
      <c r="AO408" s="47" t="str">
        <f aca="false">IF(AND(C408=S$2,D408=S$3,COUNTIF(AO$1:AO407,"&gt;"&amp;1)&lt;10),ROW(),"")</f>
        <v/>
      </c>
    </row>
    <row r="409" customFormat="false" ht="12.8" hidden="false" customHeight="false" outlineLevel="0" collapsed="false">
      <c r="A409" s="0" t="s">
        <v>1019</v>
      </c>
      <c r="B409" s="0" t="s">
        <v>58</v>
      </c>
      <c r="C409" s="0" t="s">
        <v>2</v>
      </c>
      <c r="D409" s="0" t="s">
        <v>58</v>
      </c>
      <c r="E409" s="20" t="n">
        <v>217.498997497559</v>
      </c>
      <c r="F409" s="0" t="n">
        <v>75.9</v>
      </c>
      <c r="G409" s="0" t="n">
        <v>79.9</v>
      </c>
      <c r="H409" s="0" t="n">
        <v>86.7</v>
      </c>
      <c r="I409" s="0" t="n">
        <v>2.84</v>
      </c>
      <c r="J409" s="0" t="n">
        <v>0.77</v>
      </c>
      <c r="K409" s="0" t="n">
        <v>31.46</v>
      </c>
      <c r="L409" s="0" t="n">
        <v>0.86</v>
      </c>
      <c r="M409" s="19" t="n">
        <v>43733.6248924421</v>
      </c>
      <c r="N409" s="19" t="n">
        <v>43733.642321875</v>
      </c>
      <c r="O409" s="19" t="s">
        <v>605</v>
      </c>
      <c r="W409" s="0" t="s">
        <v>290</v>
      </c>
      <c r="X409" s="19" t="n">
        <v>43648.9347222222</v>
      </c>
      <c r="Y409" s="31" t="n">
        <v>1052</v>
      </c>
      <c r="Z409" s="0" t="s">
        <v>30</v>
      </c>
      <c r="AA409" s="0" t="s">
        <v>1</v>
      </c>
      <c r="AB409" s="0" t="s">
        <v>30</v>
      </c>
      <c r="AC409" s="0" t="n">
        <v>2019</v>
      </c>
      <c r="AD409" s="0" t="n">
        <v>7</v>
      </c>
      <c r="AE409" s="32"/>
      <c r="AF409" s="21" t="n">
        <f aca="false">IFERROR(SUMPRODUCT(--(tbl_bd_descente[wo_number]=W409),tbl_bd_descente[Y],tbl_bd_descente[tons])/SUMIF(tbl_bd_descente[wo_number],W409,tbl_bd_descente[tons]),0)</f>
        <v>80.9380228136882</v>
      </c>
      <c r="AG409" s="21" t="n">
        <f aca="false">IFERROR(SUMPRODUCT(--(tbl_bd_descente[wo_number]=W409),tbl_bd_descente[Al2O3],tbl_bd_descente[tons])/SUMIF(tbl_bd_descente[wo_number],W409,tbl_bd_descente[tons]),0)</f>
        <v>3.14520912547529</v>
      </c>
      <c r="AH409" s="21" t="n">
        <f aca="false">IFERROR(SUMPRODUCT(--(tbl_bd_descente[wo_number]=W409),tbl_bd_descente[Fe2O3],tbl_bd_descente[tons])/SUMIF(tbl_bd_descente[wo_number],W409,tbl_bd_descente[tons]),0)</f>
        <v>0.749011406844106</v>
      </c>
      <c r="AI409" s="21" t="n">
        <f aca="false">IFERROR(SUMPRODUCT(--(tbl_bd_descente[wo_number]=W409),tbl_bd_descente[MgO],tbl_bd_descente[tons])/SUMIF(tbl_bd_descente[wo_number],W409,tbl_bd_descente[tons]),0)</f>
        <v>31.6870342205323</v>
      </c>
      <c r="AJ409" s="21" t="n">
        <f aca="false">IFERROR(SUMPRODUCT(--(tbl_bd_descente[wo_number]=W409),tbl_bd_descente[CaOX],tbl_bd_descente[tons])/SUMIF(tbl_bd_descente[wo_number],W409,tbl_bd_descente[tons]),0)</f>
        <v>1.17684410646388</v>
      </c>
      <c r="AK409" s="21" t="n">
        <f aca="false">IFERROR(SUMPRODUCT(--(tbl_bd_descente[wo_number]=W409),tbl_bd_descente[S],tbl_bd_descente[tons])/SUMIF(tbl_bd_descente[wo_number],W409,tbl_bd_descente[tons]),0)</f>
        <v>0.0425893536121673</v>
      </c>
      <c r="AL409" s="33"/>
      <c r="AM409" s="34"/>
      <c r="AO409" s="47" t="str">
        <f aca="false">IF(AND(C409=S$2,D409=S$3,COUNTIF(AO$1:AO408,"&gt;"&amp;1)&lt;10),ROW(),"")</f>
        <v/>
      </c>
    </row>
    <row r="410" customFormat="false" ht="12.8" hidden="false" customHeight="false" outlineLevel="0" collapsed="false">
      <c r="A410" s="0" t="s">
        <v>1020</v>
      </c>
      <c r="B410" s="0" t="s">
        <v>54</v>
      </c>
      <c r="C410" s="0" t="s">
        <v>5</v>
      </c>
      <c r="D410" s="0" t="s">
        <v>54</v>
      </c>
      <c r="E410" s="20" t="n">
        <v>129.275998687744</v>
      </c>
      <c r="F410" s="0" t="n">
        <v>79.6</v>
      </c>
      <c r="G410" s="0" t="n">
        <v>83.8</v>
      </c>
      <c r="H410" s="0" t="n">
        <v>90.7</v>
      </c>
      <c r="I410" s="0" t="n">
        <v>3.03</v>
      </c>
      <c r="J410" s="0" t="n">
        <v>0.74</v>
      </c>
      <c r="K410" s="0" t="n">
        <v>31.47</v>
      </c>
      <c r="L410" s="0" t="n">
        <v>1.77</v>
      </c>
      <c r="M410" s="19" t="n">
        <v>43733.6117033565</v>
      </c>
      <c r="N410" s="19" t="n">
        <v>43733.6221941782</v>
      </c>
      <c r="O410" s="19" t="s">
        <v>605</v>
      </c>
      <c r="W410" s="0" t="s">
        <v>289</v>
      </c>
      <c r="X410" s="19" t="n">
        <v>43648.5138888889</v>
      </c>
      <c r="Y410" s="31" t="n">
        <v>150</v>
      </c>
      <c r="Z410" s="0" t="s">
        <v>56</v>
      </c>
      <c r="AA410" s="0" t="s">
        <v>25</v>
      </c>
      <c r="AB410" s="0" t="s">
        <v>56</v>
      </c>
      <c r="AC410" s="0" t="n">
        <v>2019</v>
      </c>
      <c r="AD410" s="0" t="n">
        <v>7</v>
      </c>
      <c r="AE410" s="32"/>
      <c r="AF410" s="21" t="n">
        <f aca="false">IFERROR(SUMPRODUCT(--(tbl_bd_descente[wo_number]=W410),tbl_bd_descente[Y],tbl_bd_descente[tons])/SUMIF(tbl_bd_descente[wo_number],W410,tbl_bd_descente[tons]),0)</f>
        <v>83.6</v>
      </c>
      <c r="AG410" s="21" t="n">
        <f aca="false">IFERROR(SUMPRODUCT(--(tbl_bd_descente[wo_number]=W410),tbl_bd_descente[Al2O3],tbl_bd_descente[tons])/SUMIF(tbl_bd_descente[wo_number],W410,tbl_bd_descente[tons]),0)</f>
        <v>8.81</v>
      </c>
      <c r="AH410" s="21" t="n">
        <f aca="false">IFERROR(SUMPRODUCT(--(tbl_bd_descente[wo_number]=W410),tbl_bd_descente[Fe2O3],tbl_bd_descente[tons])/SUMIF(tbl_bd_descente[wo_number],W410,tbl_bd_descente[tons]),0)</f>
        <v>0.93</v>
      </c>
      <c r="AI410" s="21" t="n">
        <f aca="false">IFERROR(SUMPRODUCT(--(tbl_bd_descente[wo_number]=W410),tbl_bd_descente[MgO],tbl_bd_descente[tons])/SUMIF(tbl_bd_descente[wo_number],W410,tbl_bd_descente[tons]),0)</f>
        <v>32.34</v>
      </c>
      <c r="AJ410" s="21" t="n">
        <f aca="false">IFERROR(SUMPRODUCT(--(tbl_bd_descente[wo_number]=W410),tbl_bd_descente[CaOX],tbl_bd_descente[tons])/SUMIF(tbl_bd_descente[wo_number],W410,tbl_bd_descente[tons]),0)</f>
        <v>1.92</v>
      </c>
      <c r="AK410" s="21" t="n">
        <f aca="false">IFERROR(SUMPRODUCT(--(tbl_bd_descente[wo_number]=W410),tbl_bd_descente[S],tbl_bd_descente[tons])/SUMIF(tbl_bd_descente[wo_number],W410,tbl_bd_descente[tons]),0)</f>
        <v>0.025</v>
      </c>
      <c r="AL410" s="33"/>
      <c r="AM410" s="34"/>
      <c r="AO410" s="47" t="str">
        <f aca="false">IF(AND(C410=S$2,D410=S$3,COUNTIF(AO$1:AO409,"&gt;"&amp;1)&lt;10),ROW(),"")</f>
        <v/>
      </c>
    </row>
    <row r="411" customFormat="false" ht="12.8" hidden="false" customHeight="false" outlineLevel="0" collapsed="false">
      <c r="A411" s="0" t="s">
        <v>1021</v>
      </c>
      <c r="B411" s="0" t="s">
        <v>58</v>
      </c>
      <c r="C411" s="0" t="s">
        <v>2</v>
      </c>
      <c r="D411" s="0" t="s">
        <v>58</v>
      </c>
      <c r="E411" s="20" t="n">
        <v>178.746997833252</v>
      </c>
      <c r="F411" s="0" t="n">
        <v>74.6</v>
      </c>
      <c r="G411" s="0" t="n">
        <v>78.7</v>
      </c>
      <c r="H411" s="0" t="n">
        <v>85.2</v>
      </c>
      <c r="I411" s="0" t="n">
        <v>2.84</v>
      </c>
      <c r="J411" s="0" t="n">
        <v>0.81</v>
      </c>
      <c r="K411" s="0" t="n">
        <v>31.47</v>
      </c>
      <c r="L411" s="0" t="n">
        <v>1.54</v>
      </c>
      <c r="M411" s="19" t="n">
        <v>43733.5931171644</v>
      </c>
      <c r="N411" s="19" t="n">
        <v>43733.6079336458</v>
      </c>
      <c r="O411" s="19" t="s">
        <v>605</v>
      </c>
      <c r="W411" s="0" t="s">
        <v>288</v>
      </c>
      <c r="X411" s="19" t="n">
        <v>43648.0951388889</v>
      </c>
      <c r="Y411" s="31" t="n">
        <v>900</v>
      </c>
      <c r="Z411" s="0" t="s">
        <v>56</v>
      </c>
      <c r="AA411" s="0" t="s">
        <v>25</v>
      </c>
      <c r="AB411" s="0" t="s">
        <v>56</v>
      </c>
      <c r="AC411" s="0" t="n">
        <v>2019</v>
      </c>
      <c r="AD411" s="0" t="n">
        <v>7</v>
      </c>
      <c r="AE411" s="32"/>
      <c r="AF411" s="21" t="n">
        <f aca="false">IFERROR(SUMPRODUCT(--(tbl_bd_descente[wo_number]=W411),tbl_bd_descente[Y],tbl_bd_descente[tons])/SUMIF(tbl_bd_descente[wo_number],W411,tbl_bd_descente[tons]),0)</f>
        <v>84.9</v>
      </c>
      <c r="AG411" s="21" t="n">
        <f aca="false">IFERROR(SUMPRODUCT(--(tbl_bd_descente[wo_number]=W411),tbl_bd_descente[Al2O3],tbl_bd_descente[tons])/SUMIF(tbl_bd_descente[wo_number],W411,tbl_bd_descente[tons]),0)</f>
        <v>10.8633333333333</v>
      </c>
      <c r="AH411" s="21" t="n">
        <f aca="false">IFERROR(SUMPRODUCT(--(tbl_bd_descente[wo_number]=W411),tbl_bd_descente[Fe2O3],tbl_bd_descente[tons])/SUMIF(tbl_bd_descente[wo_number],W411,tbl_bd_descente[tons]),0)</f>
        <v>1.09</v>
      </c>
      <c r="AI411" s="21" t="n">
        <f aca="false">IFERROR(SUMPRODUCT(--(tbl_bd_descente[wo_number]=W411),tbl_bd_descente[MgO],tbl_bd_descente[tons])/SUMIF(tbl_bd_descente[wo_number],W411,tbl_bd_descente[tons]),0)</f>
        <v>32.3366666666667</v>
      </c>
      <c r="AJ411" s="21" t="n">
        <f aca="false">IFERROR(SUMPRODUCT(--(tbl_bd_descente[wo_number]=W411),tbl_bd_descente[CaOX],tbl_bd_descente[tons])/SUMIF(tbl_bd_descente[wo_number],W411,tbl_bd_descente[tons]),0)</f>
        <v>0.923333333333333</v>
      </c>
      <c r="AK411" s="21" t="n">
        <f aca="false">IFERROR(SUMPRODUCT(--(tbl_bd_descente[wo_number]=W411),tbl_bd_descente[S],tbl_bd_descente[tons])/SUMIF(tbl_bd_descente[wo_number],W411,tbl_bd_descente[tons]),0)</f>
        <v>0.028</v>
      </c>
      <c r="AL411" s="33"/>
      <c r="AM411" s="34"/>
      <c r="AO411" s="47" t="str">
        <f aca="false">IF(AND(C411=S$2,D411=S$3,COUNTIF(AO$1:AO410,"&gt;"&amp;1)&lt;10),ROW(),"")</f>
        <v/>
      </c>
    </row>
    <row r="412" customFormat="false" ht="12.8" hidden="false" customHeight="false" outlineLevel="0" collapsed="false">
      <c r="A412" s="0" t="s">
        <v>1022</v>
      </c>
      <c r="B412" s="0" t="s">
        <v>66</v>
      </c>
      <c r="C412" s="0" t="s">
        <v>9</v>
      </c>
      <c r="D412" s="0" t="s">
        <v>66</v>
      </c>
      <c r="E412" s="20" t="n">
        <v>286.744998168945</v>
      </c>
      <c r="F412" s="0" t="n">
        <v>70.4</v>
      </c>
      <c r="G412" s="0" t="n">
        <v>74.2</v>
      </c>
      <c r="H412" s="0" t="n">
        <v>79.8</v>
      </c>
      <c r="I412" s="0" t="n">
        <v>8.5</v>
      </c>
      <c r="J412" s="0" t="n">
        <v>1.59</v>
      </c>
      <c r="K412" s="0" t="n">
        <v>32.11</v>
      </c>
      <c r="L412" s="0" t="n">
        <v>0.65</v>
      </c>
      <c r="M412" s="19" t="n">
        <v>43733.5530974537</v>
      </c>
      <c r="N412" s="19" t="n">
        <v>43733.5890112269</v>
      </c>
      <c r="O412" s="19" t="s">
        <v>605</v>
      </c>
      <c r="W412" s="0" t="s">
        <v>287</v>
      </c>
      <c r="X412" s="19" t="n">
        <v>43647.8479166667</v>
      </c>
      <c r="Y412" s="31" t="n">
        <v>416</v>
      </c>
      <c r="Z412" s="0" t="s">
        <v>30</v>
      </c>
      <c r="AA412" s="0" t="s">
        <v>1</v>
      </c>
      <c r="AB412" s="0" t="s">
        <v>30</v>
      </c>
      <c r="AC412" s="0" t="n">
        <v>2019</v>
      </c>
      <c r="AD412" s="0" t="n">
        <v>7</v>
      </c>
      <c r="AE412" s="32"/>
      <c r="AF412" s="21" t="n">
        <f aca="false">IFERROR(SUMPRODUCT(--(tbl_bd_descente[wo_number]=W412),tbl_bd_descente[Y],tbl_bd_descente[tons])/SUMIF(tbl_bd_descente[wo_number],W412,tbl_bd_descente[tons]),0)</f>
        <v>81</v>
      </c>
      <c r="AG412" s="21" t="n">
        <f aca="false">IFERROR(SUMPRODUCT(--(tbl_bd_descente[wo_number]=W412),tbl_bd_descente[Al2O3],tbl_bd_descente[tons])/SUMIF(tbl_bd_descente[wo_number],W412,tbl_bd_descente[tons]),0)</f>
        <v>2.74</v>
      </c>
      <c r="AH412" s="21" t="n">
        <f aca="false">IFERROR(SUMPRODUCT(--(tbl_bd_descente[wo_number]=W412),tbl_bd_descente[Fe2O3],tbl_bd_descente[tons])/SUMIF(tbl_bd_descente[wo_number],W412,tbl_bd_descente[tons]),0)</f>
        <v>0.74</v>
      </c>
      <c r="AI412" s="21" t="n">
        <f aca="false">IFERROR(SUMPRODUCT(--(tbl_bd_descente[wo_number]=W412),tbl_bd_descente[MgO],tbl_bd_descente[tons])/SUMIF(tbl_bd_descente[wo_number],W412,tbl_bd_descente[tons]),0)</f>
        <v>31.44</v>
      </c>
      <c r="AJ412" s="21" t="n">
        <f aca="false">IFERROR(SUMPRODUCT(--(tbl_bd_descente[wo_number]=W412),tbl_bd_descente[CaOX],tbl_bd_descente[tons])/SUMIF(tbl_bd_descente[wo_number],W412,tbl_bd_descente[tons]),0)</f>
        <v>0.88</v>
      </c>
      <c r="AK412" s="21" t="n">
        <f aca="false">IFERROR(SUMPRODUCT(--(tbl_bd_descente[wo_number]=W412),tbl_bd_descente[S],tbl_bd_descente[tons])/SUMIF(tbl_bd_descente[wo_number],W412,tbl_bd_descente[tons]),0)</f>
        <v>0.047</v>
      </c>
      <c r="AL412" s="33"/>
      <c r="AM412" s="34"/>
      <c r="AO412" s="47" t="str">
        <f aca="false">IF(AND(C412=S$2,D412=S$3,COUNTIF(AO$1:AO411,"&gt;"&amp;1)&lt;10),ROW(),"")</f>
        <v/>
      </c>
    </row>
    <row r="413" customFormat="false" ht="12.8" hidden="false" customHeight="false" outlineLevel="0" collapsed="false">
      <c r="A413" s="0" t="s">
        <v>1023</v>
      </c>
      <c r="B413" s="0" t="s">
        <v>613</v>
      </c>
      <c r="C413" s="0" t="s">
        <v>8</v>
      </c>
      <c r="D413" s="0" t="s">
        <v>66</v>
      </c>
      <c r="E413" s="20" t="n">
        <v>146.929998779297</v>
      </c>
      <c r="F413" s="0" t="n">
        <v>74.9</v>
      </c>
      <c r="G413" s="0" t="n">
        <v>79</v>
      </c>
      <c r="H413" s="0" t="n">
        <v>84.7</v>
      </c>
      <c r="I413" s="0" t="n">
        <v>9.04</v>
      </c>
      <c r="J413" s="0" t="n">
        <v>1.36</v>
      </c>
      <c r="K413" s="0" t="n">
        <v>32.2</v>
      </c>
      <c r="L413" s="0" t="n">
        <v>1.13</v>
      </c>
      <c r="M413" s="19" t="n">
        <v>43733.5393589931</v>
      </c>
      <c r="N413" s="19" t="n">
        <v>43733.549859294</v>
      </c>
      <c r="O413" s="19" t="s">
        <v>605</v>
      </c>
      <c r="W413" s="0" t="s">
        <v>286</v>
      </c>
      <c r="X413" s="19" t="n">
        <v>43647.7493055556</v>
      </c>
      <c r="Y413" s="31" t="n">
        <v>1200</v>
      </c>
      <c r="Z413" s="0" t="s">
        <v>30</v>
      </c>
      <c r="AA413" s="0" t="s">
        <v>1</v>
      </c>
      <c r="AB413" s="0" t="s">
        <v>30</v>
      </c>
      <c r="AC413" s="0" t="n">
        <v>2019</v>
      </c>
      <c r="AD413" s="0" t="n">
        <v>7</v>
      </c>
      <c r="AE413" s="32"/>
      <c r="AF413" s="21" t="n">
        <f aca="false">IFERROR(SUMPRODUCT(--(tbl_bd_descente[wo_number]=W413),tbl_bd_descente[Y],tbl_bd_descente[tons])/SUMIF(tbl_bd_descente[wo_number],W413,tbl_bd_descente[tons]),0)</f>
        <v>81.0666666666667</v>
      </c>
      <c r="AG413" s="21" t="n">
        <f aca="false">IFERROR(SUMPRODUCT(--(tbl_bd_descente[wo_number]=W413),tbl_bd_descente[Al2O3],tbl_bd_descente[tons])/SUMIF(tbl_bd_descente[wo_number],W413,tbl_bd_descente[tons]),0)</f>
        <v>2.54</v>
      </c>
      <c r="AH413" s="21" t="n">
        <f aca="false">IFERROR(SUMPRODUCT(--(tbl_bd_descente[wo_number]=W413),tbl_bd_descente[Fe2O3],tbl_bd_descente[tons])/SUMIF(tbl_bd_descente[wo_number],W413,tbl_bd_descente[tons]),0)</f>
        <v>0.753333333333333</v>
      </c>
      <c r="AI413" s="21" t="n">
        <f aca="false">IFERROR(SUMPRODUCT(--(tbl_bd_descente[wo_number]=W413),tbl_bd_descente[MgO],tbl_bd_descente[tons])/SUMIF(tbl_bd_descente[wo_number],W413,tbl_bd_descente[tons]),0)</f>
        <v>31.48</v>
      </c>
      <c r="AJ413" s="21" t="n">
        <f aca="false">IFERROR(SUMPRODUCT(--(tbl_bd_descente[wo_number]=W413),tbl_bd_descente[CaOX],tbl_bd_descente[tons])/SUMIF(tbl_bd_descente[wo_number],W413,tbl_bd_descente[tons]),0)</f>
        <v>0.95</v>
      </c>
      <c r="AK413" s="21" t="n">
        <f aca="false">IFERROR(SUMPRODUCT(--(tbl_bd_descente[wo_number]=W413),tbl_bd_descente[S],tbl_bd_descente[tons])/SUMIF(tbl_bd_descente[wo_number],W413,tbl_bd_descente[tons]),0)</f>
        <v>0.078</v>
      </c>
      <c r="AL413" s="33"/>
      <c r="AM413" s="34"/>
      <c r="AO413" s="47" t="str">
        <f aca="false">IF(AND(C413=S$2,D413=S$3,COUNTIF(AO$1:AO412,"&gt;"&amp;1)&lt;10),ROW(),"")</f>
        <v/>
      </c>
    </row>
    <row r="414" customFormat="false" ht="12.8" hidden="false" customHeight="false" outlineLevel="0" collapsed="false">
      <c r="A414" s="0" t="s">
        <v>1024</v>
      </c>
      <c r="B414" s="0" t="s">
        <v>88</v>
      </c>
      <c r="C414" s="0" t="s">
        <v>26</v>
      </c>
      <c r="D414" s="0" t="s">
        <v>88</v>
      </c>
      <c r="E414" s="20" t="n">
        <v>546.892000579834</v>
      </c>
      <c r="F414" s="0" t="n">
        <v>70</v>
      </c>
      <c r="G414" s="0" t="n">
        <v>73.8</v>
      </c>
      <c r="H414" s="0" t="n">
        <v>79.4</v>
      </c>
      <c r="I414" s="0" t="n">
        <v>3.25</v>
      </c>
      <c r="J414" s="0" t="n">
        <v>1.15</v>
      </c>
      <c r="K414" s="0" t="n">
        <v>31.42</v>
      </c>
      <c r="L414" s="0" t="n">
        <v>0.92</v>
      </c>
      <c r="M414" s="19" t="n">
        <v>43733.4576107986</v>
      </c>
      <c r="N414" s="19" t="n">
        <v>43733.5340118866</v>
      </c>
      <c r="O414" s="19" t="s">
        <v>1025</v>
      </c>
      <c r="W414" s="0" t="s">
        <v>285</v>
      </c>
      <c r="X414" s="19" t="n">
        <v>43647.4569444444</v>
      </c>
      <c r="Y414" s="31" t="n">
        <v>1200</v>
      </c>
      <c r="Z414" s="0" t="s">
        <v>30</v>
      </c>
      <c r="AA414" s="0" t="s">
        <v>1</v>
      </c>
      <c r="AB414" s="0" t="s">
        <v>30</v>
      </c>
      <c r="AC414" s="0" t="n">
        <v>2019</v>
      </c>
      <c r="AD414" s="0" t="n">
        <v>7</v>
      </c>
      <c r="AE414" s="32"/>
      <c r="AF414" s="21" t="n">
        <f aca="false">IFERROR(SUMPRODUCT(--(tbl_bd_descente[wo_number]=W414),tbl_bd_descente[Y],tbl_bd_descente[tons])/SUMIF(tbl_bd_descente[wo_number],W414,tbl_bd_descente[tons]),0)</f>
        <v>79.8666666666667</v>
      </c>
      <c r="AG414" s="21" t="n">
        <f aca="false">IFERROR(SUMPRODUCT(--(tbl_bd_descente[wo_number]=W414),tbl_bd_descente[Al2O3],tbl_bd_descente[tons])/SUMIF(tbl_bd_descente[wo_number],W414,tbl_bd_descente[tons]),0)</f>
        <v>2.85666666666667</v>
      </c>
      <c r="AH414" s="21" t="n">
        <f aca="false">IFERROR(SUMPRODUCT(--(tbl_bd_descente[wo_number]=W414),tbl_bd_descente[Fe2O3],tbl_bd_descente[tons])/SUMIF(tbl_bd_descente[wo_number],W414,tbl_bd_descente[tons]),0)</f>
        <v>0.76</v>
      </c>
      <c r="AI414" s="21" t="n">
        <f aca="false">IFERROR(SUMPRODUCT(--(tbl_bd_descente[wo_number]=W414),tbl_bd_descente[MgO],tbl_bd_descente[tons])/SUMIF(tbl_bd_descente[wo_number],W414,tbl_bd_descente[tons]),0)</f>
        <v>31.49</v>
      </c>
      <c r="AJ414" s="21" t="n">
        <f aca="false">IFERROR(SUMPRODUCT(--(tbl_bd_descente[wo_number]=W414),tbl_bd_descente[CaOX],tbl_bd_descente[tons])/SUMIF(tbl_bd_descente[wo_number],W414,tbl_bd_descente[tons]),0)</f>
        <v>1.24666666666667</v>
      </c>
      <c r="AK414" s="21" t="n">
        <f aca="false">IFERROR(SUMPRODUCT(--(tbl_bd_descente[wo_number]=W414),tbl_bd_descente[S],tbl_bd_descente[tons])/SUMIF(tbl_bd_descente[wo_number],W414,tbl_bd_descente[tons]),0)</f>
        <v>0.053</v>
      </c>
      <c r="AL414" s="33"/>
      <c r="AM414" s="34"/>
      <c r="AO414" s="47" t="str">
        <f aca="false">IF(AND(C414=S$2,D414=S$3,COUNTIF(AO$1:AO413,"&gt;"&amp;1)&lt;10),ROW(),"")</f>
        <v/>
      </c>
    </row>
    <row r="415" customFormat="false" ht="12.8" hidden="false" customHeight="false" outlineLevel="0" collapsed="false">
      <c r="A415" s="0" t="s">
        <v>1026</v>
      </c>
      <c r="B415" s="0" t="s">
        <v>66</v>
      </c>
      <c r="C415" s="0" t="s">
        <v>20</v>
      </c>
      <c r="D415" s="0" t="s">
        <v>66</v>
      </c>
      <c r="E415" s="20" t="n">
        <v>163.043001556396</v>
      </c>
      <c r="F415" s="0" t="n">
        <v>66.7</v>
      </c>
      <c r="G415" s="0" t="n">
        <v>70.3</v>
      </c>
      <c r="H415" s="0" t="n">
        <v>76.2</v>
      </c>
      <c r="I415" s="0" t="n">
        <v>5.77</v>
      </c>
      <c r="J415" s="0" t="n">
        <v>1.43</v>
      </c>
      <c r="K415" s="0" t="n">
        <v>31.78</v>
      </c>
      <c r="L415" s="0" t="n">
        <v>2.14</v>
      </c>
      <c r="M415" s="19" t="n">
        <v>43733.4319056366</v>
      </c>
      <c r="N415" s="19" t="n">
        <v>43733.4450071412</v>
      </c>
      <c r="O415" s="19" t="s">
        <v>605</v>
      </c>
      <c r="W415" s="0" t="s">
        <v>284</v>
      </c>
      <c r="X415" s="19" t="n">
        <v>43645.1604166667</v>
      </c>
      <c r="Y415" s="31" t="n">
        <v>577.333333333333</v>
      </c>
      <c r="Z415" s="0" t="s">
        <v>66</v>
      </c>
      <c r="AA415" s="0" t="s">
        <v>20</v>
      </c>
      <c r="AB415" s="0" t="s">
        <v>66</v>
      </c>
      <c r="AC415" s="0" t="n">
        <v>2019</v>
      </c>
      <c r="AD415" s="0" t="n">
        <v>6</v>
      </c>
      <c r="AE415" s="32"/>
      <c r="AF415" s="21" t="n">
        <f aca="false">IFERROR(SUMPRODUCT(--(tbl_bd_descente[wo_number]=W415),tbl_bd_descente[Y],tbl_bd_descente[tons])/SUMIF(tbl_bd_descente[wo_number],W415,tbl_bd_descente[tons]),0)</f>
        <v>71.0464203233256</v>
      </c>
      <c r="AG415" s="21" t="n">
        <f aca="false">IFERROR(SUMPRODUCT(--(tbl_bd_descente[wo_number]=W415),tbl_bd_descente[Al2O3],tbl_bd_descente[tons])/SUMIF(tbl_bd_descente[wo_number],W415,tbl_bd_descente[tons]),0)</f>
        <v>9.51314087759815</v>
      </c>
      <c r="AH415" s="21" t="n">
        <f aca="false">IFERROR(SUMPRODUCT(--(tbl_bd_descente[wo_number]=W415),tbl_bd_descente[Fe2O3],tbl_bd_descente[tons])/SUMIF(tbl_bd_descente[wo_number],W415,tbl_bd_descente[tons]),0)</f>
        <v>1.55424942263279</v>
      </c>
      <c r="AI415" s="21" t="n">
        <f aca="false">IFERROR(SUMPRODUCT(--(tbl_bd_descente[wo_number]=W415),tbl_bd_descente[MgO],tbl_bd_descente[tons])/SUMIF(tbl_bd_descente[wo_number],W415,tbl_bd_descente[tons]),0)</f>
        <v>32.5339030023095</v>
      </c>
      <c r="AJ415" s="21" t="n">
        <f aca="false">IFERROR(SUMPRODUCT(--(tbl_bd_descente[wo_number]=W415),tbl_bd_descente[CaOX],tbl_bd_descente[tons])/SUMIF(tbl_bd_descente[wo_number],W415,tbl_bd_descente[tons]),0)</f>
        <v>1.01868360277136</v>
      </c>
      <c r="AK415" s="21" t="n">
        <f aca="false">IFERROR(SUMPRODUCT(--(tbl_bd_descente[wo_number]=W415),tbl_bd_descente[S],tbl_bd_descente[tons])/SUMIF(tbl_bd_descente[wo_number],W415,tbl_bd_descente[tons]),0)</f>
        <v>0.113464203233256</v>
      </c>
      <c r="AL415" s="33"/>
      <c r="AM415" s="34"/>
      <c r="AO415" s="47" t="str">
        <f aca="false">IF(AND(C415=S$2,D415=S$3,COUNTIF(AO$1:AO414,"&gt;"&amp;1)&lt;10),ROW(),"")</f>
        <v/>
      </c>
    </row>
    <row r="416" customFormat="false" ht="12.8" hidden="false" customHeight="false" outlineLevel="0" collapsed="false">
      <c r="A416" s="0" t="s">
        <v>1027</v>
      </c>
      <c r="B416" s="0" t="s">
        <v>66</v>
      </c>
      <c r="C416" s="0" t="s">
        <v>9</v>
      </c>
      <c r="D416" s="0" t="s">
        <v>66</v>
      </c>
      <c r="E416" s="20" t="n">
        <v>146.929998779297</v>
      </c>
      <c r="F416" s="0" t="n">
        <v>69.9</v>
      </c>
      <c r="G416" s="0" t="n">
        <v>73.7</v>
      </c>
      <c r="H416" s="0" t="n">
        <v>78.7</v>
      </c>
      <c r="I416" s="0" t="n">
        <v>11.54</v>
      </c>
      <c r="J416" s="0" t="n">
        <v>1.89</v>
      </c>
      <c r="K416" s="0" t="n">
        <v>32.27</v>
      </c>
      <c r="L416" s="0" t="n">
        <v>1.64</v>
      </c>
      <c r="M416" s="19" t="n">
        <v>43733.3754336806</v>
      </c>
      <c r="N416" s="19" t="n">
        <v>43733.3863484144</v>
      </c>
      <c r="O416" s="19" t="s">
        <v>593</v>
      </c>
      <c r="W416" s="0" t="s">
        <v>284</v>
      </c>
      <c r="X416" s="19" t="n">
        <v>43645.1604166667</v>
      </c>
      <c r="Y416" s="31" t="n">
        <v>288.666666666667</v>
      </c>
      <c r="Z416" s="0" t="s">
        <v>66</v>
      </c>
      <c r="AA416" s="0" t="s">
        <v>9</v>
      </c>
      <c r="AB416" s="0" t="s">
        <v>66</v>
      </c>
      <c r="AC416" s="0" t="n">
        <v>2019</v>
      </c>
      <c r="AD416" s="0" t="n">
        <v>6</v>
      </c>
      <c r="AE416" s="32"/>
      <c r="AF416" s="21" t="n">
        <f aca="false">IFERROR(SUMPRODUCT(--(tbl_bd_descente[wo_number]=W416),tbl_bd_descente[Y],tbl_bd_descente[tons])/SUMIF(tbl_bd_descente[wo_number],W416,tbl_bd_descente[tons]),0)</f>
        <v>71.0464203233256</v>
      </c>
      <c r="AG416" s="21" t="n">
        <f aca="false">IFERROR(SUMPRODUCT(--(tbl_bd_descente[wo_number]=W416),tbl_bd_descente[Al2O3],tbl_bd_descente[tons])/SUMIF(tbl_bd_descente[wo_number],W416,tbl_bd_descente[tons]),0)</f>
        <v>9.51314087759815</v>
      </c>
      <c r="AH416" s="21" t="n">
        <f aca="false">IFERROR(SUMPRODUCT(--(tbl_bd_descente[wo_number]=W416),tbl_bd_descente[Fe2O3],tbl_bd_descente[tons])/SUMIF(tbl_bd_descente[wo_number],W416,tbl_bd_descente[tons]),0)</f>
        <v>1.55424942263279</v>
      </c>
      <c r="AI416" s="21" t="n">
        <f aca="false">IFERROR(SUMPRODUCT(--(tbl_bd_descente[wo_number]=W416),tbl_bd_descente[MgO],tbl_bd_descente[tons])/SUMIF(tbl_bd_descente[wo_number],W416,tbl_bd_descente[tons]),0)</f>
        <v>32.5339030023095</v>
      </c>
      <c r="AJ416" s="21" t="n">
        <f aca="false">IFERROR(SUMPRODUCT(--(tbl_bd_descente[wo_number]=W416),tbl_bd_descente[CaOX],tbl_bd_descente[tons])/SUMIF(tbl_bd_descente[wo_number],W416,tbl_bd_descente[tons]),0)</f>
        <v>1.01868360277136</v>
      </c>
      <c r="AK416" s="21" t="n">
        <f aca="false">IFERROR(SUMPRODUCT(--(tbl_bd_descente[wo_number]=W416),tbl_bd_descente[S],tbl_bd_descente[tons])/SUMIF(tbl_bd_descente[wo_number],W416,tbl_bd_descente[tons]),0)</f>
        <v>0.113464203233256</v>
      </c>
      <c r="AL416" s="33"/>
      <c r="AM416" s="34"/>
      <c r="AO416" s="47" t="str">
        <f aca="false">IF(AND(C416=S$2,D416=S$3,COUNTIF(AO$1:AO415,"&gt;"&amp;1)&lt;10),ROW(),"")</f>
        <v/>
      </c>
    </row>
    <row r="417" customFormat="false" ht="12.8" hidden="false" customHeight="false" outlineLevel="0" collapsed="false">
      <c r="A417" s="0" t="s">
        <v>1028</v>
      </c>
      <c r="B417" s="0" t="s">
        <v>66</v>
      </c>
      <c r="C417" s="0" t="s">
        <v>9</v>
      </c>
      <c r="D417" s="0" t="s">
        <v>66</v>
      </c>
      <c r="E417" s="20" t="n">
        <v>166.414999389648</v>
      </c>
      <c r="F417" s="0" t="n">
        <v>68</v>
      </c>
      <c r="G417" s="0" t="n">
        <v>71.7</v>
      </c>
      <c r="H417" s="0" t="n">
        <v>76.7</v>
      </c>
      <c r="I417" s="0" t="n">
        <v>9.81</v>
      </c>
      <c r="J417" s="0" t="n">
        <v>2.02</v>
      </c>
      <c r="K417" s="0" t="n">
        <v>32.15</v>
      </c>
      <c r="L417" s="0" t="n">
        <v>1.3</v>
      </c>
      <c r="M417" s="19" t="n">
        <v>43733.3540104977</v>
      </c>
      <c r="N417" s="19" t="n">
        <v>43733.3697052431</v>
      </c>
      <c r="O417" s="19" t="s">
        <v>593</v>
      </c>
      <c r="W417" s="0" t="s">
        <v>283</v>
      </c>
      <c r="X417" s="19" t="n">
        <v>43644.8951388889</v>
      </c>
      <c r="Y417" s="31" t="n">
        <v>1082</v>
      </c>
      <c r="Z417" s="0" t="s">
        <v>66</v>
      </c>
      <c r="AA417" s="0" t="s">
        <v>8</v>
      </c>
      <c r="AB417" s="0" t="s">
        <v>66</v>
      </c>
      <c r="AC417" s="0" t="n">
        <v>2019</v>
      </c>
      <c r="AD417" s="0" t="n">
        <v>6</v>
      </c>
      <c r="AE417" s="32"/>
      <c r="AF417" s="21" t="n">
        <f aca="false">IFERROR(SUMPRODUCT(--(tbl_bd_descente[wo_number]=W417),tbl_bd_descente[Y],tbl_bd_descente[tons])/SUMIF(tbl_bd_descente[wo_number],W417,tbl_bd_descente[tons]),0)</f>
        <v>76.6800369685767</v>
      </c>
      <c r="AG417" s="21" t="n">
        <f aca="false">IFERROR(SUMPRODUCT(--(tbl_bd_descente[wo_number]=W417),tbl_bd_descente[Al2O3],tbl_bd_descente[tons])/SUMIF(tbl_bd_descente[wo_number],W417,tbl_bd_descente[tons]),0)</f>
        <v>9.9431977818854</v>
      </c>
      <c r="AH417" s="21" t="n">
        <f aca="false">IFERROR(SUMPRODUCT(--(tbl_bd_descente[wo_number]=W417),tbl_bd_descente[Fe2O3],tbl_bd_descente[tons])/SUMIF(tbl_bd_descente[wo_number],W417,tbl_bd_descente[tons]),0)</f>
        <v>1.42763401109057</v>
      </c>
      <c r="AI417" s="21" t="n">
        <f aca="false">IFERROR(SUMPRODUCT(--(tbl_bd_descente[wo_number]=W417),tbl_bd_descente[MgO],tbl_bd_descente[tons])/SUMIF(tbl_bd_descente[wo_number],W417,tbl_bd_descente[tons]),0)</f>
        <v>32.3704251386322</v>
      </c>
      <c r="AJ417" s="21" t="n">
        <f aca="false">IFERROR(SUMPRODUCT(--(tbl_bd_descente[wo_number]=W417),tbl_bd_descente[CaOX],tbl_bd_descente[tons])/SUMIF(tbl_bd_descente[wo_number],W417,tbl_bd_descente[tons]),0)</f>
        <v>0.831700554528651</v>
      </c>
      <c r="AK417" s="21" t="n">
        <f aca="false">IFERROR(SUMPRODUCT(--(tbl_bd_descente[wo_number]=W417),tbl_bd_descente[S],tbl_bd_descente[tons])/SUMIF(tbl_bd_descente[wo_number],W417,tbl_bd_descente[tons]),0)</f>
        <v>0.109630314232902</v>
      </c>
      <c r="AL417" s="33"/>
      <c r="AM417" s="34"/>
      <c r="AO417" s="47" t="str">
        <f aca="false">IF(AND(C417=S$2,D417=S$3,COUNTIF(AO$1:AO416,"&gt;"&amp;1)&lt;10),ROW(),"")</f>
        <v/>
      </c>
    </row>
    <row r="418" customFormat="false" ht="12.8" hidden="false" customHeight="false" outlineLevel="0" collapsed="false">
      <c r="A418" s="0" t="s">
        <v>1029</v>
      </c>
      <c r="B418" s="0" t="s">
        <v>613</v>
      </c>
      <c r="C418" s="0" t="s">
        <v>8</v>
      </c>
      <c r="D418" s="0" t="s">
        <v>66</v>
      </c>
      <c r="E418" s="20" t="n">
        <v>377.54100112915</v>
      </c>
      <c r="F418" s="0" t="n">
        <v>72.9</v>
      </c>
      <c r="G418" s="0" t="n">
        <v>76.9</v>
      </c>
      <c r="H418" s="0" t="n">
        <v>82.4</v>
      </c>
      <c r="I418" s="0" t="n">
        <v>10.23</v>
      </c>
      <c r="J418" s="0" t="n">
        <v>1.69</v>
      </c>
      <c r="K418" s="0" t="n">
        <v>31.98</v>
      </c>
      <c r="L418" s="0" t="n">
        <v>0.62</v>
      </c>
      <c r="M418" s="19" t="n">
        <v>43732.8285833333</v>
      </c>
      <c r="N418" s="19" t="n">
        <v>43732.8672757755</v>
      </c>
      <c r="O418" s="19" t="s">
        <v>654</v>
      </c>
      <c r="W418" s="0" t="s">
        <v>282</v>
      </c>
      <c r="X418" s="19" t="n">
        <v>43644.5729166667</v>
      </c>
      <c r="Y418" s="31" t="n">
        <v>1200</v>
      </c>
      <c r="Z418" s="0" t="s">
        <v>66</v>
      </c>
      <c r="AA418" s="0" t="s">
        <v>8</v>
      </c>
      <c r="AB418" s="0" t="s">
        <v>66</v>
      </c>
      <c r="AC418" s="0" t="n">
        <v>2019</v>
      </c>
      <c r="AD418" s="0" t="n">
        <v>6</v>
      </c>
      <c r="AE418" s="32"/>
      <c r="AF418" s="21" t="n">
        <f aca="false">IFERROR(SUMPRODUCT(--(tbl_bd_descente[wo_number]=W418),tbl_bd_descente[Y],tbl_bd_descente[tons])/SUMIF(tbl_bd_descente[wo_number],W418,tbl_bd_descente[tons]),0)</f>
        <v>77.9333333333333</v>
      </c>
      <c r="AG418" s="21" t="n">
        <f aca="false">IFERROR(SUMPRODUCT(--(tbl_bd_descente[wo_number]=W418),tbl_bd_descente[Al2O3],tbl_bd_descente[tons])/SUMIF(tbl_bd_descente[wo_number],W418,tbl_bd_descente[tons]),0)</f>
        <v>10.2733333333333</v>
      </c>
      <c r="AH418" s="21" t="n">
        <f aca="false">IFERROR(SUMPRODUCT(--(tbl_bd_descente[wo_number]=W418),tbl_bd_descente[Fe2O3],tbl_bd_descente[tons])/SUMIF(tbl_bd_descente[wo_number],W418,tbl_bd_descente[tons]),0)</f>
        <v>1.42333333333333</v>
      </c>
      <c r="AI418" s="21" t="n">
        <f aca="false">IFERROR(SUMPRODUCT(--(tbl_bd_descente[wo_number]=W418),tbl_bd_descente[MgO],tbl_bd_descente[tons])/SUMIF(tbl_bd_descente[wo_number],W418,tbl_bd_descente[tons]),0)</f>
        <v>32.3366666666667</v>
      </c>
      <c r="AJ418" s="21" t="n">
        <f aca="false">IFERROR(SUMPRODUCT(--(tbl_bd_descente[wo_number]=W418),tbl_bd_descente[CaOX],tbl_bd_descente[tons])/SUMIF(tbl_bd_descente[wo_number],W418,tbl_bd_descente[tons]),0)</f>
        <v>0.746666666666667</v>
      </c>
      <c r="AK418" s="21" t="n">
        <f aca="false">IFERROR(SUMPRODUCT(--(tbl_bd_descente[wo_number]=W418),tbl_bd_descente[S],tbl_bd_descente[tons])/SUMIF(tbl_bd_descente[wo_number],W418,tbl_bd_descente[tons]),0)</f>
        <v>0.100666666666667</v>
      </c>
      <c r="AL418" s="33"/>
      <c r="AM418" s="34"/>
      <c r="AO418" s="47" t="str">
        <f aca="false">IF(AND(C418=S$2,D418=S$3,COUNTIF(AO$1:AO417,"&gt;"&amp;1)&lt;10),ROW(),"")</f>
        <v/>
      </c>
    </row>
    <row r="419" customFormat="false" ht="12.8" hidden="false" customHeight="false" outlineLevel="0" collapsed="false">
      <c r="A419" s="0" t="s">
        <v>1030</v>
      </c>
      <c r="B419" s="0" t="s">
        <v>66</v>
      </c>
      <c r="C419" s="0" t="s">
        <v>9</v>
      </c>
      <c r="D419" s="0" t="s">
        <v>66</v>
      </c>
      <c r="E419" s="20" t="n">
        <v>335.744998168945</v>
      </c>
      <c r="F419" s="0" t="n">
        <v>70.6</v>
      </c>
      <c r="G419" s="0" t="n">
        <v>74.5</v>
      </c>
      <c r="H419" s="0" t="n">
        <v>79.8</v>
      </c>
      <c r="I419" s="0" t="n">
        <v>11.24</v>
      </c>
      <c r="J419" s="0" t="n">
        <v>1.78</v>
      </c>
      <c r="K419" s="0" t="n">
        <v>32.18</v>
      </c>
      <c r="L419" s="0" t="n">
        <v>1.29</v>
      </c>
      <c r="M419" s="19" t="n">
        <v>43732.7924136921</v>
      </c>
      <c r="N419" s="19" t="n">
        <v>43732.8257948727</v>
      </c>
      <c r="O419" s="19" t="s">
        <v>654</v>
      </c>
      <c r="W419" s="0" t="s">
        <v>281</v>
      </c>
      <c r="X419" s="19" t="n">
        <v>43644.1881944444</v>
      </c>
      <c r="Y419" s="31" t="n">
        <v>451</v>
      </c>
      <c r="Z419" s="0" t="s">
        <v>66</v>
      </c>
      <c r="AA419" s="0" t="s">
        <v>9</v>
      </c>
      <c r="AB419" s="0" t="s">
        <v>66</v>
      </c>
      <c r="AC419" s="0" t="n">
        <v>2019</v>
      </c>
      <c r="AD419" s="0" t="n">
        <v>6</v>
      </c>
      <c r="AE419" s="32"/>
      <c r="AF419" s="21" t="n">
        <f aca="false">IFERROR(SUMPRODUCT(--(tbl_bd_descente[wo_number]=W419),tbl_bd_descente[Y],tbl_bd_descente[tons])/SUMIF(tbl_bd_descente[wo_number],W419,tbl_bd_descente[tons]),0)</f>
        <v>73.8022172949002</v>
      </c>
      <c r="AG419" s="21" t="n">
        <f aca="false">IFERROR(SUMPRODUCT(--(tbl_bd_descente[wo_number]=W419),tbl_bd_descente[Al2O3],tbl_bd_descente[tons])/SUMIF(tbl_bd_descente[wo_number],W419,tbl_bd_descente[tons]),0)</f>
        <v>10.6331707317073</v>
      </c>
      <c r="AH419" s="21" t="n">
        <f aca="false">IFERROR(SUMPRODUCT(--(tbl_bd_descente[wo_number]=W419),tbl_bd_descente[Fe2O3],tbl_bd_descente[tons])/SUMIF(tbl_bd_descente[wo_number],W419,tbl_bd_descente[tons]),0)</f>
        <v>1.59</v>
      </c>
      <c r="AI419" s="21" t="n">
        <f aca="false">IFERROR(SUMPRODUCT(--(tbl_bd_descente[wo_number]=W419),tbl_bd_descente[MgO],tbl_bd_descente[tons])/SUMIF(tbl_bd_descente[wo_number],W419,tbl_bd_descente[tons]),0)</f>
        <v>32.1767405764967</v>
      </c>
      <c r="AJ419" s="21" t="n">
        <f aca="false">IFERROR(SUMPRODUCT(--(tbl_bd_descente[wo_number]=W419),tbl_bd_descente[CaOX],tbl_bd_descente[tons])/SUMIF(tbl_bd_descente[wo_number],W419,tbl_bd_descente[tons]),0)</f>
        <v>1.06</v>
      </c>
      <c r="AK419" s="21" t="n">
        <f aca="false">IFERROR(SUMPRODUCT(--(tbl_bd_descente[wo_number]=W419),tbl_bd_descente[S],tbl_bd_descente[tons])/SUMIF(tbl_bd_descente[wo_number],W419,tbl_bd_descente[tons]),0)</f>
        <v>0.117960088691796</v>
      </c>
      <c r="AL419" s="33"/>
      <c r="AM419" s="34"/>
      <c r="AO419" s="47" t="str">
        <f aca="false">IF(AND(C419=S$2,D419=S$3,COUNTIF(AO$1:AO418,"&gt;"&amp;1)&lt;10),ROW(),"")</f>
        <v/>
      </c>
    </row>
    <row r="420" customFormat="false" ht="12.8" hidden="false" customHeight="false" outlineLevel="0" collapsed="false">
      <c r="A420" s="0" t="s">
        <v>1031</v>
      </c>
      <c r="B420" s="0" t="s">
        <v>104</v>
      </c>
      <c r="C420" s="0" t="s">
        <v>6</v>
      </c>
      <c r="D420" s="0" t="s">
        <v>104</v>
      </c>
      <c r="E420" s="20" t="n">
        <v>286.131997680664</v>
      </c>
      <c r="F420" s="0" t="n">
        <v>79.9</v>
      </c>
      <c r="G420" s="0" t="n">
        <v>84.3</v>
      </c>
      <c r="H420" s="0" t="n">
        <v>90.5</v>
      </c>
      <c r="I420" s="0" t="n">
        <v>5.67</v>
      </c>
      <c r="J420" s="0" t="n">
        <v>0.82</v>
      </c>
      <c r="K420" s="0" t="n">
        <v>31.85</v>
      </c>
      <c r="L420" s="0" t="n">
        <v>0.9</v>
      </c>
      <c r="M420" s="19" t="n">
        <v>43732.7302735764</v>
      </c>
      <c r="N420" s="19" t="n">
        <v>43732.7851700232</v>
      </c>
      <c r="O420" s="19" t="s">
        <v>649</v>
      </c>
      <c r="W420" s="0" t="s">
        <v>280</v>
      </c>
      <c r="X420" s="19" t="n">
        <v>43644.0715277778</v>
      </c>
      <c r="Y420" s="31" t="n">
        <v>861</v>
      </c>
      <c r="Z420" s="0" t="s">
        <v>66</v>
      </c>
      <c r="AA420" s="0" t="s">
        <v>12</v>
      </c>
      <c r="AB420" s="0" t="s">
        <v>88</v>
      </c>
      <c r="AC420" s="0" t="n">
        <v>2019</v>
      </c>
      <c r="AD420" s="0" t="n">
        <v>6</v>
      </c>
      <c r="AE420" s="32"/>
      <c r="AF420" s="21" t="n">
        <f aca="false">IFERROR(SUMPRODUCT(--(tbl_bd_descente[wo_number]=W420),tbl_bd_descente[Y],tbl_bd_descente[tons])/SUMIF(tbl_bd_descente[wo_number],W420,tbl_bd_descente[tons]),0)</f>
        <v>72.818118466899</v>
      </c>
      <c r="AG420" s="21" t="n">
        <f aca="false">IFERROR(SUMPRODUCT(--(tbl_bd_descente[wo_number]=W420),tbl_bd_descente[Al2O3],tbl_bd_descente[tons])/SUMIF(tbl_bd_descente[wo_number],W420,tbl_bd_descente[tons]),0)</f>
        <v>3.87571428571429</v>
      </c>
      <c r="AH420" s="21" t="n">
        <f aca="false">IFERROR(SUMPRODUCT(--(tbl_bd_descente[wo_number]=W420),tbl_bd_descente[Fe2O3],tbl_bd_descente[tons])/SUMIF(tbl_bd_descente[wo_number],W420,tbl_bd_descente[tons]),0)</f>
        <v>1.0981881533101</v>
      </c>
      <c r="AI420" s="21" t="n">
        <f aca="false">IFERROR(SUMPRODUCT(--(tbl_bd_descente[wo_number]=W420),tbl_bd_descente[MgO],tbl_bd_descente[tons])/SUMIF(tbl_bd_descente[wo_number],W420,tbl_bd_descente[tons]),0)</f>
        <v>31.7219860627178</v>
      </c>
      <c r="AJ420" s="21" t="n">
        <f aca="false">IFERROR(SUMPRODUCT(--(tbl_bd_descente[wo_number]=W420),tbl_bd_descente[CaOX],tbl_bd_descente[tons])/SUMIF(tbl_bd_descente[wo_number],W420,tbl_bd_descente[tons]),0)</f>
        <v>0.894076655052265</v>
      </c>
      <c r="AK420" s="21" t="n">
        <f aca="false">IFERROR(SUMPRODUCT(--(tbl_bd_descente[wo_number]=W420),tbl_bd_descente[S],tbl_bd_descente[tons])/SUMIF(tbl_bd_descente[wo_number],W420,tbl_bd_descente[tons]),0)</f>
        <v>0.161547038327526</v>
      </c>
      <c r="AL420" s="33"/>
      <c r="AM420" s="34"/>
      <c r="AO420" s="47" t="str">
        <f aca="false">IF(AND(C420=S$2,D420=S$3,COUNTIF(AO$1:AO419,"&gt;"&amp;1)&lt;10),ROW(),"")</f>
        <v/>
      </c>
    </row>
    <row r="421" customFormat="false" ht="12.8" hidden="false" customHeight="false" outlineLevel="0" collapsed="false">
      <c r="A421" s="0" t="s">
        <v>1032</v>
      </c>
      <c r="B421" s="0" t="s">
        <v>104</v>
      </c>
      <c r="C421" s="0" t="s">
        <v>12</v>
      </c>
      <c r="D421" s="0" t="s">
        <v>104</v>
      </c>
      <c r="E421" s="20" t="n">
        <v>213.810997772217</v>
      </c>
      <c r="F421" s="0" t="n">
        <v>80.1</v>
      </c>
      <c r="G421" s="0" t="n">
        <v>84.5</v>
      </c>
      <c r="H421" s="0" t="n">
        <v>90.9</v>
      </c>
      <c r="I421" s="0" t="n">
        <v>5.02</v>
      </c>
      <c r="J421" s="0" t="n">
        <v>0.87</v>
      </c>
      <c r="K421" s="0" t="n">
        <v>31.74</v>
      </c>
      <c r="L421" s="0" t="n">
        <v>0.65</v>
      </c>
      <c r="M421" s="19" t="n">
        <v>43732.6985703356</v>
      </c>
      <c r="N421" s="19" t="n">
        <v>43732.7265125</v>
      </c>
      <c r="O421" s="19" t="s">
        <v>649</v>
      </c>
      <c r="W421" s="0" t="s">
        <v>279</v>
      </c>
      <c r="X421" s="19" t="n">
        <v>43643.8576388889</v>
      </c>
      <c r="Y421" s="31" t="n">
        <v>1186</v>
      </c>
      <c r="Z421" s="0" t="s">
        <v>66</v>
      </c>
      <c r="AA421" s="0" t="s">
        <v>8</v>
      </c>
      <c r="AB421" s="0" t="s">
        <v>66</v>
      </c>
      <c r="AC421" s="0" t="n">
        <v>2019</v>
      </c>
      <c r="AD421" s="0" t="n">
        <v>6</v>
      </c>
      <c r="AE421" s="32"/>
      <c r="AF421" s="21" t="n">
        <f aca="false">IFERROR(SUMPRODUCT(--(tbl_bd_descente[wo_number]=W421),tbl_bd_descente[Y],tbl_bd_descente[tons])/SUMIF(tbl_bd_descente[wo_number],W421,tbl_bd_descente[tons]),0)</f>
        <v>77.3721753794266</v>
      </c>
      <c r="AG421" s="21" t="n">
        <f aca="false">IFERROR(SUMPRODUCT(--(tbl_bd_descente[wo_number]=W421),tbl_bd_descente[Al2O3],tbl_bd_descente[tons])/SUMIF(tbl_bd_descente[wo_number],W421,tbl_bd_descente[tons]),0)</f>
        <v>8.25969645868465</v>
      </c>
      <c r="AH421" s="21" t="n">
        <f aca="false">IFERROR(SUMPRODUCT(--(tbl_bd_descente[wo_number]=W421),tbl_bd_descente[Fe2O3],tbl_bd_descente[tons])/SUMIF(tbl_bd_descente[wo_number],W421,tbl_bd_descente[tons]),0)</f>
        <v>1.35325463743676</v>
      </c>
      <c r="AI421" s="21" t="n">
        <f aca="false">IFERROR(SUMPRODUCT(--(tbl_bd_descente[wo_number]=W421),tbl_bd_descente[MgO],tbl_bd_descente[tons])/SUMIF(tbl_bd_descente[wo_number],W421,tbl_bd_descente[tons]),0)</f>
        <v>32.2539629005059</v>
      </c>
      <c r="AJ421" s="21" t="n">
        <f aca="false">IFERROR(SUMPRODUCT(--(tbl_bd_descente[wo_number]=W421),tbl_bd_descente[CaOX],tbl_bd_descente[tons])/SUMIF(tbl_bd_descente[wo_number],W421,tbl_bd_descente[tons]),0)</f>
        <v>1.08360876897133</v>
      </c>
      <c r="AK421" s="21" t="n">
        <f aca="false">IFERROR(SUMPRODUCT(--(tbl_bd_descente[wo_number]=W421),tbl_bd_descente[S],tbl_bd_descente[tons])/SUMIF(tbl_bd_descente[wo_number],W421,tbl_bd_descente[tons]),0)</f>
        <v>0.181070826306914</v>
      </c>
      <c r="AL421" s="33"/>
      <c r="AM421" s="34"/>
      <c r="AO421" s="47" t="str">
        <f aca="false">IF(AND(C421=S$2,D421=S$3,COUNTIF(AO$1:AO420,"&gt;"&amp;1)&lt;10),ROW(),"")</f>
        <v/>
      </c>
    </row>
    <row r="422" customFormat="false" ht="12.8" hidden="false" customHeight="false" outlineLevel="0" collapsed="false">
      <c r="A422" s="0" t="s">
        <v>1033</v>
      </c>
      <c r="B422" s="0" t="s">
        <v>613</v>
      </c>
      <c r="C422" s="0" t="s">
        <v>8</v>
      </c>
      <c r="D422" s="0" t="s">
        <v>66</v>
      </c>
      <c r="E422" s="20" t="n">
        <v>260.334997558594</v>
      </c>
      <c r="F422" s="0" t="n">
        <v>72.2</v>
      </c>
      <c r="G422" s="0" t="n">
        <v>76.1</v>
      </c>
      <c r="H422" s="0" t="n">
        <v>82.6</v>
      </c>
      <c r="I422" s="0" t="n">
        <v>5.49</v>
      </c>
      <c r="J422" s="0" t="n">
        <v>1.33</v>
      </c>
      <c r="K422" s="0" t="n">
        <v>31.56</v>
      </c>
      <c r="L422" s="0" t="n">
        <v>0.43</v>
      </c>
      <c r="M422" s="19" t="n">
        <v>43732.6648387384</v>
      </c>
      <c r="N422" s="19" t="n">
        <v>43732.6924844907</v>
      </c>
      <c r="O422" s="19" t="s">
        <v>649</v>
      </c>
      <c r="W422" s="0" t="s">
        <v>278</v>
      </c>
      <c r="X422" s="19" t="n">
        <v>43643.5305555556</v>
      </c>
      <c r="Y422" s="31" t="n">
        <v>1200</v>
      </c>
      <c r="Z422" s="0" t="s">
        <v>66</v>
      </c>
      <c r="AA422" s="0" t="s">
        <v>8</v>
      </c>
      <c r="AB422" s="0" t="s">
        <v>66</v>
      </c>
      <c r="AC422" s="0" t="n">
        <v>2019</v>
      </c>
      <c r="AD422" s="0" t="n">
        <v>6</v>
      </c>
      <c r="AE422" s="32"/>
      <c r="AF422" s="21" t="n">
        <f aca="false">IFERROR(SUMPRODUCT(--(tbl_bd_descente[wo_number]=W422),tbl_bd_descente[Y],tbl_bd_descente[tons])/SUMIF(tbl_bd_descente[wo_number],W422,tbl_bd_descente[tons]),0)</f>
        <v>78</v>
      </c>
      <c r="AG422" s="21" t="n">
        <f aca="false">IFERROR(SUMPRODUCT(--(tbl_bd_descente[wo_number]=W422),tbl_bd_descente[Al2O3],tbl_bd_descente[tons])/SUMIF(tbl_bd_descente[wo_number],W422,tbl_bd_descente[tons]),0)</f>
        <v>10.1266666666667</v>
      </c>
      <c r="AH422" s="21" t="n">
        <f aca="false">IFERROR(SUMPRODUCT(--(tbl_bd_descente[wo_number]=W422),tbl_bd_descente[Fe2O3],tbl_bd_descente[tons])/SUMIF(tbl_bd_descente[wo_number],W422,tbl_bd_descente[tons]),0)</f>
        <v>1.50333333333333</v>
      </c>
      <c r="AI422" s="21" t="n">
        <f aca="false">IFERROR(SUMPRODUCT(--(tbl_bd_descente[wo_number]=W422),tbl_bd_descente[MgO],tbl_bd_descente[tons])/SUMIF(tbl_bd_descente[wo_number],W422,tbl_bd_descente[tons]),0)</f>
        <v>32.38</v>
      </c>
      <c r="AJ422" s="21" t="n">
        <f aca="false">IFERROR(SUMPRODUCT(--(tbl_bd_descente[wo_number]=W422),tbl_bd_descente[CaOX],tbl_bd_descente[tons])/SUMIF(tbl_bd_descente[wo_number],W422,tbl_bd_descente[tons]),0)</f>
        <v>0.906666666666667</v>
      </c>
      <c r="AK422" s="21" t="n">
        <f aca="false">IFERROR(SUMPRODUCT(--(tbl_bd_descente[wo_number]=W422),tbl_bd_descente[S],tbl_bd_descente[tons])/SUMIF(tbl_bd_descente[wo_number],W422,tbl_bd_descente[tons]),0)</f>
        <v>0.122333333333333</v>
      </c>
      <c r="AL422" s="33"/>
      <c r="AM422" s="34"/>
      <c r="AO422" s="47" t="str">
        <f aca="false">IF(AND(C422=S$2,D422=S$3,COUNTIF(AO$1:AO421,"&gt;"&amp;1)&lt;10),ROW(),"")</f>
        <v/>
      </c>
    </row>
    <row r="423" customFormat="false" ht="12.8" hidden="false" customHeight="false" outlineLevel="0" collapsed="false">
      <c r="A423" s="0" t="s">
        <v>1034</v>
      </c>
      <c r="B423" s="0" t="s">
        <v>613</v>
      </c>
      <c r="C423" s="0" t="s">
        <v>8</v>
      </c>
      <c r="D423" s="0" t="s">
        <v>66</v>
      </c>
      <c r="E423" s="20" t="n">
        <v>406.17399597168</v>
      </c>
      <c r="F423" s="0" t="n">
        <v>73.6</v>
      </c>
      <c r="G423" s="0" t="n">
        <v>77.6</v>
      </c>
      <c r="H423" s="0" t="n">
        <v>83</v>
      </c>
      <c r="I423" s="0" t="n">
        <v>11.38</v>
      </c>
      <c r="J423" s="0" t="n">
        <v>1.52</v>
      </c>
      <c r="K423" s="0" t="n">
        <v>32.49</v>
      </c>
      <c r="L423" s="0" t="n">
        <v>0.82</v>
      </c>
      <c r="M423" s="19" t="n">
        <v>43732.6140684838</v>
      </c>
      <c r="N423" s="19" t="n">
        <v>43732.6459211806</v>
      </c>
      <c r="O423" s="19" t="s">
        <v>967</v>
      </c>
      <c r="W423" s="0" t="s">
        <v>277</v>
      </c>
      <c r="X423" s="19" t="n">
        <v>43643.25</v>
      </c>
      <c r="Y423" s="31" t="n">
        <v>357</v>
      </c>
      <c r="Z423" s="0" t="s">
        <v>66</v>
      </c>
      <c r="AA423" s="0" t="s">
        <v>9</v>
      </c>
      <c r="AB423" s="0" t="s">
        <v>66</v>
      </c>
      <c r="AC423" s="0" t="n">
        <v>2019</v>
      </c>
      <c r="AD423" s="0" t="n">
        <v>6</v>
      </c>
      <c r="AE423" s="32"/>
      <c r="AF423" s="21" t="n">
        <f aca="false">IFERROR(SUMPRODUCT(--(tbl_bd_descente[wo_number]=W423),tbl_bd_descente[Y],tbl_bd_descente[tons])/SUMIF(tbl_bd_descente[wo_number],W423,tbl_bd_descente[tons]),0)</f>
        <v>71.7</v>
      </c>
      <c r="AG423" s="21" t="n">
        <f aca="false">IFERROR(SUMPRODUCT(--(tbl_bd_descente[wo_number]=W423),tbl_bd_descente[Al2O3],tbl_bd_descente[tons])/SUMIF(tbl_bd_descente[wo_number],W423,tbl_bd_descente[tons]),0)</f>
        <v>10.15</v>
      </c>
      <c r="AH423" s="21" t="n">
        <f aca="false">IFERROR(SUMPRODUCT(--(tbl_bd_descente[wo_number]=W423),tbl_bd_descente[Fe2O3],tbl_bd_descente[tons])/SUMIF(tbl_bd_descente[wo_number],W423,tbl_bd_descente[tons]),0)</f>
        <v>1.59</v>
      </c>
      <c r="AI423" s="21" t="n">
        <f aca="false">IFERROR(SUMPRODUCT(--(tbl_bd_descente[wo_number]=W423),tbl_bd_descente[MgO],tbl_bd_descente[tons])/SUMIF(tbl_bd_descente[wo_number],W423,tbl_bd_descente[tons]),0)</f>
        <v>32.2</v>
      </c>
      <c r="AJ423" s="21" t="n">
        <f aca="false">IFERROR(SUMPRODUCT(--(tbl_bd_descente[wo_number]=W423),tbl_bd_descente[CaOX],tbl_bd_descente[tons])/SUMIF(tbl_bd_descente[wo_number],W423,tbl_bd_descente[tons]),0)</f>
        <v>0.85</v>
      </c>
      <c r="AK423" s="21" t="n">
        <f aca="false">IFERROR(SUMPRODUCT(--(tbl_bd_descente[wo_number]=W423),tbl_bd_descente[S],tbl_bd_descente[tons])/SUMIF(tbl_bd_descente[wo_number],W423,tbl_bd_descente[tons]),0)</f>
        <v>0.094</v>
      </c>
      <c r="AL423" s="33"/>
      <c r="AM423" s="34"/>
      <c r="AO423" s="47" t="str">
        <f aca="false">IF(AND(C423=S$2,D423=S$3,COUNTIF(AO$1:AO422,"&gt;"&amp;1)&lt;10),ROW(),"")</f>
        <v/>
      </c>
    </row>
    <row r="424" customFormat="false" ht="12.8" hidden="false" customHeight="false" outlineLevel="0" collapsed="false">
      <c r="A424" s="0" t="s">
        <v>1035</v>
      </c>
      <c r="B424" s="0" t="s">
        <v>613</v>
      </c>
      <c r="C424" s="0" t="s">
        <v>23</v>
      </c>
      <c r="D424" s="0" t="s">
        <v>594</v>
      </c>
      <c r="E424" s="20" t="n">
        <v>445.183000183105</v>
      </c>
      <c r="F424" s="0" t="n">
        <v>75.6</v>
      </c>
      <c r="G424" s="0" t="n">
        <v>79.8</v>
      </c>
      <c r="H424" s="0" t="n">
        <v>85</v>
      </c>
      <c r="I424" s="0" t="n">
        <v>10.76</v>
      </c>
      <c r="J424" s="0" t="n">
        <v>1.32</v>
      </c>
      <c r="K424" s="0" t="n">
        <v>32.26</v>
      </c>
      <c r="L424" s="0" t="n">
        <v>2.81</v>
      </c>
      <c r="M424" s="19" t="n">
        <v>43732.5672520023</v>
      </c>
      <c r="N424" s="19" t="n">
        <v>43732.6109554398</v>
      </c>
      <c r="O424" s="19" t="s">
        <v>967</v>
      </c>
      <c r="W424" s="0" t="s">
        <v>276</v>
      </c>
      <c r="X424" s="19" t="n">
        <v>43642.9173611111</v>
      </c>
      <c r="Y424" s="31" t="n">
        <v>229</v>
      </c>
      <c r="Z424" s="0" t="s">
        <v>66</v>
      </c>
      <c r="AA424" s="0" t="s">
        <v>12</v>
      </c>
      <c r="AB424" s="0" t="s">
        <v>88</v>
      </c>
      <c r="AC424" s="0" t="n">
        <v>2019</v>
      </c>
      <c r="AD424" s="0" t="n">
        <v>6</v>
      </c>
      <c r="AE424" s="32"/>
      <c r="AF424" s="21" t="n">
        <f aca="false">IFERROR(SUMPRODUCT(--(tbl_bd_descente[wo_number]=W424),tbl_bd_descente[Y],tbl_bd_descente[tons])/SUMIF(tbl_bd_descente[wo_number],W424,tbl_bd_descente[tons]),0)</f>
        <v>77</v>
      </c>
      <c r="AG424" s="21" t="n">
        <f aca="false">IFERROR(SUMPRODUCT(--(tbl_bd_descente[wo_number]=W424),tbl_bd_descente[Al2O3],tbl_bd_descente[tons])/SUMIF(tbl_bd_descente[wo_number],W424,tbl_bd_descente[tons]),0)</f>
        <v>3.43</v>
      </c>
      <c r="AH424" s="21" t="n">
        <f aca="false">IFERROR(SUMPRODUCT(--(tbl_bd_descente[wo_number]=W424),tbl_bd_descente[Fe2O3],tbl_bd_descente[tons])/SUMIF(tbl_bd_descente[wo_number],W424,tbl_bd_descente[tons]),0)</f>
        <v>0.88</v>
      </c>
      <c r="AI424" s="21" t="n">
        <f aca="false">IFERROR(SUMPRODUCT(--(tbl_bd_descente[wo_number]=W424),tbl_bd_descente[MgO],tbl_bd_descente[tons])/SUMIF(tbl_bd_descente[wo_number],W424,tbl_bd_descente[tons]),0)</f>
        <v>31.48</v>
      </c>
      <c r="AJ424" s="21" t="n">
        <f aca="false">IFERROR(SUMPRODUCT(--(tbl_bd_descente[wo_number]=W424),tbl_bd_descente[CaOX],tbl_bd_descente[tons])/SUMIF(tbl_bd_descente[wo_number],W424,tbl_bd_descente[tons]),0)</f>
        <v>1.91</v>
      </c>
      <c r="AK424" s="21" t="n">
        <f aca="false">IFERROR(SUMPRODUCT(--(tbl_bd_descente[wo_number]=W424),tbl_bd_descente[S],tbl_bd_descente[tons])/SUMIF(tbl_bd_descente[wo_number],W424,tbl_bd_descente[tons]),0)</f>
        <v>0.078</v>
      </c>
      <c r="AL424" s="33"/>
      <c r="AM424" s="34"/>
      <c r="AO424" s="47" t="str">
        <f aca="false">IF(AND(C424=S$2,D424=S$3,COUNTIF(AO$1:AO423,"&gt;"&amp;1)&lt;10),ROW(),"")</f>
        <v/>
      </c>
    </row>
    <row r="425" customFormat="false" ht="12.8" hidden="false" customHeight="false" outlineLevel="0" collapsed="false">
      <c r="A425" s="0" t="s">
        <v>1036</v>
      </c>
      <c r="B425" s="0" t="s">
        <v>613</v>
      </c>
      <c r="C425" s="0" t="s">
        <v>8</v>
      </c>
      <c r="D425" s="0" t="s">
        <v>66</v>
      </c>
      <c r="E425" s="20" t="n">
        <v>474.834998703003</v>
      </c>
      <c r="F425" s="0" t="n">
        <v>73.3</v>
      </c>
      <c r="G425" s="0" t="n">
        <v>77.3</v>
      </c>
      <c r="H425" s="0" t="n">
        <v>83</v>
      </c>
      <c r="I425" s="0" t="n">
        <v>6.93</v>
      </c>
      <c r="J425" s="0" t="n">
        <v>1.16</v>
      </c>
      <c r="K425" s="0" t="n">
        <v>31.57</v>
      </c>
      <c r="L425" s="0" t="n">
        <v>3.12</v>
      </c>
      <c r="M425" s="19" t="n">
        <v>43732.5097985764</v>
      </c>
      <c r="N425" s="19" t="n">
        <v>43732.5541736111</v>
      </c>
      <c r="O425" s="19" t="s">
        <v>676</v>
      </c>
      <c r="W425" s="0" t="s">
        <v>275</v>
      </c>
      <c r="X425" s="19" t="n">
        <v>43642.36875</v>
      </c>
      <c r="Y425" s="31" t="n">
        <v>286</v>
      </c>
      <c r="Z425" s="0" t="s">
        <v>66</v>
      </c>
      <c r="AA425" s="0" t="s">
        <v>9</v>
      </c>
      <c r="AB425" s="0" t="s">
        <v>66</v>
      </c>
      <c r="AC425" s="0" t="n">
        <v>2019</v>
      </c>
      <c r="AD425" s="0" t="n">
        <v>6</v>
      </c>
      <c r="AE425" s="32"/>
      <c r="AF425" s="21" t="n">
        <f aca="false">IFERROR(SUMPRODUCT(--(tbl_bd_descente[wo_number]=W425),tbl_bd_descente[Y],tbl_bd_descente[tons])/SUMIF(tbl_bd_descente[wo_number],W425,tbl_bd_descente[tons]),0)</f>
        <v>73.1</v>
      </c>
      <c r="AG425" s="21" t="n">
        <f aca="false">IFERROR(SUMPRODUCT(--(tbl_bd_descente[wo_number]=W425),tbl_bd_descente[Al2O3],tbl_bd_descente[tons])/SUMIF(tbl_bd_descente[wo_number],W425,tbl_bd_descente[tons]),0)</f>
        <v>12.14</v>
      </c>
      <c r="AH425" s="21" t="n">
        <f aca="false">IFERROR(SUMPRODUCT(--(tbl_bd_descente[wo_number]=W425),tbl_bd_descente[Fe2O3],tbl_bd_descente[tons])/SUMIF(tbl_bd_descente[wo_number],W425,tbl_bd_descente[tons]),0)</f>
        <v>1.86</v>
      </c>
      <c r="AI425" s="21" t="n">
        <f aca="false">IFERROR(SUMPRODUCT(--(tbl_bd_descente[wo_number]=W425),tbl_bd_descente[MgO],tbl_bd_descente[tons])/SUMIF(tbl_bd_descente[wo_number],W425,tbl_bd_descente[tons]),0)</f>
        <v>32.3</v>
      </c>
      <c r="AJ425" s="21" t="n">
        <f aca="false">IFERROR(SUMPRODUCT(--(tbl_bd_descente[wo_number]=W425),tbl_bd_descente[CaOX],tbl_bd_descente[tons])/SUMIF(tbl_bd_descente[wo_number],W425,tbl_bd_descente[tons]),0)</f>
        <v>0.85</v>
      </c>
      <c r="AK425" s="21" t="n">
        <f aca="false">IFERROR(SUMPRODUCT(--(tbl_bd_descente[wo_number]=W425),tbl_bd_descente[S],tbl_bd_descente[tons])/SUMIF(tbl_bd_descente[wo_number],W425,tbl_bd_descente[tons]),0)</f>
        <v>0.068</v>
      </c>
      <c r="AL425" s="33"/>
      <c r="AM425" s="34"/>
      <c r="AO425" s="47" t="str">
        <f aca="false">IF(AND(C425=S$2,D425=S$3,COUNTIF(AO$1:AO424,"&gt;"&amp;1)&lt;10),ROW(),"")</f>
        <v/>
      </c>
    </row>
    <row r="426" customFormat="false" ht="12.8" hidden="false" customHeight="false" outlineLevel="0" collapsed="false">
      <c r="A426" s="0" t="s">
        <v>1037</v>
      </c>
      <c r="B426" s="0" t="s">
        <v>88</v>
      </c>
      <c r="C426" s="0" t="s">
        <v>26</v>
      </c>
      <c r="D426" s="0" t="s">
        <v>88</v>
      </c>
      <c r="E426" s="20" t="n">
        <v>146.629998779297</v>
      </c>
      <c r="F426" s="0" t="n">
        <v>72.5</v>
      </c>
      <c r="G426" s="0" t="n">
        <v>76.5</v>
      </c>
      <c r="H426" s="0" t="n">
        <v>82.8</v>
      </c>
      <c r="I426" s="0" t="n">
        <v>4.21</v>
      </c>
      <c r="J426" s="0" t="n">
        <v>1.05</v>
      </c>
      <c r="K426" s="0" t="n">
        <v>31.54</v>
      </c>
      <c r="L426" s="0" t="n">
        <v>1.07</v>
      </c>
      <c r="M426" s="19" t="n">
        <v>43732.4940001505</v>
      </c>
      <c r="N426" s="19" t="n">
        <v>43732.5076918171</v>
      </c>
      <c r="O426" s="19" t="s">
        <v>676</v>
      </c>
      <c r="W426" s="0" t="s">
        <v>274</v>
      </c>
      <c r="X426" s="19" t="n">
        <v>43642.0423611111</v>
      </c>
      <c r="Y426" s="31" t="n">
        <v>600</v>
      </c>
      <c r="Z426" s="0" t="s">
        <v>66</v>
      </c>
      <c r="AA426" s="0" t="s">
        <v>20</v>
      </c>
      <c r="AB426" s="0" t="s">
        <v>66</v>
      </c>
      <c r="AC426" s="0" t="n">
        <v>2019</v>
      </c>
      <c r="AD426" s="0" t="n">
        <v>6</v>
      </c>
      <c r="AE426" s="32"/>
      <c r="AF426" s="21" t="n">
        <f aca="false">IFERROR(SUMPRODUCT(--(tbl_bd_descente[wo_number]=W426),tbl_bd_descente[Y],tbl_bd_descente[tons])/SUMIF(tbl_bd_descente[wo_number],W426,tbl_bd_descente[tons]),0)</f>
        <v>74.3</v>
      </c>
      <c r="AG426" s="21" t="n">
        <f aca="false">IFERROR(SUMPRODUCT(--(tbl_bd_descente[wo_number]=W426),tbl_bd_descente[Al2O3],tbl_bd_descente[tons])/SUMIF(tbl_bd_descente[wo_number],W426,tbl_bd_descente[tons]),0)</f>
        <v>10.19</v>
      </c>
      <c r="AH426" s="21" t="n">
        <f aca="false">IFERROR(SUMPRODUCT(--(tbl_bd_descente[wo_number]=W426),tbl_bd_descente[Fe2O3],tbl_bd_descente[tons])/SUMIF(tbl_bd_descente[wo_number],W426,tbl_bd_descente[tons]),0)</f>
        <v>1.63333333333333</v>
      </c>
      <c r="AI426" s="21" t="n">
        <f aca="false">IFERROR(SUMPRODUCT(--(tbl_bd_descente[wo_number]=W426),tbl_bd_descente[MgO],tbl_bd_descente[tons])/SUMIF(tbl_bd_descente[wo_number],W426,tbl_bd_descente[tons]),0)</f>
        <v>32.1833333333333</v>
      </c>
      <c r="AJ426" s="21" t="n">
        <f aca="false">IFERROR(SUMPRODUCT(--(tbl_bd_descente[wo_number]=W426),tbl_bd_descente[CaOX],tbl_bd_descente[tons])/SUMIF(tbl_bd_descente[wo_number],W426,tbl_bd_descente[tons]),0)</f>
        <v>1.23333333333333</v>
      </c>
      <c r="AK426" s="21" t="n">
        <f aca="false">IFERROR(SUMPRODUCT(--(tbl_bd_descente[wo_number]=W426),tbl_bd_descente[S],tbl_bd_descente[tons])/SUMIF(tbl_bd_descente[wo_number],W426,tbl_bd_descente[tons]),0)</f>
        <v>0.0836666666666667</v>
      </c>
      <c r="AL426" s="33"/>
      <c r="AM426" s="34"/>
      <c r="AO426" s="47" t="str">
        <f aca="false">IF(AND(C426=S$2,D426=S$3,COUNTIF(AO$1:AO425,"&gt;"&amp;1)&lt;10),ROW(),"")</f>
        <v/>
      </c>
    </row>
    <row r="427" customFormat="false" ht="12.8" hidden="false" customHeight="false" outlineLevel="0" collapsed="false">
      <c r="A427" s="0" t="s">
        <v>1038</v>
      </c>
      <c r="B427" s="0" t="s">
        <v>30</v>
      </c>
      <c r="C427" s="0" t="s">
        <v>4</v>
      </c>
      <c r="D427" s="0" t="s">
        <v>30</v>
      </c>
      <c r="E427" s="20" t="n">
        <v>139.069997787476</v>
      </c>
      <c r="F427" s="0" t="n">
        <v>74.4</v>
      </c>
      <c r="G427" s="0" t="n">
        <v>78.4</v>
      </c>
      <c r="H427" s="0" t="n">
        <v>84.5</v>
      </c>
      <c r="I427" s="0" t="n">
        <v>6.25</v>
      </c>
      <c r="J427" s="0" t="n">
        <v>1.2</v>
      </c>
      <c r="K427" s="0" t="n">
        <v>31.7</v>
      </c>
      <c r="L427" s="0" t="n">
        <v>0.79</v>
      </c>
      <c r="M427" s="19" t="n">
        <v>43732.4713486111</v>
      </c>
      <c r="N427" s="19" t="n">
        <v>43732.487253044</v>
      </c>
      <c r="O427" s="19" t="s">
        <v>676</v>
      </c>
      <c r="W427" s="0" t="s">
        <v>274</v>
      </c>
      <c r="X427" s="19" t="n">
        <v>43642.0423611111</v>
      </c>
      <c r="Y427" s="31" t="n">
        <v>300</v>
      </c>
      <c r="Z427" s="0" t="s">
        <v>66</v>
      </c>
      <c r="AA427" s="0" t="s">
        <v>9</v>
      </c>
      <c r="AB427" s="0" t="s">
        <v>66</v>
      </c>
      <c r="AC427" s="0" t="n">
        <v>2019</v>
      </c>
      <c r="AD427" s="0" t="n">
        <v>6</v>
      </c>
      <c r="AE427" s="32"/>
      <c r="AF427" s="21" t="n">
        <f aca="false">IFERROR(SUMPRODUCT(--(tbl_bd_descente[wo_number]=W427),tbl_bd_descente[Y],tbl_bd_descente[tons])/SUMIF(tbl_bd_descente[wo_number],W427,tbl_bd_descente[tons]),0)</f>
        <v>74.3</v>
      </c>
      <c r="AG427" s="21" t="n">
        <f aca="false">IFERROR(SUMPRODUCT(--(tbl_bd_descente[wo_number]=W427),tbl_bd_descente[Al2O3],tbl_bd_descente[tons])/SUMIF(tbl_bd_descente[wo_number],W427,tbl_bd_descente[tons]),0)</f>
        <v>10.19</v>
      </c>
      <c r="AH427" s="21" t="n">
        <f aca="false">IFERROR(SUMPRODUCT(--(tbl_bd_descente[wo_number]=W427),tbl_bd_descente[Fe2O3],tbl_bd_descente[tons])/SUMIF(tbl_bd_descente[wo_number],W427,tbl_bd_descente[tons]),0)</f>
        <v>1.63333333333333</v>
      </c>
      <c r="AI427" s="21" t="n">
        <f aca="false">IFERROR(SUMPRODUCT(--(tbl_bd_descente[wo_number]=W427),tbl_bd_descente[MgO],tbl_bd_descente[tons])/SUMIF(tbl_bd_descente[wo_number],W427,tbl_bd_descente[tons]),0)</f>
        <v>32.1833333333333</v>
      </c>
      <c r="AJ427" s="21" t="n">
        <f aca="false">IFERROR(SUMPRODUCT(--(tbl_bd_descente[wo_number]=W427),tbl_bd_descente[CaOX],tbl_bd_descente[tons])/SUMIF(tbl_bd_descente[wo_number],W427,tbl_bd_descente[tons]),0)</f>
        <v>1.23333333333333</v>
      </c>
      <c r="AK427" s="21" t="n">
        <f aca="false">IFERROR(SUMPRODUCT(--(tbl_bd_descente[wo_number]=W427),tbl_bd_descente[S],tbl_bd_descente[tons])/SUMIF(tbl_bd_descente[wo_number],W427,tbl_bd_descente[tons]),0)</f>
        <v>0.0836666666666667</v>
      </c>
      <c r="AL427" s="33"/>
      <c r="AM427" s="34"/>
      <c r="AO427" s="47" t="str">
        <f aca="false">IF(AND(C427=S$2,D427=S$3,COUNTIF(AO$1:AO426,"&gt;"&amp;1)&lt;10),ROW(),"")</f>
        <v/>
      </c>
    </row>
    <row r="428" customFormat="false" ht="12.8" hidden="false" customHeight="false" outlineLevel="0" collapsed="false">
      <c r="A428" s="0" t="s">
        <v>1039</v>
      </c>
      <c r="B428" s="0" t="s">
        <v>54</v>
      </c>
      <c r="C428" s="0" t="s">
        <v>5</v>
      </c>
      <c r="D428" s="0" t="s">
        <v>54</v>
      </c>
      <c r="E428" s="20" t="n">
        <v>123.428997802734</v>
      </c>
      <c r="F428" s="0" t="n">
        <v>80.1</v>
      </c>
      <c r="G428" s="0" t="n">
        <v>84.4</v>
      </c>
      <c r="H428" s="0" t="n">
        <v>91.3</v>
      </c>
      <c r="I428" s="0" t="n">
        <v>3.1</v>
      </c>
      <c r="J428" s="0" t="n">
        <v>0.77</v>
      </c>
      <c r="K428" s="0" t="n">
        <v>31.39</v>
      </c>
      <c r="L428" s="0" t="n">
        <v>1.45</v>
      </c>
      <c r="M428" s="19" t="n">
        <v>43732.4545659375</v>
      </c>
      <c r="N428" s="19" t="n">
        <v>43732.4643575579</v>
      </c>
      <c r="O428" s="19" t="s">
        <v>676</v>
      </c>
      <c r="W428" s="0" t="s">
        <v>273</v>
      </c>
      <c r="X428" s="19" t="n">
        <v>43641.8243055556</v>
      </c>
      <c r="Y428" s="31" t="n">
        <v>394</v>
      </c>
      <c r="Z428" s="0" t="s">
        <v>56</v>
      </c>
      <c r="AA428" s="0" t="s">
        <v>25</v>
      </c>
      <c r="AB428" s="0" t="s">
        <v>56</v>
      </c>
      <c r="AC428" s="0" t="n">
        <v>2019</v>
      </c>
      <c r="AD428" s="0" t="n">
        <v>6</v>
      </c>
      <c r="AE428" s="32"/>
      <c r="AF428" s="21" t="n">
        <f aca="false">IFERROR(SUMPRODUCT(--(tbl_bd_descente[wo_number]=W428),tbl_bd_descente[Y],tbl_bd_descente[tons])/SUMIF(tbl_bd_descente[wo_number],W428,tbl_bd_descente[tons]),0)</f>
        <v>85.0670050761421</v>
      </c>
      <c r="AG428" s="21" t="n">
        <f aca="false">IFERROR(SUMPRODUCT(--(tbl_bd_descente[wo_number]=W428),tbl_bd_descente[Al2O3],tbl_bd_descente[tons])/SUMIF(tbl_bd_descente[wo_number],W428,tbl_bd_descente[tons]),0)</f>
        <v>11.6543654822335</v>
      </c>
      <c r="AH428" s="21" t="n">
        <f aca="false">IFERROR(SUMPRODUCT(--(tbl_bd_descente[wo_number]=W428),tbl_bd_descente[Fe2O3],tbl_bd_descente[tons])/SUMIF(tbl_bd_descente[wo_number],W428,tbl_bd_descente[tons]),0)</f>
        <v>1.07238578680203</v>
      </c>
      <c r="AI428" s="21" t="n">
        <f aca="false">IFERROR(SUMPRODUCT(--(tbl_bd_descente[wo_number]=W428),tbl_bd_descente[MgO],tbl_bd_descente[tons])/SUMIF(tbl_bd_descente[wo_number],W428,tbl_bd_descente[tons]),0)</f>
        <v>32.4247715736041</v>
      </c>
      <c r="AJ428" s="21" t="n">
        <f aca="false">IFERROR(SUMPRODUCT(--(tbl_bd_descente[wo_number]=W428),tbl_bd_descente[CaOX],tbl_bd_descente[tons])/SUMIF(tbl_bd_descente[wo_number],W428,tbl_bd_descente[tons]),0)</f>
        <v>0.761370558375635</v>
      </c>
      <c r="AK428" s="21" t="n">
        <f aca="false">IFERROR(SUMPRODUCT(--(tbl_bd_descente[wo_number]=W428),tbl_bd_descente[S],tbl_bd_descente[tons])/SUMIF(tbl_bd_descente[wo_number],W428,tbl_bd_descente[tons]),0)</f>
        <v>0.0320456852791878</v>
      </c>
      <c r="AL428" s="33"/>
      <c r="AM428" s="34"/>
      <c r="AO428" s="47" t="str">
        <f aca="false">IF(AND(C428=S$2,D428=S$3,COUNTIF(AO$1:AO427,"&gt;"&amp;1)&lt;10),ROW(),"")</f>
        <v/>
      </c>
    </row>
    <row r="429" customFormat="false" ht="12.8" hidden="false" customHeight="false" outlineLevel="0" collapsed="false">
      <c r="A429" s="0" t="s">
        <v>1040</v>
      </c>
      <c r="B429" s="0" t="s">
        <v>66</v>
      </c>
      <c r="C429" s="0" t="s">
        <v>20</v>
      </c>
      <c r="D429" s="0" t="s">
        <v>66</v>
      </c>
      <c r="E429" s="20" t="n">
        <v>183.744998168945</v>
      </c>
      <c r="F429" s="0" t="n">
        <v>72.1</v>
      </c>
      <c r="G429" s="0" t="n">
        <v>76</v>
      </c>
      <c r="H429" s="0" t="n">
        <v>82.2</v>
      </c>
      <c r="I429" s="0" t="n">
        <v>5.97</v>
      </c>
      <c r="J429" s="0" t="n">
        <v>1.18</v>
      </c>
      <c r="K429" s="0" t="n">
        <v>31.72</v>
      </c>
      <c r="L429" s="0" t="n">
        <v>1.75</v>
      </c>
      <c r="M429" s="19" t="n">
        <v>43732.3961168171</v>
      </c>
      <c r="N429" s="19" t="n">
        <v>43732.4370200232</v>
      </c>
      <c r="O429" s="19" t="s">
        <v>605</v>
      </c>
      <c r="W429" s="0" t="s">
        <v>272</v>
      </c>
      <c r="X429" s="19" t="n">
        <v>43641.5631944444</v>
      </c>
      <c r="Y429" s="31" t="n">
        <v>866</v>
      </c>
      <c r="Z429" s="0" t="s">
        <v>104</v>
      </c>
      <c r="AA429" s="0" t="s">
        <v>11</v>
      </c>
      <c r="AB429" s="0" t="s">
        <v>104</v>
      </c>
      <c r="AC429" s="0" t="n">
        <v>2019</v>
      </c>
      <c r="AD429" s="0" t="n">
        <v>6</v>
      </c>
      <c r="AE429" s="32"/>
      <c r="AF429" s="21" t="n">
        <f aca="false">IFERROR(SUMPRODUCT(--(tbl_bd_descente[wo_number]=W429),tbl_bd_descente[Y],tbl_bd_descente[tons])/SUMIF(tbl_bd_descente[wo_number],W429,tbl_bd_descente[tons]),0)</f>
        <v>84.8076212471132</v>
      </c>
      <c r="AG429" s="21" t="n">
        <f aca="false">IFERROR(SUMPRODUCT(--(tbl_bd_descente[wo_number]=W429),tbl_bd_descente[Al2O3],tbl_bd_descente[tons])/SUMIF(tbl_bd_descente[wo_number],W429,tbl_bd_descente[tons]),0)</f>
        <v>5.6705311778291</v>
      </c>
      <c r="AH429" s="21" t="n">
        <f aca="false">IFERROR(SUMPRODUCT(--(tbl_bd_descente[wo_number]=W429),tbl_bd_descente[Fe2O3],tbl_bd_descente[tons])/SUMIF(tbl_bd_descente[wo_number],W429,tbl_bd_descente[tons]),0)</f>
        <v>0.923048498845266</v>
      </c>
      <c r="AI429" s="21" t="n">
        <f aca="false">IFERROR(SUMPRODUCT(--(tbl_bd_descente[wo_number]=W429),tbl_bd_descente[MgO],tbl_bd_descente[tons])/SUMIF(tbl_bd_descente[wo_number],W429,tbl_bd_descente[tons]),0)</f>
        <v>31.8592378752887</v>
      </c>
      <c r="AJ429" s="21" t="n">
        <f aca="false">IFERROR(SUMPRODUCT(--(tbl_bd_descente[wo_number]=W429),tbl_bd_descente[CaOX],tbl_bd_descente[tons])/SUMIF(tbl_bd_descente[wo_number],W429,tbl_bd_descente[tons]),0)</f>
        <v>0.502378752886836</v>
      </c>
      <c r="AK429" s="21" t="n">
        <f aca="false">IFERROR(SUMPRODUCT(--(tbl_bd_descente[wo_number]=W429),tbl_bd_descente[S],tbl_bd_descente[tons])/SUMIF(tbl_bd_descente[wo_number],W429,tbl_bd_descente[tons]),0)</f>
        <v>0.0459907621247113</v>
      </c>
      <c r="AL429" s="33"/>
      <c r="AM429" s="34"/>
      <c r="AO429" s="47" t="str">
        <f aca="false">IF(AND(C429=S$2,D429=S$3,COUNTIF(AO$1:AO428,"&gt;"&amp;1)&lt;10),ROW(),"")</f>
        <v/>
      </c>
    </row>
    <row r="430" customFormat="false" ht="12.8" hidden="false" customHeight="false" outlineLevel="0" collapsed="false">
      <c r="A430" s="0" t="s">
        <v>1041</v>
      </c>
      <c r="B430" s="0" t="s">
        <v>30</v>
      </c>
      <c r="C430" s="0" t="s">
        <v>1</v>
      </c>
      <c r="D430" s="0" t="s">
        <v>30</v>
      </c>
      <c r="E430" s="20" t="n">
        <v>55.9729995727539</v>
      </c>
      <c r="F430" s="20" t="n">
        <v>75.8</v>
      </c>
      <c r="G430" s="20" t="n">
        <v>79.9</v>
      </c>
      <c r="H430" s="20" t="n">
        <v>86.7</v>
      </c>
      <c r="I430" s="20" t="n">
        <v>2.51</v>
      </c>
      <c r="J430" s="20" t="n">
        <v>0.79</v>
      </c>
      <c r="K430" s="20" t="n">
        <v>31.39</v>
      </c>
      <c r="L430" s="20" t="n">
        <v>0.76</v>
      </c>
      <c r="M430" s="19" t="n">
        <v>43732.3863258449</v>
      </c>
      <c r="N430" s="19" t="n">
        <v>43732.3875294329</v>
      </c>
      <c r="O430" s="19" t="s">
        <v>605</v>
      </c>
      <c r="W430" s="0" t="s">
        <v>271</v>
      </c>
      <c r="X430" s="19" t="n">
        <v>43641.3381944444</v>
      </c>
      <c r="Y430" s="31" t="n">
        <v>420</v>
      </c>
      <c r="Z430" s="0" t="s">
        <v>104</v>
      </c>
      <c r="AA430" s="0" t="s">
        <v>12</v>
      </c>
      <c r="AB430" s="0" t="s">
        <v>104</v>
      </c>
      <c r="AC430" s="0" t="n">
        <v>2019</v>
      </c>
      <c r="AD430" s="0" t="n">
        <v>6</v>
      </c>
      <c r="AE430" s="32"/>
      <c r="AF430" s="21" t="n">
        <f aca="false">IFERROR(SUMPRODUCT(--(tbl_bd_descente[wo_number]=W430),tbl_bd_descente[Y],tbl_bd_descente[tons])/SUMIF(tbl_bd_descente[wo_number],W430,tbl_bd_descente[tons]),0)</f>
        <v>84.6</v>
      </c>
      <c r="AG430" s="21" t="n">
        <f aca="false">IFERROR(SUMPRODUCT(--(tbl_bd_descente[wo_number]=W430),tbl_bd_descente[Al2O3],tbl_bd_descente[tons])/SUMIF(tbl_bd_descente[wo_number],W430,tbl_bd_descente[tons]),0)</f>
        <v>6.27</v>
      </c>
      <c r="AH430" s="21" t="n">
        <f aca="false">IFERROR(SUMPRODUCT(--(tbl_bd_descente[wo_number]=W430),tbl_bd_descente[Fe2O3],tbl_bd_descente[tons])/SUMIF(tbl_bd_descente[wo_number],W430,tbl_bd_descente[tons]),0)</f>
        <v>0.94</v>
      </c>
      <c r="AI430" s="21" t="n">
        <f aca="false">IFERROR(SUMPRODUCT(--(tbl_bd_descente[wo_number]=W430),tbl_bd_descente[MgO],tbl_bd_descente[tons])/SUMIF(tbl_bd_descente[wo_number],W430,tbl_bd_descente[tons]),0)</f>
        <v>32.05</v>
      </c>
      <c r="AJ430" s="21" t="n">
        <f aca="false">IFERROR(SUMPRODUCT(--(tbl_bd_descente[wo_number]=W430),tbl_bd_descente[CaOX],tbl_bd_descente[tons])/SUMIF(tbl_bd_descente[wo_number],W430,tbl_bd_descente[tons]),0)</f>
        <v>0.41</v>
      </c>
      <c r="AK430" s="21" t="n">
        <f aca="false">IFERROR(SUMPRODUCT(--(tbl_bd_descente[wo_number]=W430),tbl_bd_descente[S],tbl_bd_descente[tons])/SUMIF(tbl_bd_descente[wo_number],W430,tbl_bd_descente[tons]),0)</f>
        <v>0.032</v>
      </c>
      <c r="AL430" s="33"/>
      <c r="AM430" s="34"/>
      <c r="AO430" s="47" t="str">
        <f aca="false">IF(AND(C430=S$2,D430=S$3,COUNTIF(AO$1:AO429,"&gt;"&amp;1)&lt;10),ROW(),"")</f>
        <v/>
      </c>
    </row>
    <row r="431" customFormat="false" ht="12.8" hidden="false" customHeight="false" outlineLevel="0" collapsed="false">
      <c r="A431" s="0" t="s">
        <v>1042</v>
      </c>
      <c r="B431" s="0" t="s">
        <v>58</v>
      </c>
      <c r="C431" s="0" t="s">
        <v>2</v>
      </c>
      <c r="D431" s="0" t="s">
        <v>58</v>
      </c>
      <c r="E431" s="20" t="n">
        <v>143.528997802734</v>
      </c>
      <c r="F431" s="0" t="n">
        <v>77.3</v>
      </c>
      <c r="G431" s="0" t="n">
        <v>81.4</v>
      </c>
      <c r="H431" s="0" t="n">
        <v>88.3</v>
      </c>
      <c r="I431" s="0" t="n">
        <v>2.06</v>
      </c>
      <c r="J431" s="0" t="n">
        <v>0.64</v>
      </c>
      <c r="K431" s="0" t="n">
        <v>31.31</v>
      </c>
      <c r="L431" s="0" t="n">
        <v>0.77</v>
      </c>
      <c r="M431" s="19" t="n">
        <v>43732.3679223727</v>
      </c>
      <c r="N431" s="19" t="n">
        <v>43732.3797515046</v>
      </c>
      <c r="O431" s="19" t="s">
        <v>605</v>
      </c>
      <c r="W431" s="0" t="s">
        <v>270</v>
      </c>
      <c r="X431" s="19" t="n">
        <v>43641.2229166667</v>
      </c>
      <c r="Y431" s="31" t="n">
        <v>508</v>
      </c>
      <c r="Z431" s="0" t="s">
        <v>594</v>
      </c>
      <c r="AA431" s="0" t="s">
        <v>23</v>
      </c>
      <c r="AB431" s="0" t="s">
        <v>77</v>
      </c>
      <c r="AC431" s="0" t="n">
        <v>2019</v>
      </c>
      <c r="AD431" s="0" t="n">
        <v>6</v>
      </c>
      <c r="AE431" s="32"/>
      <c r="AF431" s="21" t="n">
        <f aca="false">IFERROR(SUMPRODUCT(--(tbl_bd_descente[wo_number]=W431),tbl_bd_descente[Y],tbl_bd_descente[tons])/SUMIF(tbl_bd_descente[wo_number],W431,tbl_bd_descente[tons]),0)</f>
        <v>82.2818897637795</v>
      </c>
      <c r="AG431" s="21" t="n">
        <f aca="false">IFERROR(SUMPRODUCT(--(tbl_bd_descente[wo_number]=W431),tbl_bd_descente[Al2O3],tbl_bd_descente[tons])/SUMIF(tbl_bd_descente[wo_number],W431,tbl_bd_descente[tons]),0)</f>
        <v>11.1033858267717</v>
      </c>
      <c r="AH431" s="21" t="n">
        <f aca="false">IFERROR(SUMPRODUCT(--(tbl_bd_descente[wo_number]=W431),tbl_bd_descente[Fe2O3],tbl_bd_descente[tons])/SUMIF(tbl_bd_descente[wo_number],W431,tbl_bd_descente[tons]),0)</f>
        <v>1.28543307086614</v>
      </c>
      <c r="AI431" s="21" t="n">
        <f aca="false">IFERROR(SUMPRODUCT(--(tbl_bd_descente[wo_number]=W431),tbl_bd_descente[MgO],tbl_bd_descente[tons])/SUMIF(tbl_bd_descente[wo_number],W431,tbl_bd_descente[tons]),0)</f>
        <v>32.5811811023622</v>
      </c>
      <c r="AJ431" s="21" t="n">
        <f aca="false">IFERROR(SUMPRODUCT(--(tbl_bd_descente[wo_number]=W431),tbl_bd_descente[CaOX],tbl_bd_descente[tons])/SUMIF(tbl_bd_descente[wo_number],W431,tbl_bd_descente[tons]),0)</f>
        <v>0.775196850393701</v>
      </c>
      <c r="AK431" s="21" t="n">
        <f aca="false">IFERROR(SUMPRODUCT(--(tbl_bd_descente[wo_number]=W431),tbl_bd_descente[S],tbl_bd_descente[tons])/SUMIF(tbl_bd_descente[wo_number],W431,tbl_bd_descente[tons]),0)</f>
        <v>0.0748976377952756</v>
      </c>
      <c r="AL431" s="33"/>
      <c r="AM431" s="34"/>
      <c r="AO431" s="47" t="str">
        <f aca="false">IF(AND(C431=S$2,D431=S$3,COUNTIF(AO$1:AO430,"&gt;"&amp;1)&lt;10),ROW(),"")</f>
        <v/>
      </c>
    </row>
    <row r="432" customFormat="false" ht="12.8" hidden="false" customHeight="false" outlineLevel="0" collapsed="false">
      <c r="A432" s="0" t="s">
        <v>1043</v>
      </c>
      <c r="B432" s="0" t="s">
        <v>54</v>
      </c>
      <c r="C432" s="0" t="s">
        <v>5</v>
      </c>
      <c r="D432" s="0" t="s">
        <v>54</v>
      </c>
      <c r="E432" s="20" t="n">
        <v>133.536001205444</v>
      </c>
      <c r="F432" s="0" t="n">
        <v>80.8</v>
      </c>
      <c r="G432" s="0" t="n">
        <v>85.1</v>
      </c>
      <c r="H432" s="0" t="n">
        <v>91.9</v>
      </c>
      <c r="I432" s="0" t="n">
        <v>2.51</v>
      </c>
      <c r="J432" s="0" t="n">
        <v>0.7</v>
      </c>
      <c r="K432" s="0" t="n">
        <v>31.45</v>
      </c>
      <c r="L432" s="0" t="n">
        <v>1.35</v>
      </c>
      <c r="M432" s="19" t="n">
        <v>43732.3500523148</v>
      </c>
      <c r="N432" s="19" t="n">
        <v>43732.3628645833</v>
      </c>
      <c r="O432" s="19" t="s">
        <v>605</v>
      </c>
      <c r="W432" s="0" t="s">
        <v>270</v>
      </c>
      <c r="X432" s="19" t="n">
        <v>43641.2229166667</v>
      </c>
      <c r="Y432" s="31" t="n">
        <v>254</v>
      </c>
      <c r="Z432" s="0" t="s">
        <v>594</v>
      </c>
      <c r="AA432" s="0" t="s">
        <v>24</v>
      </c>
      <c r="AB432" s="0" t="s">
        <v>77</v>
      </c>
      <c r="AC432" s="0" t="n">
        <v>2019</v>
      </c>
      <c r="AD432" s="0" t="n">
        <v>6</v>
      </c>
      <c r="AE432" s="32"/>
      <c r="AF432" s="21" t="n">
        <f aca="false">IFERROR(SUMPRODUCT(--(tbl_bd_descente[wo_number]=W432),tbl_bd_descente[Y],tbl_bd_descente[tons])/SUMIF(tbl_bd_descente[wo_number],W432,tbl_bd_descente[tons]),0)</f>
        <v>82.2818897637795</v>
      </c>
      <c r="AG432" s="21" t="n">
        <f aca="false">IFERROR(SUMPRODUCT(--(tbl_bd_descente[wo_number]=W432),tbl_bd_descente[Al2O3],tbl_bd_descente[tons])/SUMIF(tbl_bd_descente[wo_number],W432,tbl_bd_descente[tons]),0)</f>
        <v>11.1033858267717</v>
      </c>
      <c r="AH432" s="21" t="n">
        <f aca="false">IFERROR(SUMPRODUCT(--(tbl_bd_descente[wo_number]=W432),tbl_bd_descente[Fe2O3],tbl_bd_descente[tons])/SUMIF(tbl_bd_descente[wo_number],W432,tbl_bd_descente[tons]),0)</f>
        <v>1.28543307086614</v>
      </c>
      <c r="AI432" s="21" t="n">
        <f aca="false">IFERROR(SUMPRODUCT(--(tbl_bd_descente[wo_number]=W432),tbl_bd_descente[MgO],tbl_bd_descente[tons])/SUMIF(tbl_bd_descente[wo_number],W432,tbl_bd_descente[tons]),0)</f>
        <v>32.5811811023622</v>
      </c>
      <c r="AJ432" s="21" t="n">
        <f aca="false">IFERROR(SUMPRODUCT(--(tbl_bd_descente[wo_number]=W432),tbl_bd_descente[CaOX],tbl_bd_descente[tons])/SUMIF(tbl_bd_descente[wo_number],W432,tbl_bd_descente[tons]),0)</f>
        <v>0.775196850393701</v>
      </c>
      <c r="AK432" s="21" t="n">
        <f aca="false">IFERROR(SUMPRODUCT(--(tbl_bd_descente[wo_number]=W432),tbl_bd_descente[S],tbl_bd_descente[tons])/SUMIF(tbl_bd_descente[wo_number],W432,tbl_bd_descente[tons]),0)</f>
        <v>0.0748976377952756</v>
      </c>
      <c r="AL432" s="33"/>
      <c r="AM432" s="34"/>
      <c r="AO432" s="47" t="str">
        <f aca="false">IF(AND(C432=S$2,D432=S$3,COUNTIF(AO$1:AO431,"&gt;"&amp;1)&lt;10),ROW(),"")</f>
        <v/>
      </c>
    </row>
    <row r="433" customFormat="false" ht="12.8" hidden="false" customHeight="false" outlineLevel="0" collapsed="false">
      <c r="A433" s="0" t="s">
        <v>1044</v>
      </c>
      <c r="B433" s="0" t="s">
        <v>30</v>
      </c>
      <c r="C433" s="0" t="s">
        <v>4</v>
      </c>
      <c r="D433" s="0" t="s">
        <v>30</v>
      </c>
      <c r="E433" s="20" t="n">
        <v>429.289996337891</v>
      </c>
      <c r="F433" s="0" t="n">
        <v>74.6</v>
      </c>
      <c r="G433" s="0" t="n">
        <v>78.7</v>
      </c>
      <c r="H433" s="0" t="n">
        <v>84.7</v>
      </c>
      <c r="I433" s="0" t="n">
        <v>8.06</v>
      </c>
      <c r="J433" s="0" t="n">
        <v>1.32</v>
      </c>
      <c r="K433" s="0" t="n">
        <v>31.9</v>
      </c>
      <c r="L433" s="0" t="n">
        <v>0.79</v>
      </c>
      <c r="M433" s="19" t="n">
        <v>43732.286371956</v>
      </c>
      <c r="N433" s="19" t="n">
        <v>43732.3361405093</v>
      </c>
      <c r="O433" s="19" t="s">
        <v>605</v>
      </c>
      <c r="W433" s="0" t="s">
        <v>269</v>
      </c>
      <c r="X433" s="19" t="n">
        <v>43641.0298611111</v>
      </c>
      <c r="Y433" s="31" t="n">
        <v>600</v>
      </c>
      <c r="Z433" s="0" t="s">
        <v>594</v>
      </c>
      <c r="AA433" s="0" t="s">
        <v>23</v>
      </c>
      <c r="AB433" s="0" t="s">
        <v>77</v>
      </c>
      <c r="AC433" s="0" t="n">
        <v>2019</v>
      </c>
      <c r="AD433" s="0" t="n">
        <v>6</v>
      </c>
      <c r="AE433" s="32"/>
      <c r="AF433" s="21" t="n">
        <f aca="false">IFERROR(SUMPRODUCT(--(tbl_bd_descente[wo_number]=W433),tbl_bd_descente[Y],tbl_bd_descente[tons])/SUMIF(tbl_bd_descente[wo_number],W433,tbl_bd_descente[tons]),0)</f>
        <v>82.3666666666667</v>
      </c>
      <c r="AG433" s="21" t="n">
        <f aca="false">IFERROR(SUMPRODUCT(--(tbl_bd_descente[wo_number]=W433),tbl_bd_descente[Al2O3],tbl_bd_descente[tons])/SUMIF(tbl_bd_descente[wo_number],W433,tbl_bd_descente[tons]),0)</f>
        <v>12.71</v>
      </c>
      <c r="AH433" s="21" t="n">
        <f aca="false">IFERROR(SUMPRODUCT(--(tbl_bd_descente[wo_number]=W433),tbl_bd_descente[Fe2O3],tbl_bd_descente[tons])/SUMIF(tbl_bd_descente[wo_number],W433,tbl_bd_descente[tons]),0)</f>
        <v>1.36</v>
      </c>
      <c r="AI433" s="21" t="n">
        <f aca="false">IFERROR(SUMPRODUCT(--(tbl_bd_descente[wo_number]=W433),tbl_bd_descente[MgO],tbl_bd_descente[tons])/SUMIF(tbl_bd_descente[wo_number],W433,tbl_bd_descente[tons]),0)</f>
        <v>32.7633333333333</v>
      </c>
      <c r="AJ433" s="21" t="n">
        <f aca="false">IFERROR(SUMPRODUCT(--(tbl_bd_descente[wo_number]=W433),tbl_bd_descente[CaOX],tbl_bd_descente[tons])/SUMIF(tbl_bd_descente[wo_number],W433,tbl_bd_descente[tons]),0)</f>
        <v>0.593333333333333</v>
      </c>
      <c r="AK433" s="21" t="n">
        <f aca="false">IFERROR(SUMPRODUCT(--(tbl_bd_descente[wo_number]=W433),tbl_bd_descente[S],tbl_bd_descente[tons])/SUMIF(tbl_bd_descente[wo_number],W433,tbl_bd_descente[tons]),0)</f>
        <v>0.0556666666666667</v>
      </c>
      <c r="AL433" s="33"/>
      <c r="AM433" s="34"/>
      <c r="AO433" s="47" t="str">
        <f aca="false">IF(AND(C433=S$2,D433=S$3,COUNTIF(AO$1:AO432,"&gt;"&amp;1)&lt;10),ROW(),"")</f>
        <v/>
      </c>
    </row>
    <row r="434" customFormat="false" ht="12.8" hidden="false" customHeight="false" outlineLevel="0" collapsed="false">
      <c r="A434" s="0" t="s">
        <v>1045</v>
      </c>
      <c r="B434" s="0" t="s">
        <v>613</v>
      </c>
      <c r="C434" s="0" t="s">
        <v>8</v>
      </c>
      <c r="D434" s="0" t="s">
        <v>66</v>
      </c>
      <c r="E434" s="20" t="n">
        <v>197.491995811462</v>
      </c>
      <c r="F434" s="0" t="n">
        <v>74.9</v>
      </c>
      <c r="G434" s="0" t="n">
        <v>79</v>
      </c>
      <c r="H434" s="0" t="n">
        <v>84.9</v>
      </c>
      <c r="I434" s="0" t="n">
        <v>7.49</v>
      </c>
      <c r="J434" s="0" t="n">
        <v>1.26</v>
      </c>
      <c r="K434" s="0" t="n">
        <v>31.91</v>
      </c>
      <c r="L434" s="0" t="n">
        <v>0.91</v>
      </c>
      <c r="M434" s="19" t="n">
        <v>43732.2607468403</v>
      </c>
      <c r="N434" s="19" t="n">
        <v>43732.2796820602</v>
      </c>
      <c r="O434" s="19" t="s">
        <v>605</v>
      </c>
      <c r="W434" s="0" t="s">
        <v>269</v>
      </c>
      <c r="X434" s="19" t="n">
        <v>43641.0298611111</v>
      </c>
      <c r="Y434" s="31" t="n">
        <v>300</v>
      </c>
      <c r="Z434" s="0" t="s">
        <v>594</v>
      </c>
      <c r="AA434" s="0" t="s">
        <v>24</v>
      </c>
      <c r="AB434" s="0" t="s">
        <v>77</v>
      </c>
      <c r="AC434" s="0" t="n">
        <v>2019</v>
      </c>
      <c r="AD434" s="0" t="n">
        <v>6</v>
      </c>
      <c r="AE434" s="32"/>
      <c r="AF434" s="21" t="n">
        <f aca="false">IFERROR(SUMPRODUCT(--(tbl_bd_descente[wo_number]=W434),tbl_bd_descente[Y],tbl_bd_descente[tons])/SUMIF(tbl_bd_descente[wo_number],W434,tbl_bd_descente[tons]),0)</f>
        <v>82.3666666666667</v>
      </c>
      <c r="AG434" s="21" t="n">
        <f aca="false">IFERROR(SUMPRODUCT(--(tbl_bd_descente[wo_number]=W434),tbl_bd_descente[Al2O3],tbl_bd_descente[tons])/SUMIF(tbl_bd_descente[wo_number],W434,tbl_bd_descente[tons]),0)</f>
        <v>12.71</v>
      </c>
      <c r="AH434" s="21" t="n">
        <f aca="false">IFERROR(SUMPRODUCT(--(tbl_bd_descente[wo_number]=W434),tbl_bd_descente[Fe2O3],tbl_bd_descente[tons])/SUMIF(tbl_bd_descente[wo_number],W434,tbl_bd_descente[tons]),0)</f>
        <v>1.36</v>
      </c>
      <c r="AI434" s="21" t="n">
        <f aca="false">IFERROR(SUMPRODUCT(--(tbl_bd_descente[wo_number]=W434),tbl_bd_descente[MgO],tbl_bd_descente[tons])/SUMIF(tbl_bd_descente[wo_number],W434,tbl_bd_descente[tons]),0)</f>
        <v>32.7633333333333</v>
      </c>
      <c r="AJ434" s="21" t="n">
        <f aca="false">IFERROR(SUMPRODUCT(--(tbl_bd_descente[wo_number]=W434),tbl_bd_descente[CaOX],tbl_bd_descente[tons])/SUMIF(tbl_bd_descente[wo_number],W434,tbl_bd_descente[tons]),0)</f>
        <v>0.593333333333333</v>
      </c>
      <c r="AK434" s="21" t="n">
        <f aca="false">IFERROR(SUMPRODUCT(--(tbl_bd_descente[wo_number]=W434),tbl_bd_descente[S],tbl_bd_descente[tons])/SUMIF(tbl_bd_descente[wo_number],W434,tbl_bd_descente[tons]),0)</f>
        <v>0.0556666666666667</v>
      </c>
      <c r="AL434" s="33"/>
      <c r="AM434" s="34"/>
      <c r="AO434" s="47" t="str">
        <f aca="false">IF(AND(C434=S$2,D434=S$3,COUNTIF(AO$1:AO433,"&gt;"&amp;1)&lt;10),ROW(),"")</f>
        <v/>
      </c>
    </row>
    <row r="435" customFormat="false" ht="12.8" hidden="false" customHeight="false" outlineLevel="0" collapsed="false">
      <c r="A435" s="0" t="s">
        <v>1046</v>
      </c>
      <c r="B435" s="0" t="s">
        <v>30</v>
      </c>
      <c r="C435" s="0" t="s">
        <v>1</v>
      </c>
      <c r="D435" s="0" t="s">
        <v>30</v>
      </c>
      <c r="E435" s="20" t="n">
        <v>233.287999725342</v>
      </c>
      <c r="F435" s="20" t="n">
        <v>75.3</v>
      </c>
      <c r="G435" s="20" t="n">
        <v>79.3</v>
      </c>
      <c r="H435" s="20" t="n">
        <v>86</v>
      </c>
      <c r="I435" s="20" t="n">
        <v>3.65</v>
      </c>
      <c r="J435" s="20" t="n">
        <v>0.88</v>
      </c>
      <c r="K435" s="20" t="n">
        <v>31.28</v>
      </c>
      <c r="L435" s="20" t="n">
        <v>1.79</v>
      </c>
      <c r="M435" s="19" t="n">
        <v>43731.9357486458</v>
      </c>
      <c r="N435" s="19" t="n">
        <v>43732.2541492708</v>
      </c>
      <c r="O435" s="19" t="s">
        <v>605</v>
      </c>
      <c r="W435" s="0" t="s">
        <v>268</v>
      </c>
      <c r="X435" s="19" t="n">
        <v>43640.8152777778</v>
      </c>
      <c r="Y435" s="31" t="n">
        <v>180</v>
      </c>
      <c r="Z435" s="0" t="s">
        <v>54</v>
      </c>
      <c r="AA435" s="0" t="s">
        <v>5</v>
      </c>
      <c r="AB435" s="0" t="s">
        <v>54</v>
      </c>
      <c r="AC435" s="0" t="n">
        <v>2019</v>
      </c>
      <c r="AD435" s="0" t="n">
        <v>6</v>
      </c>
      <c r="AE435" s="32"/>
      <c r="AF435" s="21" t="n">
        <f aca="false">IFERROR(SUMPRODUCT(--(tbl_bd_descente[wo_number]=W435),tbl_bd_descente[Y],tbl_bd_descente[tons])/SUMIF(tbl_bd_descente[wo_number],W435,tbl_bd_descente[tons]),0)</f>
        <v>85.4</v>
      </c>
      <c r="AG435" s="21" t="n">
        <f aca="false">IFERROR(SUMPRODUCT(--(tbl_bd_descente[wo_number]=W435),tbl_bd_descente[Al2O3],tbl_bd_descente[tons])/SUMIF(tbl_bd_descente[wo_number],W435,tbl_bd_descente[tons]),0)</f>
        <v>2.1</v>
      </c>
      <c r="AH435" s="21" t="n">
        <f aca="false">IFERROR(SUMPRODUCT(--(tbl_bd_descente[wo_number]=W435),tbl_bd_descente[Fe2O3],tbl_bd_descente[tons])/SUMIF(tbl_bd_descente[wo_number],W435,tbl_bd_descente[tons]),0)</f>
        <v>0.66</v>
      </c>
      <c r="AI435" s="21" t="n">
        <f aca="false">IFERROR(SUMPRODUCT(--(tbl_bd_descente[wo_number]=W435),tbl_bd_descente[MgO],tbl_bd_descente[tons])/SUMIF(tbl_bd_descente[wo_number],W435,tbl_bd_descente[tons]),0)</f>
        <v>31.65</v>
      </c>
      <c r="AJ435" s="21" t="n">
        <f aca="false">IFERROR(SUMPRODUCT(--(tbl_bd_descente[wo_number]=W435),tbl_bd_descente[CaOX],tbl_bd_descente[tons])/SUMIF(tbl_bd_descente[wo_number],W435,tbl_bd_descente[tons]),0)</f>
        <v>0.37</v>
      </c>
      <c r="AK435" s="21" t="n">
        <f aca="false">IFERROR(SUMPRODUCT(--(tbl_bd_descente[wo_number]=W435),tbl_bd_descente[S],tbl_bd_descente[tons])/SUMIF(tbl_bd_descente[wo_number],W435,tbl_bd_descente[tons]),0)</f>
        <v>0.028</v>
      </c>
      <c r="AL435" s="33"/>
      <c r="AM435" s="34"/>
      <c r="AO435" s="47" t="str">
        <f aca="false">IF(AND(C435=S$2,D435=S$3,COUNTIF(AO$1:AO434,"&gt;"&amp;1)&lt;10),ROW(),"")</f>
        <v/>
      </c>
    </row>
    <row r="436" customFormat="false" ht="12.8" hidden="false" customHeight="false" outlineLevel="0" collapsed="false">
      <c r="A436" s="0" t="s">
        <v>1047</v>
      </c>
      <c r="B436" s="0" t="s">
        <v>30</v>
      </c>
      <c r="C436" s="0" t="s">
        <v>4</v>
      </c>
      <c r="D436" s="0" t="s">
        <v>30</v>
      </c>
      <c r="E436" s="20" t="n">
        <v>255.059997558594</v>
      </c>
      <c r="F436" s="0" t="n">
        <v>75</v>
      </c>
      <c r="G436" s="0" t="n">
        <v>79.1</v>
      </c>
      <c r="H436" s="0" t="n">
        <v>85.4</v>
      </c>
      <c r="I436" s="0" t="n">
        <v>5.21</v>
      </c>
      <c r="J436" s="0" t="n">
        <v>1.1</v>
      </c>
      <c r="K436" s="0" t="n">
        <v>31.55</v>
      </c>
      <c r="L436" s="0" t="n">
        <v>1.05</v>
      </c>
      <c r="M436" s="19" t="n">
        <v>43731.9028310995</v>
      </c>
      <c r="N436" s="19" t="n">
        <v>43731.9292884259</v>
      </c>
      <c r="O436" s="19" t="s">
        <v>605</v>
      </c>
      <c r="W436" s="0" t="s">
        <v>267</v>
      </c>
      <c r="X436" s="19" t="n">
        <v>43640.7729166667</v>
      </c>
      <c r="Y436" s="31" t="n">
        <v>1200</v>
      </c>
      <c r="Z436" s="0" t="s">
        <v>54</v>
      </c>
      <c r="AA436" s="0" t="s">
        <v>5</v>
      </c>
      <c r="AB436" s="0" t="s">
        <v>54</v>
      </c>
      <c r="AC436" s="0" t="n">
        <v>2019</v>
      </c>
      <c r="AD436" s="0" t="n">
        <v>6</v>
      </c>
      <c r="AE436" s="32"/>
      <c r="AF436" s="21" t="n">
        <f aca="false">IFERROR(SUMPRODUCT(--(tbl_bd_descente[wo_number]=W436),tbl_bd_descente[Y],tbl_bd_descente[tons])/SUMIF(tbl_bd_descente[wo_number],W436,tbl_bd_descente[tons]),0)</f>
        <v>83.3</v>
      </c>
      <c r="AG436" s="21" t="n">
        <f aca="false">IFERROR(SUMPRODUCT(--(tbl_bd_descente[wo_number]=W436),tbl_bd_descente[Al2O3],tbl_bd_descente[tons])/SUMIF(tbl_bd_descente[wo_number],W436,tbl_bd_descente[tons]),0)</f>
        <v>2.73</v>
      </c>
      <c r="AH436" s="21" t="n">
        <f aca="false">IFERROR(SUMPRODUCT(--(tbl_bd_descente[wo_number]=W436),tbl_bd_descente[Fe2O3],tbl_bd_descente[tons])/SUMIF(tbl_bd_descente[wo_number],W436,tbl_bd_descente[tons]),0)</f>
        <v>0.75</v>
      </c>
      <c r="AI436" s="21" t="n">
        <f aca="false">IFERROR(SUMPRODUCT(--(tbl_bd_descente[wo_number]=W436),tbl_bd_descente[MgO],tbl_bd_descente[tons])/SUMIF(tbl_bd_descente[wo_number],W436,tbl_bd_descente[tons]),0)</f>
        <v>31.65</v>
      </c>
      <c r="AJ436" s="21" t="n">
        <f aca="false">IFERROR(SUMPRODUCT(--(tbl_bd_descente[wo_number]=W436),tbl_bd_descente[CaOX],tbl_bd_descente[tons])/SUMIF(tbl_bd_descente[wo_number],W436,tbl_bd_descente[tons]),0)</f>
        <v>0.48</v>
      </c>
      <c r="AK436" s="21" t="n">
        <f aca="false">IFERROR(SUMPRODUCT(--(tbl_bd_descente[wo_number]=W436),tbl_bd_descente[S],tbl_bd_descente[tons])/SUMIF(tbl_bd_descente[wo_number],W436,tbl_bd_descente[tons]),0)</f>
        <v>0.043</v>
      </c>
      <c r="AL436" s="33"/>
      <c r="AM436" s="34"/>
      <c r="AO436" s="47" t="str">
        <f aca="false">IF(AND(C436=S$2,D436=S$3,COUNTIF(AO$1:AO435,"&gt;"&amp;1)&lt;10),ROW(),"")</f>
        <v/>
      </c>
    </row>
    <row r="437" customFormat="false" ht="12.8" hidden="false" customHeight="false" outlineLevel="0" collapsed="false">
      <c r="A437" s="0" t="s">
        <v>1048</v>
      </c>
      <c r="B437" s="0" t="s">
        <v>30</v>
      </c>
      <c r="C437" s="0" t="s">
        <v>1</v>
      </c>
      <c r="D437" s="0" t="s">
        <v>30</v>
      </c>
      <c r="E437" s="20" t="n">
        <v>146.514999389648</v>
      </c>
      <c r="F437" s="20" t="n">
        <v>75.1</v>
      </c>
      <c r="G437" s="20" t="n">
        <v>79.1</v>
      </c>
      <c r="H437" s="20" t="n">
        <v>85.5</v>
      </c>
      <c r="I437" s="20" t="n">
        <v>3.74</v>
      </c>
      <c r="J437" s="20" t="n">
        <v>0.91</v>
      </c>
      <c r="K437" s="20" t="n">
        <v>31.6</v>
      </c>
      <c r="L437" s="20" t="n">
        <v>1.1</v>
      </c>
      <c r="M437" s="19" t="n">
        <v>43731.8835260069</v>
      </c>
      <c r="N437" s="19" t="n">
        <v>43731.8943354167</v>
      </c>
      <c r="O437" s="19" t="s">
        <v>605</v>
      </c>
      <c r="W437" s="0" t="s">
        <v>266</v>
      </c>
      <c r="X437" s="19" t="n">
        <v>43640.4020833333</v>
      </c>
      <c r="Y437" s="31" t="n">
        <v>454</v>
      </c>
      <c r="Z437" s="0" t="s">
        <v>66</v>
      </c>
      <c r="AA437" s="0" t="s">
        <v>9</v>
      </c>
      <c r="AB437" s="0" t="s">
        <v>66</v>
      </c>
      <c r="AC437" s="0" t="n">
        <v>2019</v>
      </c>
      <c r="AD437" s="0" t="n">
        <v>6</v>
      </c>
      <c r="AE437" s="32"/>
      <c r="AF437" s="21" t="n">
        <f aca="false">IFERROR(SUMPRODUCT(--(tbl_bd_descente[wo_number]=W437),tbl_bd_descente[Y],tbl_bd_descente[tons])/SUMIF(tbl_bd_descente[wo_number],W437,tbl_bd_descente[tons]),0)</f>
        <v>72.2656387665198</v>
      </c>
      <c r="AG437" s="21" t="n">
        <f aca="false">IFERROR(SUMPRODUCT(--(tbl_bd_descente[wo_number]=W437),tbl_bd_descente[Al2O3],tbl_bd_descente[tons])/SUMIF(tbl_bd_descente[wo_number],W437,tbl_bd_descente[tons]),0)</f>
        <v>8.69929515418502</v>
      </c>
      <c r="AH437" s="21" t="n">
        <f aca="false">IFERROR(SUMPRODUCT(--(tbl_bd_descente[wo_number]=W437),tbl_bd_descente[Fe2O3],tbl_bd_descente[tons])/SUMIF(tbl_bd_descente[wo_number],W437,tbl_bd_descente[tons]),0)</f>
        <v>1.55237885462555</v>
      </c>
      <c r="AI437" s="21" t="n">
        <f aca="false">IFERROR(SUMPRODUCT(--(tbl_bd_descente[wo_number]=W437),tbl_bd_descente[MgO],tbl_bd_descente[tons])/SUMIF(tbl_bd_descente[wo_number],W437,tbl_bd_descente[tons]),0)</f>
        <v>31.9201321585903</v>
      </c>
      <c r="AJ437" s="21" t="n">
        <f aca="false">IFERROR(SUMPRODUCT(--(tbl_bd_descente[wo_number]=W437),tbl_bd_descente[CaOX],tbl_bd_descente[tons])/SUMIF(tbl_bd_descente[wo_number],W437,tbl_bd_descente[tons]),0)</f>
        <v>1.11299559471366</v>
      </c>
      <c r="AK437" s="21" t="n">
        <f aca="false">IFERROR(SUMPRODUCT(--(tbl_bd_descente[wo_number]=W437),tbl_bd_descente[S],tbl_bd_descente[tons])/SUMIF(tbl_bd_descente[wo_number],W437,tbl_bd_descente[tons]),0)</f>
        <v>0.122299559471366</v>
      </c>
      <c r="AL437" s="33"/>
      <c r="AM437" s="34"/>
      <c r="AO437" s="47" t="str">
        <f aca="false">IF(AND(C437=S$2,D437=S$3,COUNTIF(AO$1:AO436,"&gt;"&amp;1)&lt;10),ROW(),"")</f>
        <v/>
      </c>
    </row>
    <row r="438" customFormat="false" ht="12.8" hidden="false" customHeight="false" outlineLevel="0" collapsed="false">
      <c r="A438" s="0" t="s">
        <v>1049</v>
      </c>
      <c r="B438" s="0" t="s">
        <v>104</v>
      </c>
      <c r="C438" s="0" t="s">
        <v>6</v>
      </c>
      <c r="D438" s="0" t="s">
        <v>104</v>
      </c>
      <c r="E438" s="20" t="n">
        <v>407.939994812012</v>
      </c>
      <c r="F438" s="0" t="n">
        <v>79.3</v>
      </c>
      <c r="G438" s="0" t="n">
        <v>83.6</v>
      </c>
      <c r="H438" s="0" t="n">
        <v>89.6</v>
      </c>
      <c r="I438" s="0" t="n">
        <v>5.74</v>
      </c>
      <c r="J438" s="0" t="n">
        <v>0.95</v>
      </c>
      <c r="K438" s="0" t="n">
        <v>31.81</v>
      </c>
      <c r="L438" s="0" t="n">
        <v>0.51</v>
      </c>
      <c r="M438" s="19" t="n">
        <v>43731.8419512384</v>
      </c>
      <c r="N438" s="19" t="n">
        <v>43731.8769746181</v>
      </c>
      <c r="O438" s="19" t="s">
        <v>605</v>
      </c>
      <c r="W438" s="0" t="s">
        <v>266</v>
      </c>
      <c r="X438" s="19" t="n">
        <v>43640.4020833333</v>
      </c>
      <c r="Y438" s="31" t="n">
        <v>227</v>
      </c>
      <c r="Z438" s="0" t="s">
        <v>66</v>
      </c>
      <c r="AA438" s="0" t="s">
        <v>20</v>
      </c>
      <c r="AB438" s="0" t="s">
        <v>66</v>
      </c>
      <c r="AC438" s="0" t="n">
        <v>2019</v>
      </c>
      <c r="AD438" s="0" t="n">
        <v>6</v>
      </c>
      <c r="AE438" s="32"/>
      <c r="AF438" s="21" t="n">
        <f aca="false">IFERROR(SUMPRODUCT(--(tbl_bd_descente[wo_number]=W438),tbl_bd_descente[Y],tbl_bd_descente[tons])/SUMIF(tbl_bd_descente[wo_number],W438,tbl_bd_descente[tons]),0)</f>
        <v>72.2656387665198</v>
      </c>
      <c r="AG438" s="21" t="n">
        <f aca="false">IFERROR(SUMPRODUCT(--(tbl_bd_descente[wo_number]=W438),tbl_bd_descente[Al2O3],tbl_bd_descente[tons])/SUMIF(tbl_bd_descente[wo_number],W438,tbl_bd_descente[tons]),0)</f>
        <v>8.69929515418502</v>
      </c>
      <c r="AH438" s="21" t="n">
        <f aca="false">IFERROR(SUMPRODUCT(--(tbl_bd_descente[wo_number]=W438),tbl_bd_descente[Fe2O3],tbl_bd_descente[tons])/SUMIF(tbl_bd_descente[wo_number],W438,tbl_bd_descente[tons]),0)</f>
        <v>1.55237885462555</v>
      </c>
      <c r="AI438" s="21" t="n">
        <f aca="false">IFERROR(SUMPRODUCT(--(tbl_bd_descente[wo_number]=W438),tbl_bd_descente[MgO],tbl_bd_descente[tons])/SUMIF(tbl_bd_descente[wo_number],W438,tbl_bd_descente[tons]),0)</f>
        <v>31.9201321585903</v>
      </c>
      <c r="AJ438" s="21" t="n">
        <f aca="false">IFERROR(SUMPRODUCT(--(tbl_bd_descente[wo_number]=W438),tbl_bd_descente[CaOX],tbl_bd_descente[tons])/SUMIF(tbl_bd_descente[wo_number],W438,tbl_bd_descente[tons]),0)</f>
        <v>1.11299559471366</v>
      </c>
      <c r="AK438" s="21" t="n">
        <f aca="false">IFERROR(SUMPRODUCT(--(tbl_bd_descente[wo_number]=W438),tbl_bd_descente[S],tbl_bd_descente[tons])/SUMIF(tbl_bd_descente[wo_number],W438,tbl_bd_descente[tons]),0)</f>
        <v>0.122299559471366</v>
      </c>
      <c r="AL438" s="33"/>
      <c r="AM438" s="34"/>
      <c r="AO438" s="47" t="str">
        <f aca="false">IF(AND(C438=S$2,D438=S$3,COUNTIF(AO$1:AO437,"&gt;"&amp;1)&lt;10),ROW(),"")</f>
        <v/>
      </c>
    </row>
    <row r="439" customFormat="false" ht="12.8" hidden="false" customHeight="false" outlineLevel="0" collapsed="false">
      <c r="A439" s="0" t="s">
        <v>1050</v>
      </c>
      <c r="B439" s="0" t="s">
        <v>88</v>
      </c>
      <c r="C439" s="0" t="s">
        <v>26</v>
      </c>
      <c r="D439" s="0" t="s">
        <v>88</v>
      </c>
      <c r="E439" s="20" t="n">
        <v>220.829998779297</v>
      </c>
      <c r="F439" s="0" t="n">
        <v>69.1</v>
      </c>
      <c r="G439" s="0" t="n">
        <v>72.8</v>
      </c>
      <c r="H439" s="0" t="n">
        <v>78.7</v>
      </c>
      <c r="I439" s="0" t="n">
        <v>3.6</v>
      </c>
      <c r="J439" s="0" t="n">
        <v>1.16</v>
      </c>
      <c r="K439" s="0" t="n">
        <v>31.18</v>
      </c>
      <c r="L439" s="0" t="n">
        <v>2.1</v>
      </c>
      <c r="M439" s="19" t="n">
        <v>43731.8216271991</v>
      </c>
      <c r="N439" s="19" t="n">
        <v>43731.8494756944</v>
      </c>
      <c r="O439" s="19" t="s">
        <v>1025</v>
      </c>
      <c r="W439" s="0" t="s">
        <v>256</v>
      </c>
      <c r="X439" s="19" t="n">
        <v>43640.2256944445</v>
      </c>
      <c r="Y439" s="31" t="n">
        <v>320</v>
      </c>
      <c r="Z439" s="0" t="s">
        <v>66</v>
      </c>
      <c r="AA439" s="0" t="s">
        <v>9</v>
      </c>
      <c r="AB439" s="0" t="s">
        <v>66</v>
      </c>
      <c r="AC439" s="0" t="n">
        <v>2019</v>
      </c>
      <c r="AD439" s="0" t="n">
        <v>6</v>
      </c>
      <c r="AE439" s="32"/>
      <c r="AF439" s="21" t="n">
        <f aca="false">IFERROR(SUMPRODUCT(--(tbl_bd_descente[wo_number]=W439),tbl_bd_descente[Y],tbl_bd_descente[tons])/SUMIF(tbl_bd_descente[wo_number],W439,tbl_bd_descente[tons]),0)</f>
        <v>75.64375</v>
      </c>
      <c r="AG439" s="21" t="n">
        <f aca="false">IFERROR(SUMPRODUCT(--(tbl_bd_descente[wo_number]=W439),tbl_bd_descente[Al2O3],tbl_bd_descente[tons])/SUMIF(tbl_bd_descente[wo_number],W439,tbl_bd_descente[tons]),0)</f>
        <v>7.20375</v>
      </c>
      <c r="AH439" s="21" t="n">
        <f aca="false">IFERROR(SUMPRODUCT(--(tbl_bd_descente[wo_number]=W439),tbl_bd_descente[Fe2O3],tbl_bd_descente[tons])/SUMIF(tbl_bd_descente[wo_number],W439,tbl_bd_descente[tons]),0)</f>
        <v>1.335625</v>
      </c>
      <c r="AI439" s="21" t="n">
        <f aca="false">IFERROR(SUMPRODUCT(--(tbl_bd_descente[wo_number]=W439),tbl_bd_descente[MgO],tbl_bd_descente[tons])/SUMIF(tbl_bd_descente[wo_number],W439,tbl_bd_descente[tons]),0)</f>
        <v>32.03625</v>
      </c>
      <c r="AJ439" s="21" t="n">
        <f aca="false">IFERROR(SUMPRODUCT(--(tbl_bd_descente[wo_number]=W439),tbl_bd_descente[CaOX],tbl_bd_descente[tons])/SUMIF(tbl_bd_descente[wo_number],W439,tbl_bd_descente[tons]),0)</f>
        <v>1.921875</v>
      </c>
      <c r="AK439" s="21" t="n">
        <f aca="false">IFERROR(SUMPRODUCT(--(tbl_bd_descente[wo_number]=W439),tbl_bd_descente[S],tbl_bd_descente[tons])/SUMIF(tbl_bd_descente[wo_number],W439,tbl_bd_descente[tons]),0)</f>
        <v>0.1510625</v>
      </c>
      <c r="AL439" s="33"/>
      <c r="AM439" s="34"/>
      <c r="AO439" s="47" t="str">
        <f aca="false">IF(AND(C439=S$2,D439=S$3,COUNTIF(AO$1:AO438,"&gt;"&amp;1)&lt;10),ROW(),"")</f>
        <v/>
      </c>
    </row>
    <row r="440" customFormat="false" ht="12.8" hidden="false" customHeight="false" outlineLevel="0" collapsed="false">
      <c r="A440" s="0" t="s">
        <v>1051</v>
      </c>
      <c r="B440" s="0" t="s">
        <v>88</v>
      </c>
      <c r="C440" s="0" t="s">
        <v>26</v>
      </c>
      <c r="D440" s="0" t="s">
        <v>88</v>
      </c>
      <c r="E440" s="20" t="n">
        <v>221.815996551514</v>
      </c>
      <c r="F440" s="0" t="n">
        <v>69.3</v>
      </c>
      <c r="G440" s="0" t="n">
        <v>73.1</v>
      </c>
      <c r="H440" s="0" t="n">
        <v>79</v>
      </c>
      <c r="I440" s="0" t="n">
        <v>4.2</v>
      </c>
      <c r="J440" s="0" t="n">
        <v>1.31</v>
      </c>
      <c r="K440" s="0" t="n">
        <v>31.32</v>
      </c>
      <c r="L440" s="0" t="n">
        <v>1.146</v>
      </c>
      <c r="M440" s="19" t="n">
        <v>43731.7967308218</v>
      </c>
      <c r="N440" s="19" t="n">
        <v>43731.817762419</v>
      </c>
      <c r="O440" s="19" t="s">
        <v>1025</v>
      </c>
      <c r="W440" s="0" t="s">
        <v>256</v>
      </c>
      <c r="X440" s="19" t="n">
        <v>43640.2256944445</v>
      </c>
      <c r="Y440" s="31" t="n">
        <v>640</v>
      </c>
      <c r="Z440" s="0" t="s">
        <v>66</v>
      </c>
      <c r="AA440" s="0" t="s">
        <v>20</v>
      </c>
      <c r="AB440" s="0" t="s">
        <v>66</v>
      </c>
      <c r="AC440" s="0" t="n">
        <v>2019</v>
      </c>
      <c r="AD440" s="0" t="n">
        <v>6</v>
      </c>
      <c r="AE440" s="32"/>
      <c r="AF440" s="21" t="n">
        <f aca="false">IFERROR(SUMPRODUCT(--(tbl_bd_descente[wo_number]=W440),tbl_bd_descente[Y],tbl_bd_descente[tons])/SUMIF(tbl_bd_descente[wo_number],W440,tbl_bd_descente[tons]),0)</f>
        <v>75.64375</v>
      </c>
      <c r="AG440" s="21" t="n">
        <f aca="false">IFERROR(SUMPRODUCT(--(tbl_bd_descente[wo_number]=W440),tbl_bd_descente[Al2O3],tbl_bd_descente[tons])/SUMIF(tbl_bd_descente[wo_number],W440,tbl_bd_descente[tons]),0)</f>
        <v>7.20375</v>
      </c>
      <c r="AH440" s="21" t="n">
        <f aca="false">IFERROR(SUMPRODUCT(--(tbl_bd_descente[wo_number]=W440),tbl_bd_descente[Fe2O3],tbl_bd_descente[tons])/SUMIF(tbl_bd_descente[wo_number],W440,tbl_bd_descente[tons]),0)</f>
        <v>1.335625</v>
      </c>
      <c r="AI440" s="21" t="n">
        <f aca="false">IFERROR(SUMPRODUCT(--(tbl_bd_descente[wo_number]=W440),tbl_bd_descente[MgO],tbl_bd_descente[tons])/SUMIF(tbl_bd_descente[wo_number],W440,tbl_bd_descente[tons]),0)</f>
        <v>32.03625</v>
      </c>
      <c r="AJ440" s="21" t="n">
        <f aca="false">IFERROR(SUMPRODUCT(--(tbl_bd_descente[wo_number]=W440),tbl_bd_descente[CaOX],tbl_bd_descente[tons])/SUMIF(tbl_bd_descente[wo_number],W440,tbl_bd_descente[tons]),0)</f>
        <v>1.921875</v>
      </c>
      <c r="AK440" s="21" t="n">
        <f aca="false">IFERROR(SUMPRODUCT(--(tbl_bd_descente[wo_number]=W440),tbl_bd_descente[S],tbl_bd_descente[tons])/SUMIF(tbl_bd_descente[wo_number],W440,tbl_bd_descente[tons]),0)</f>
        <v>0.1510625</v>
      </c>
      <c r="AL440" s="33"/>
      <c r="AM440" s="34"/>
      <c r="AO440" s="47" t="str">
        <f aca="false">IF(AND(C440=S$2,D440=S$3,COUNTIF(AO$1:AO439,"&gt;"&amp;1)&lt;10),ROW(),"")</f>
        <v/>
      </c>
    </row>
    <row r="441" customFormat="false" ht="12.8" hidden="false" customHeight="false" outlineLevel="0" collapsed="false">
      <c r="A441" s="0" t="s">
        <v>1052</v>
      </c>
      <c r="B441" s="0" t="s">
        <v>88</v>
      </c>
      <c r="C441" s="0" t="s">
        <v>26</v>
      </c>
      <c r="D441" s="0" t="s">
        <v>88</v>
      </c>
      <c r="E441" s="20" t="n">
        <v>220.419998168945</v>
      </c>
      <c r="F441" s="0" t="n">
        <v>72.2</v>
      </c>
      <c r="G441" s="0" t="n">
        <v>76.1</v>
      </c>
      <c r="H441" s="0" t="n">
        <v>82</v>
      </c>
      <c r="I441" s="0" t="n">
        <v>4.13</v>
      </c>
      <c r="J441" s="0" t="n">
        <v>0.98</v>
      </c>
      <c r="K441" s="0" t="n">
        <v>31.52</v>
      </c>
      <c r="L441" s="0" t="n">
        <v>0.73</v>
      </c>
      <c r="M441" s="19" t="n">
        <v>43731.7702041319</v>
      </c>
      <c r="N441" s="19" t="n">
        <v>43731.788665162</v>
      </c>
      <c r="O441" s="19" t="s">
        <v>649</v>
      </c>
      <c r="W441" s="0" t="s">
        <v>265</v>
      </c>
      <c r="X441" s="19" t="n">
        <v>43637.95</v>
      </c>
      <c r="Y441" s="31" t="n">
        <v>115.333333333333</v>
      </c>
      <c r="Z441" s="0" t="s">
        <v>66</v>
      </c>
      <c r="AA441" s="0" t="s">
        <v>9</v>
      </c>
      <c r="AB441" s="0" t="s">
        <v>66</v>
      </c>
      <c r="AC441" s="0" t="n">
        <v>2019</v>
      </c>
      <c r="AD441" s="0" t="n">
        <v>6</v>
      </c>
      <c r="AE441" s="32"/>
      <c r="AF441" s="21" t="n">
        <f aca="false">IFERROR(SUMPRODUCT(--(tbl_bd_descente[wo_number]=W441),tbl_bd_descente[Y],tbl_bd_descente[tons])/SUMIF(tbl_bd_descente[wo_number],W441,tbl_bd_descente[tons]),0)</f>
        <v>75.6</v>
      </c>
      <c r="AG441" s="21" t="n">
        <f aca="false">IFERROR(SUMPRODUCT(--(tbl_bd_descente[wo_number]=W441),tbl_bd_descente[Al2O3],tbl_bd_descente[tons])/SUMIF(tbl_bd_descente[wo_number],W441,tbl_bd_descente[tons]),0)</f>
        <v>8.09</v>
      </c>
      <c r="AH441" s="21" t="n">
        <f aca="false">IFERROR(SUMPRODUCT(--(tbl_bd_descente[wo_number]=W441),tbl_bd_descente[Fe2O3],tbl_bd_descente[tons])/SUMIF(tbl_bd_descente[wo_number],W441,tbl_bd_descente[tons]),0)</f>
        <v>1.45</v>
      </c>
      <c r="AI441" s="21" t="n">
        <f aca="false">IFERROR(SUMPRODUCT(--(tbl_bd_descente[wo_number]=W441),tbl_bd_descente[MgO],tbl_bd_descente[tons])/SUMIF(tbl_bd_descente[wo_number],W441,tbl_bd_descente[tons]),0)</f>
        <v>32.14</v>
      </c>
      <c r="AJ441" s="21" t="n">
        <f aca="false">IFERROR(SUMPRODUCT(--(tbl_bd_descente[wo_number]=W441),tbl_bd_descente[CaOX],tbl_bd_descente[tons])/SUMIF(tbl_bd_descente[wo_number],W441,tbl_bd_descente[tons]),0)</f>
        <v>2.04</v>
      </c>
      <c r="AK441" s="21" t="n">
        <f aca="false">IFERROR(SUMPRODUCT(--(tbl_bd_descente[wo_number]=W441),tbl_bd_descente[S],tbl_bd_descente[tons])/SUMIF(tbl_bd_descente[wo_number],W441,tbl_bd_descente[tons]),0)</f>
        <v>0.264</v>
      </c>
      <c r="AL441" s="33"/>
      <c r="AM441" s="34"/>
      <c r="AO441" s="47" t="str">
        <f aca="false">IF(AND(C441=S$2,D441=S$3,COUNTIF(AO$1:AO440,"&gt;"&amp;1)&lt;10),ROW(),"")</f>
        <v/>
      </c>
    </row>
    <row r="442" customFormat="false" ht="12.8" hidden="false" customHeight="false" outlineLevel="0" collapsed="false">
      <c r="A442" s="0" t="s">
        <v>1053</v>
      </c>
      <c r="B442" s="0" t="s">
        <v>594</v>
      </c>
      <c r="C442" s="0" t="s">
        <v>24</v>
      </c>
      <c r="D442" s="0" t="s">
        <v>594</v>
      </c>
      <c r="E442" s="20" t="n">
        <v>132.437002182007</v>
      </c>
      <c r="F442" s="0" t="n">
        <v>78.3</v>
      </c>
      <c r="G442" s="0" t="n">
        <v>82.6</v>
      </c>
      <c r="H442" s="0" t="n">
        <v>88.3</v>
      </c>
      <c r="I442" s="0" t="n">
        <v>12.89</v>
      </c>
      <c r="J442" s="0" t="n">
        <v>1.28</v>
      </c>
      <c r="K442" s="0" t="n">
        <v>32.68</v>
      </c>
      <c r="L442" s="0" t="n">
        <v>0.63</v>
      </c>
      <c r="M442" s="19" t="n">
        <v>43731.4328770486</v>
      </c>
      <c r="N442" s="19" t="n">
        <v>43731.4476232986</v>
      </c>
      <c r="O442" s="19" t="s">
        <v>649</v>
      </c>
      <c r="W442" s="0" t="s">
        <v>265</v>
      </c>
      <c r="X442" s="19" t="n">
        <v>43637.95</v>
      </c>
      <c r="Y442" s="31" t="n">
        <v>57.6666666666667</v>
      </c>
      <c r="Z442" s="0" t="s">
        <v>66</v>
      </c>
      <c r="AA442" s="0" t="s">
        <v>20</v>
      </c>
      <c r="AB442" s="0" t="s">
        <v>66</v>
      </c>
      <c r="AC442" s="0" t="n">
        <v>2019</v>
      </c>
      <c r="AD442" s="0" t="n">
        <v>6</v>
      </c>
      <c r="AE442" s="32"/>
      <c r="AF442" s="21" t="n">
        <f aca="false">IFERROR(SUMPRODUCT(--(tbl_bd_descente[wo_number]=W442),tbl_bd_descente[Y],tbl_bd_descente[tons])/SUMIF(tbl_bd_descente[wo_number],W442,tbl_bd_descente[tons]),0)</f>
        <v>75.6</v>
      </c>
      <c r="AG442" s="21" t="n">
        <f aca="false">IFERROR(SUMPRODUCT(--(tbl_bd_descente[wo_number]=W442),tbl_bd_descente[Al2O3],tbl_bd_descente[tons])/SUMIF(tbl_bd_descente[wo_number],W442,tbl_bd_descente[tons]),0)</f>
        <v>8.09</v>
      </c>
      <c r="AH442" s="21" t="n">
        <f aca="false">IFERROR(SUMPRODUCT(--(tbl_bd_descente[wo_number]=W442),tbl_bd_descente[Fe2O3],tbl_bd_descente[tons])/SUMIF(tbl_bd_descente[wo_number],W442,tbl_bd_descente[tons]),0)</f>
        <v>1.45</v>
      </c>
      <c r="AI442" s="21" t="n">
        <f aca="false">IFERROR(SUMPRODUCT(--(tbl_bd_descente[wo_number]=W442),tbl_bd_descente[MgO],tbl_bd_descente[tons])/SUMIF(tbl_bd_descente[wo_number],W442,tbl_bd_descente[tons]),0)</f>
        <v>32.14</v>
      </c>
      <c r="AJ442" s="21" t="n">
        <f aca="false">IFERROR(SUMPRODUCT(--(tbl_bd_descente[wo_number]=W442),tbl_bd_descente[CaOX],tbl_bd_descente[tons])/SUMIF(tbl_bd_descente[wo_number],W442,tbl_bd_descente[tons]),0)</f>
        <v>2.04</v>
      </c>
      <c r="AK442" s="21" t="n">
        <f aca="false">IFERROR(SUMPRODUCT(--(tbl_bd_descente[wo_number]=W442),tbl_bd_descente[S],tbl_bd_descente[tons])/SUMIF(tbl_bd_descente[wo_number],W442,tbl_bd_descente[tons]),0)</f>
        <v>0.264</v>
      </c>
      <c r="AL442" s="33"/>
      <c r="AM442" s="34"/>
      <c r="AO442" s="47" t="str">
        <f aca="false">IF(AND(C442=S$2,D442=S$3,COUNTIF(AO$1:AO441,"&gt;"&amp;1)&lt;10),ROW(),"")</f>
        <v/>
      </c>
    </row>
    <row r="443" customFormat="false" ht="12.8" hidden="false" customHeight="false" outlineLevel="0" collapsed="false">
      <c r="A443" s="0" t="s">
        <v>1054</v>
      </c>
      <c r="B443" s="0" t="s">
        <v>104</v>
      </c>
      <c r="C443" s="0" t="s">
        <v>6</v>
      </c>
      <c r="D443" s="0" t="s">
        <v>104</v>
      </c>
      <c r="E443" s="20" t="n">
        <v>712.089995574951</v>
      </c>
      <c r="F443" s="0" t="n">
        <v>78.8</v>
      </c>
      <c r="G443" s="0" t="n">
        <v>83.1</v>
      </c>
      <c r="H443" s="0" t="n">
        <v>89.5</v>
      </c>
      <c r="I443" s="0" t="n">
        <v>5.9</v>
      </c>
      <c r="J443" s="0" t="n">
        <v>0.9</v>
      </c>
      <c r="K443" s="0" t="n">
        <v>31.74</v>
      </c>
      <c r="L443" s="0" t="n">
        <v>0.56</v>
      </c>
      <c r="M443" s="19" t="n">
        <v>43731.3181779745</v>
      </c>
      <c r="N443" s="19" t="n">
        <v>43731.3970460995</v>
      </c>
      <c r="O443" s="19" t="s">
        <v>649</v>
      </c>
      <c r="W443" s="0" t="s">
        <v>264</v>
      </c>
      <c r="X443" s="19" t="n">
        <v>43637.8305555556</v>
      </c>
      <c r="Y443" s="31" t="n">
        <v>1254</v>
      </c>
      <c r="Z443" s="0" t="s">
        <v>30</v>
      </c>
      <c r="AA443" s="0" t="s">
        <v>4</v>
      </c>
      <c r="AB443" s="0" t="s">
        <v>30</v>
      </c>
      <c r="AC443" s="0" t="n">
        <v>2019</v>
      </c>
      <c r="AD443" s="0" t="n">
        <v>6</v>
      </c>
      <c r="AE443" s="32"/>
      <c r="AF443" s="21" t="n">
        <f aca="false">IFERROR(SUMPRODUCT(--(tbl_bd_descente[wo_number]=W443),tbl_bd_descente[Y],tbl_bd_descente[tons])/SUMIF(tbl_bd_descente[wo_number],W443,tbl_bd_descente[tons]),0)</f>
        <v>80.4</v>
      </c>
      <c r="AG443" s="21" t="n">
        <f aca="false">IFERROR(SUMPRODUCT(--(tbl_bd_descente[wo_number]=W443),tbl_bd_descente[Al2O3],tbl_bd_descente[tons])/SUMIF(tbl_bd_descente[wo_number],W443,tbl_bd_descente[tons]),0)</f>
        <v>5.55665071770335</v>
      </c>
      <c r="AH443" s="21" t="n">
        <f aca="false">IFERROR(SUMPRODUCT(--(tbl_bd_descente[wo_number]=W443),tbl_bd_descente[Fe2O3],tbl_bd_descente[tons])/SUMIF(tbl_bd_descente[wo_number],W443,tbl_bd_descente[tons]),0)</f>
        <v>0.96956937799043</v>
      </c>
      <c r="AI443" s="21" t="n">
        <f aca="false">IFERROR(SUMPRODUCT(--(tbl_bd_descente[wo_number]=W443),tbl_bd_descente[MgO],tbl_bd_descente[tons])/SUMIF(tbl_bd_descente[wo_number],W443,tbl_bd_descente[tons]),0)</f>
        <v>31.8962041467305</v>
      </c>
      <c r="AJ443" s="21" t="n">
        <f aca="false">IFERROR(SUMPRODUCT(--(tbl_bd_descente[wo_number]=W443),tbl_bd_descente[CaOX],tbl_bd_descente[tons])/SUMIF(tbl_bd_descente[wo_number],W443,tbl_bd_descente[tons]),0)</f>
        <v>1.04457735247209</v>
      </c>
      <c r="AK443" s="21" t="n">
        <f aca="false">IFERROR(SUMPRODUCT(--(tbl_bd_descente[wo_number]=W443),tbl_bd_descente[S],tbl_bd_descente[tons])/SUMIF(tbl_bd_descente[wo_number],W443,tbl_bd_descente[tons]),0)</f>
        <v>0.0714657097288676</v>
      </c>
      <c r="AL443" s="33"/>
      <c r="AM443" s="34"/>
      <c r="AO443" s="47" t="str">
        <f aca="false">IF(AND(C443=S$2,D443=S$3,COUNTIF(AO$1:AO442,"&gt;"&amp;1)&lt;10),ROW(),"")</f>
        <v/>
      </c>
    </row>
    <row r="444" customFormat="false" ht="12.8" hidden="false" customHeight="false" outlineLevel="0" collapsed="false">
      <c r="A444" s="0" t="s">
        <v>1055</v>
      </c>
      <c r="B444" s="0" t="s">
        <v>54</v>
      </c>
      <c r="C444" s="0" t="s">
        <v>7</v>
      </c>
      <c r="D444" s="0" t="s">
        <v>54</v>
      </c>
      <c r="E444" s="20" t="n">
        <v>208.92200012207</v>
      </c>
      <c r="F444" s="0" t="n">
        <v>81.1</v>
      </c>
      <c r="G444" s="0" t="n">
        <v>85.4</v>
      </c>
      <c r="H444" s="0" t="n">
        <v>92.5</v>
      </c>
      <c r="I444" s="0" t="n">
        <v>2.68</v>
      </c>
      <c r="J444" s="0" t="n">
        <v>0.64</v>
      </c>
      <c r="K444" s="0" t="n">
        <v>31.41</v>
      </c>
      <c r="L444" s="0" t="n">
        <v>0.38</v>
      </c>
      <c r="M444" s="19" t="n">
        <v>43731.2943132292</v>
      </c>
      <c r="N444" s="19" t="n">
        <v>43731.3134680903</v>
      </c>
      <c r="O444" s="19" t="s">
        <v>649</v>
      </c>
      <c r="W444" s="0" t="s">
        <v>263</v>
      </c>
      <c r="X444" s="19" t="n">
        <v>43637.5125</v>
      </c>
      <c r="Y444" s="31" t="n">
        <v>1200</v>
      </c>
      <c r="Z444" s="0" t="s">
        <v>30</v>
      </c>
      <c r="AA444" s="0" t="s">
        <v>4</v>
      </c>
      <c r="AB444" s="0" t="s">
        <v>30</v>
      </c>
      <c r="AC444" s="0" t="n">
        <v>2019</v>
      </c>
      <c r="AD444" s="0" t="n">
        <v>6</v>
      </c>
      <c r="AE444" s="32"/>
      <c r="AF444" s="21" t="n">
        <f aca="false">IFERROR(SUMPRODUCT(--(tbl_bd_descente[wo_number]=W444),tbl_bd_descente[Y],tbl_bd_descente[tons])/SUMIF(tbl_bd_descente[wo_number],W444,tbl_bd_descente[tons]),0)</f>
        <v>78.9</v>
      </c>
      <c r="AG444" s="21" t="n">
        <f aca="false">IFERROR(SUMPRODUCT(--(tbl_bd_descente[wo_number]=W444),tbl_bd_descente[Al2O3],tbl_bd_descente[tons])/SUMIF(tbl_bd_descente[wo_number],W444,tbl_bd_descente[tons]),0)</f>
        <v>6.23333333333333</v>
      </c>
      <c r="AH444" s="21" t="n">
        <f aca="false">IFERROR(SUMPRODUCT(--(tbl_bd_descente[wo_number]=W444),tbl_bd_descente[Fe2O3],tbl_bd_descente[tons])/SUMIF(tbl_bd_descente[wo_number],W444,tbl_bd_descente[tons]),0)</f>
        <v>1.05</v>
      </c>
      <c r="AI444" s="21" t="n">
        <f aca="false">IFERROR(SUMPRODUCT(--(tbl_bd_descente[wo_number]=W444),tbl_bd_descente[MgO],tbl_bd_descente[tons])/SUMIF(tbl_bd_descente[wo_number],W444,tbl_bd_descente[tons]),0)</f>
        <v>31.8733333333333</v>
      </c>
      <c r="AJ444" s="21" t="n">
        <f aca="false">IFERROR(SUMPRODUCT(--(tbl_bd_descente[wo_number]=W444),tbl_bd_descente[CaOX],tbl_bd_descente[tons])/SUMIF(tbl_bd_descente[wo_number],W444,tbl_bd_descente[tons]),0)</f>
        <v>0.951666666666667</v>
      </c>
      <c r="AK444" s="21" t="n">
        <f aca="false">IFERROR(SUMPRODUCT(--(tbl_bd_descente[wo_number]=W444),tbl_bd_descente[S],tbl_bd_descente[tons])/SUMIF(tbl_bd_descente[wo_number],W444,tbl_bd_descente[tons]),0)</f>
        <v>18.169</v>
      </c>
      <c r="AL444" s="33"/>
      <c r="AM444" s="34"/>
      <c r="AO444" s="47" t="str">
        <f aca="false">IF(AND(C444=S$2,D444=S$3,COUNTIF(AO$1:AO443,"&gt;"&amp;1)&lt;10),ROW(),"")</f>
        <v/>
      </c>
    </row>
    <row r="445" customFormat="false" ht="12.8" hidden="false" customHeight="false" outlineLevel="0" collapsed="false">
      <c r="A445" s="0" t="s">
        <v>1056</v>
      </c>
      <c r="B445" s="0" t="s">
        <v>30</v>
      </c>
      <c r="C445" s="0" t="s">
        <v>1</v>
      </c>
      <c r="D445" s="0" t="s">
        <v>30</v>
      </c>
      <c r="E445" s="20" t="n">
        <v>91.5339984893799</v>
      </c>
      <c r="F445" s="20" t="n">
        <v>73.4</v>
      </c>
      <c r="G445" s="20" t="n">
        <v>77.3</v>
      </c>
      <c r="H445" s="20" t="n">
        <v>83.7</v>
      </c>
      <c r="I445" s="20" t="n">
        <v>3.14</v>
      </c>
      <c r="J445" s="20" t="n">
        <v>1.05</v>
      </c>
      <c r="K445" s="20" t="n">
        <v>31.49</v>
      </c>
      <c r="L445" s="20" t="n">
        <v>0.78</v>
      </c>
      <c r="M445" s="19" t="n">
        <v>43731.2773222222</v>
      </c>
      <c r="N445" s="19" t="n">
        <v>43731.2830865741</v>
      </c>
      <c r="O445" s="19" t="s">
        <v>649</v>
      </c>
      <c r="W445" s="0" t="s">
        <v>262</v>
      </c>
      <c r="X445" s="19" t="n">
        <v>43637.1854166667</v>
      </c>
      <c r="Y445" s="31" t="n">
        <v>898.666666666667</v>
      </c>
      <c r="Z445" s="0" t="s">
        <v>66</v>
      </c>
      <c r="AA445" s="0" t="s">
        <v>9</v>
      </c>
      <c r="AB445" s="0" t="s">
        <v>66</v>
      </c>
      <c r="AC445" s="0" t="n">
        <v>2019</v>
      </c>
      <c r="AD445" s="0" t="n">
        <v>6</v>
      </c>
      <c r="AE445" s="32"/>
      <c r="AF445" s="21" t="n">
        <f aca="false">IFERROR(SUMPRODUCT(--(tbl_bd_descente[wo_number]=W445),tbl_bd_descente[Y],tbl_bd_descente[tons])/SUMIF(tbl_bd_descente[wo_number],W445,tbl_bd_descente[tons]),0)</f>
        <v>72.5525222551929</v>
      </c>
      <c r="AG445" s="21" t="n">
        <f aca="false">IFERROR(SUMPRODUCT(--(tbl_bd_descente[wo_number]=W445),tbl_bd_descente[Al2O3],tbl_bd_descente[tons])/SUMIF(tbl_bd_descente[wo_number],W445,tbl_bd_descente[tons]),0)</f>
        <v>9.5613056379822</v>
      </c>
      <c r="AH445" s="21" t="n">
        <f aca="false">IFERROR(SUMPRODUCT(--(tbl_bd_descente[wo_number]=W445),tbl_bd_descente[Fe2O3],tbl_bd_descente[tons])/SUMIF(tbl_bd_descente[wo_number],W445,tbl_bd_descente[tons]),0)</f>
        <v>1.5373590504451</v>
      </c>
      <c r="AI445" s="21" t="n">
        <f aca="false">IFERROR(SUMPRODUCT(--(tbl_bd_descente[wo_number]=W445),tbl_bd_descente[MgO],tbl_bd_descente[tons])/SUMIF(tbl_bd_descente[wo_number],W445,tbl_bd_descente[tons]),0)</f>
        <v>32.2184569732938</v>
      </c>
      <c r="AJ445" s="21" t="n">
        <f aca="false">IFERROR(SUMPRODUCT(--(tbl_bd_descente[wo_number]=W445),tbl_bd_descente[CaOX],tbl_bd_descente[tons])/SUMIF(tbl_bd_descente[wo_number],W445,tbl_bd_descente[tons]),0)</f>
        <v>0.95946587537092</v>
      </c>
      <c r="AK445" s="21" t="n">
        <f aca="false">IFERROR(SUMPRODUCT(--(tbl_bd_descente[wo_number]=W445),tbl_bd_descente[S],tbl_bd_descente[tons])/SUMIF(tbl_bd_descente[wo_number],W445,tbl_bd_descente[tons]),0)</f>
        <v>0.104086053412463</v>
      </c>
      <c r="AL445" s="33"/>
      <c r="AM445" s="34"/>
      <c r="AO445" s="47" t="str">
        <f aca="false">IF(AND(C445=S$2,D445=S$3,COUNTIF(AO$1:AO444,"&gt;"&amp;1)&lt;10),ROW(),"")</f>
        <v/>
      </c>
    </row>
    <row r="446" customFormat="false" ht="12.8" hidden="false" customHeight="false" outlineLevel="0" collapsed="false">
      <c r="A446" s="0" t="s">
        <v>1057</v>
      </c>
      <c r="B446" s="0" t="s">
        <v>613</v>
      </c>
      <c r="C446" s="0" t="s">
        <v>23</v>
      </c>
      <c r="D446" s="0" t="s">
        <v>594</v>
      </c>
      <c r="E446" s="20" t="n">
        <v>96.3419990539551</v>
      </c>
      <c r="F446" s="0" t="n">
        <v>75.2</v>
      </c>
      <c r="G446" s="0" t="n">
        <v>79.3</v>
      </c>
      <c r="H446" s="0" t="n">
        <v>85.3</v>
      </c>
      <c r="I446" s="0" t="n">
        <v>7.01</v>
      </c>
      <c r="J446" s="0" t="n">
        <v>1.34</v>
      </c>
      <c r="K446" s="0" t="n">
        <v>32.01</v>
      </c>
      <c r="L446" s="0" t="n">
        <v>0.63</v>
      </c>
      <c r="M446" s="19" t="n">
        <v>43731.2635282755</v>
      </c>
      <c r="N446" s="19" t="n">
        <v>43731.2724845255</v>
      </c>
      <c r="O446" s="19" t="s">
        <v>649</v>
      </c>
      <c r="W446" s="0" t="s">
        <v>262</v>
      </c>
      <c r="X446" s="19" t="n">
        <v>43637.1854166667</v>
      </c>
      <c r="Y446" s="31" t="n">
        <v>449.333333333333</v>
      </c>
      <c r="Z446" s="0" t="s">
        <v>66</v>
      </c>
      <c r="AA446" s="0" t="s">
        <v>20</v>
      </c>
      <c r="AB446" s="0" t="s">
        <v>66</v>
      </c>
      <c r="AC446" s="0" t="n">
        <v>2019</v>
      </c>
      <c r="AD446" s="0" t="n">
        <v>6</v>
      </c>
      <c r="AE446" s="32"/>
      <c r="AF446" s="21" t="n">
        <f aca="false">IFERROR(SUMPRODUCT(--(tbl_bd_descente[wo_number]=W446),tbl_bd_descente[Y],tbl_bd_descente[tons])/SUMIF(tbl_bd_descente[wo_number],W446,tbl_bd_descente[tons]),0)</f>
        <v>72.5525222551929</v>
      </c>
      <c r="AG446" s="21" t="n">
        <f aca="false">IFERROR(SUMPRODUCT(--(tbl_bd_descente[wo_number]=W446),tbl_bd_descente[Al2O3],tbl_bd_descente[tons])/SUMIF(tbl_bd_descente[wo_number],W446,tbl_bd_descente[tons]),0)</f>
        <v>9.5613056379822</v>
      </c>
      <c r="AH446" s="21" t="n">
        <f aca="false">IFERROR(SUMPRODUCT(--(tbl_bd_descente[wo_number]=W446),tbl_bd_descente[Fe2O3],tbl_bd_descente[tons])/SUMIF(tbl_bd_descente[wo_number],W446,tbl_bd_descente[tons]),0)</f>
        <v>1.5373590504451</v>
      </c>
      <c r="AI446" s="21" t="n">
        <f aca="false">IFERROR(SUMPRODUCT(--(tbl_bd_descente[wo_number]=W446),tbl_bd_descente[MgO],tbl_bd_descente[tons])/SUMIF(tbl_bd_descente[wo_number],W446,tbl_bd_descente[tons]),0)</f>
        <v>32.2184569732938</v>
      </c>
      <c r="AJ446" s="21" t="n">
        <f aca="false">IFERROR(SUMPRODUCT(--(tbl_bd_descente[wo_number]=W446),tbl_bd_descente[CaOX],tbl_bd_descente[tons])/SUMIF(tbl_bd_descente[wo_number],W446,tbl_bd_descente[tons]),0)</f>
        <v>0.95946587537092</v>
      </c>
      <c r="AK446" s="21" t="n">
        <f aca="false">IFERROR(SUMPRODUCT(--(tbl_bd_descente[wo_number]=W446),tbl_bd_descente[S],tbl_bd_descente[tons])/SUMIF(tbl_bd_descente[wo_number],W446,tbl_bd_descente[tons]),0)</f>
        <v>0.104086053412463</v>
      </c>
      <c r="AL446" s="33"/>
      <c r="AM446" s="34"/>
      <c r="AO446" s="47" t="str">
        <f aca="false">IF(AND(C446=S$2,D446=S$3,COUNTIF(AO$1:AO445,"&gt;"&amp;1)&lt;10),ROW(),"")</f>
        <v/>
      </c>
    </row>
    <row r="447" customFormat="false" ht="12.8" hidden="false" customHeight="false" outlineLevel="0" collapsed="false">
      <c r="A447" s="0" t="s">
        <v>1058</v>
      </c>
      <c r="B447" s="0" t="s">
        <v>104</v>
      </c>
      <c r="C447" s="0" t="s">
        <v>6</v>
      </c>
      <c r="D447" s="0" t="s">
        <v>104</v>
      </c>
      <c r="E447" s="20" t="n">
        <v>140.238998413086</v>
      </c>
      <c r="F447" s="0" t="n">
        <v>78.1</v>
      </c>
      <c r="G447" s="0" t="n">
        <v>82.4</v>
      </c>
      <c r="H447" s="0" t="n">
        <v>88</v>
      </c>
      <c r="I447" s="0" t="n">
        <v>8.99</v>
      </c>
      <c r="J447" s="0" t="n">
        <v>1.2</v>
      </c>
      <c r="K447" s="0" t="n">
        <v>31.6</v>
      </c>
      <c r="L447" s="0" t="n">
        <v>0.57</v>
      </c>
      <c r="M447" s="19" t="n">
        <v>43731.2437581829</v>
      </c>
      <c r="N447" s="19" t="n">
        <v>43731.2578320255</v>
      </c>
      <c r="O447" s="19" t="s">
        <v>649</v>
      </c>
      <c r="W447" s="0" t="s">
        <v>261</v>
      </c>
      <c r="X447" s="19" t="n">
        <v>43636.7166666667</v>
      </c>
      <c r="Y447" s="31" t="n">
        <v>366</v>
      </c>
      <c r="Z447" s="0" t="s">
        <v>145</v>
      </c>
      <c r="AA447" s="0" t="s">
        <v>19</v>
      </c>
      <c r="AB447" s="0" t="s">
        <v>145</v>
      </c>
      <c r="AC447" s="0" t="n">
        <v>2019</v>
      </c>
      <c r="AD447" s="0" t="n">
        <v>6</v>
      </c>
      <c r="AE447" s="32"/>
      <c r="AF447" s="21" t="n">
        <f aca="false">IFERROR(SUMPRODUCT(--(tbl_bd_descente[wo_number]=W447),tbl_bd_descente[Y],tbl_bd_descente[tons])/SUMIF(tbl_bd_descente[wo_number],W447,tbl_bd_descente[tons]),0)</f>
        <v>90</v>
      </c>
      <c r="AG447" s="21" t="n">
        <f aca="false">IFERROR(SUMPRODUCT(--(tbl_bd_descente[wo_number]=W447),tbl_bd_descente[Al2O3],tbl_bd_descente[tons])/SUMIF(tbl_bd_descente[wo_number],W447,tbl_bd_descente[tons]),0)</f>
        <v>1.8</v>
      </c>
      <c r="AH447" s="21" t="n">
        <f aca="false">IFERROR(SUMPRODUCT(--(tbl_bd_descente[wo_number]=W447),tbl_bd_descente[Fe2O3],tbl_bd_descente[tons])/SUMIF(tbl_bd_descente[wo_number],W447,tbl_bd_descente[tons]),0)</f>
        <v>0.59</v>
      </c>
      <c r="AI447" s="21" t="n">
        <f aca="false">IFERROR(SUMPRODUCT(--(tbl_bd_descente[wo_number]=W447),tbl_bd_descente[MgO],tbl_bd_descente[tons])/SUMIF(tbl_bd_descente[wo_number],W447,tbl_bd_descente[tons]),0)</f>
        <v>31.51</v>
      </c>
      <c r="AJ447" s="21" t="n">
        <f aca="false">IFERROR(SUMPRODUCT(--(tbl_bd_descente[wo_number]=W447),tbl_bd_descente[CaOX],tbl_bd_descente[tons])/SUMIF(tbl_bd_descente[wo_number],W447,tbl_bd_descente[tons]),0)</f>
        <v>0.57</v>
      </c>
      <c r="AK447" s="21" t="n">
        <f aca="false">IFERROR(SUMPRODUCT(--(tbl_bd_descente[wo_number]=W447),tbl_bd_descente[S],tbl_bd_descente[tons])/SUMIF(tbl_bd_descente[wo_number],W447,tbl_bd_descente[tons]),0)</f>
        <v>0.025</v>
      </c>
      <c r="AL447" s="33"/>
      <c r="AM447" s="34"/>
      <c r="AO447" s="47" t="str">
        <f aca="false">IF(AND(C447=S$2,D447=S$3,COUNTIF(AO$1:AO446,"&gt;"&amp;1)&lt;10),ROW(),"")</f>
        <v/>
      </c>
    </row>
    <row r="448" customFormat="false" ht="12.8" hidden="false" customHeight="false" outlineLevel="0" collapsed="false">
      <c r="A448" s="0" t="s">
        <v>1059</v>
      </c>
      <c r="B448" s="0" t="s">
        <v>613</v>
      </c>
      <c r="C448" s="0" t="s">
        <v>8</v>
      </c>
      <c r="D448" s="0" t="s">
        <v>66</v>
      </c>
      <c r="E448" s="20" t="n">
        <v>168.675998306274</v>
      </c>
      <c r="F448" s="0" t="n">
        <v>73.3</v>
      </c>
      <c r="G448" s="0" t="n">
        <v>77.4</v>
      </c>
      <c r="H448" s="0" t="n">
        <v>83</v>
      </c>
      <c r="I448" s="0" t="n">
        <v>7.83</v>
      </c>
      <c r="J448" s="0" t="n">
        <v>1.44</v>
      </c>
      <c r="K448" s="0" t="n">
        <v>31.8</v>
      </c>
      <c r="L448" s="0" t="n">
        <v>1.04</v>
      </c>
      <c r="M448" s="19" t="n">
        <v>43728.5422751968</v>
      </c>
      <c r="N448" s="19" t="n">
        <v>43728.5653425926</v>
      </c>
      <c r="O448" s="19" t="s">
        <v>649</v>
      </c>
      <c r="W448" s="0" t="s">
        <v>260</v>
      </c>
      <c r="X448" s="19" t="n">
        <v>43636.6104166667</v>
      </c>
      <c r="Y448" s="31" t="n">
        <v>1238</v>
      </c>
      <c r="Z448" s="0" t="s">
        <v>145</v>
      </c>
      <c r="AA448" s="0" t="s">
        <v>19</v>
      </c>
      <c r="AB448" s="0" t="s">
        <v>145</v>
      </c>
      <c r="AC448" s="0" t="n">
        <v>2019</v>
      </c>
      <c r="AD448" s="0" t="n">
        <v>6</v>
      </c>
      <c r="AE448" s="32"/>
      <c r="AF448" s="21" t="n">
        <f aca="false">IFERROR(SUMPRODUCT(--(tbl_bd_descente[wo_number]=W448),tbl_bd_descente[Y],tbl_bd_descente[tons])/SUMIF(tbl_bd_descente[wo_number],W448,tbl_bd_descente[tons]),0)</f>
        <v>90.5200323101777</v>
      </c>
      <c r="AG448" s="21" t="n">
        <f aca="false">IFERROR(SUMPRODUCT(--(tbl_bd_descente[wo_number]=W448),tbl_bd_descente[Al2O3],tbl_bd_descente[tons])/SUMIF(tbl_bd_descente[wo_number],W448,tbl_bd_descente[tons]),0)</f>
        <v>2.01956381260097</v>
      </c>
      <c r="AH448" s="21" t="n">
        <f aca="false">IFERROR(SUMPRODUCT(--(tbl_bd_descente[wo_number]=W448),tbl_bd_descente[Fe2O3],tbl_bd_descente[tons])/SUMIF(tbl_bd_descente[wo_number],W448,tbl_bd_descente[tons]),0)</f>
        <v>0.592617124394184</v>
      </c>
      <c r="AI448" s="21" t="n">
        <f aca="false">IFERROR(SUMPRODUCT(--(tbl_bd_descente[wo_number]=W448),tbl_bd_descente[MgO],tbl_bd_descente[tons])/SUMIF(tbl_bd_descente[wo_number],W448,tbl_bd_descente[tons]),0)</f>
        <v>31.5683037156704</v>
      </c>
      <c r="AJ448" s="21" t="n">
        <f aca="false">IFERROR(SUMPRODUCT(--(tbl_bd_descente[wo_number]=W448),tbl_bd_descente[CaOX],tbl_bd_descente[tons])/SUMIF(tbl_bd_descente[wo_number],W448,tbl_bd_descente[tons]),0)</f>
        <v>0.393537964458805</v>
      </c>
      <c r="AK448" s="21" t="n">
        <f aca="false">IFERROR(SUMPRODUCT(--(tbl_bd_descente[wo_number]=W448),tbl_bd_descente[S],tbl_bd_descente[tons])/SUMIF(tbl_bd_descente[wo_number],W448,tbl_bd_descente[tons]),0)</f>
        <v>0.0286930533117932</v>
      </c>
      <c r="AL448" s="33"/>
      <c r="AM448" s="34"/>
      <c r="AO448" s="47" t="str">
        <f aca="false">IF(AND(C448=S$2,D448=S$3,COUNTIF(AO$1:AO447,"&gt;"&amp;1)&lt;10),ROW(),"")</f>
        <v/>
      </c>
    </row>
    <row r="449" customFormat="false" ht="12.8" hidden="false" customHeight="false" outlineLevel="0" collapsed="false">
      <c r="A449" s="0" t="s">
        <v>1060</v>
      </c>
      <c r="B449" s="0" t="s">
        <v>594</v>
      </c>
      <c r="C449" s="0" t="s">
        <v>24</v>
      </c>
      <c r="D449" s="0" t="s">
        <v>594</v>
      </c>
      <c r="E449" s="20" t="n">
        <v>148.32200012207</v>
      </c>
      <c r="F449" s="0" t="n">
        <v>79.5</v>
      </c>
      <c r="G449" s="0" t="n">
        <v>83.9</v>
      </c>
      <c r="H449" s="0" t="n">
        <v>88.7</v>
      </c>
      <c r="I449" s="0" t="n">
        <v>11.85</v>
      </c>
      <c r="J449" s="0" t="n">
        <v>1.77</v>
      </c>
      <c r="K449" s="0" t="n">
        <v>32.24</v>
      </c>
      <c r="L449" s="0" t="n">
        <v>0.48</v>
      </c>
      <c r="M449" s="19" t="n">
        <v>43728.5257950579</v>
      </c>
      <c r="N449" s="19" t="n">
        <v>43728.5395682523</v>
      </c>
      <c r="O449" s="19" t="s">
        <v>649</v>
      </c>
      <c r="W449" s="0" t="s">
        <v>259</v>
      </c>
      <c r="X449" s="19" t="n">
        <v>43636.3</v>
      </c>
      <c r="Y449" s="31" t="n">
        <v>97.3333333333333</v>
      </c>
      <c r="Z449" s="0" t="s">
        <v>594</v>
      </c>
      <c r="AA449" s="0" t="s">
        <v>23</v>
      </c>
      <c r="AB449" s="0" t="s">
        <v>77</v>
      </c>
      <c r="AC449" s="0" t="n">
        <v>2019</v>
      </c>
      <c r="AD449" s="0" t="n">
        <v>6</v>
      </c>
      <c r="AE449" s="32"/>
      <c r="AF449" s="21" t="n">
        <f aca="false">IFERROR(SUMPRODUCT(--(tbl_bd_descente[wo_number]=W449),tbl_bd_descente[Y],tbl_bd_descente[tons])/SUMIF(tbl_bd_descente[wo_number],W449,tbl_bd_descente[tons]),0)</f>
        <v>79.4</v>
      </c>
      <c r="AG449" s="21" t="n">
        <f aca="false">IFERROR(SUMPRODUCT(--(tbl_bd_descente[wo_number]=W449),tbl_bd_descente[Al2O3],tbl_bd_descente[tons])/SUMIF(tbl_bd_descente[wo_number],W449,tbl_bd_descente[tons]),0)</f>
        <v>11.47</v>
      </c>
      <c r="AH449" s="21" t="n">
        <f aca="false">IFERROR(SUMPRODUCT(--(tbl_bd_descente[wo_number]=W449),tbl_bd_descente[Fe2O3],tbl_bd_descente[tons])/SUMIF(tbl_bd_descente[wo_number],W449,tbl_bd_descente[tons]),0)</f>
        <v>1.47</v>
      </c>
      <c r="AI449" s="21" t="n">
        <f aca="false">IFERROR(SUMPRODUCT(--(tbl_bd_descente[wo_number]=W449),tbl_bd_descente[MgO],tbl_bd_descente[tons])/SUMIF(tbl_bd_descente[wo_number],W449,tbl_bd_descente[tons]),0)</f>
        <v>32.48</v>
      </c>
      <c r="AJ449" s="21" t="n">
        <f aca="false">IFERROR(SUMPRODUCT(--(tbl_bd_descente[wo_number]=W449),tbl_bd_descente[CaOX],tbl_bd_descente[tons])/SUMIF(tbl_bd_descente[wo_number],W449,tbl_bd_descente[tons]),0)</f>
        <v>0.51</v>
      </c>
      <c r="AK449" s="21" t="n">
        <f aca="false">IFERROR(SUMPRODUCT(--(tbl_bd_descente[wo_number]=W449),tbl_bd_descente[S],tbl_bd_descente[tons])/SUMIF(tbl_bd_descente[wo_number],W449,tbl_bd_descente[tons]),0)</f>
        <v>0.215</v>
      </c>
      <c r="AL449" s="33"/>
      <c r="AM449" s="34"/>
      <c r="AO449" s="47" t="str">
        <f aca="false">IF(AND(C449=S$2,D449=S$3,COUNTIF(AO$1:AO448,"&gt;"&amp;1)&lt;10),ROW(),"")</f>
        <v/>
      </c>
    </row>
    <row r="450" customFormat="false" ht="12.8" hidden="false" customHeight="false" outlineLevel="0" collapsed="false">
      <c r="A450" s="0" t="s">
        <v>1061</v>
      </c>
      <c r="B450" s="0" t="s">
        <v>58</v>
      </c>
      <c r="C450" s="0" t="s">
        <v>2</v>
      </c>
      <c r="D450" s="0" t="s">
        <v>58</v>
      </c>
      <c r="E450" s="20" t="n">
        <v>263.506999206543</v>
      </c>
      <c r="F450" s="0" t="n">
        <v>75</v>
      </c>
      <c r="G450" s="0" t="n">
        <v>79.1</v>
      </c>
      <c r="H450" s="0" t="n">
        <v>85.6</v>
      </c>
      <c r="I450" s="0" t="n">
        <v>3.26</v>
      </c>
      <c r="J450" s="0" t="n">
        <v>1.09</v>
      </c>
      <c r="K450" s="0" t="n">
        <v>31.49</v>
      </c>
      <c r="L450" s="0" t="n">
        <v>0.23</v>
      </c>
      <c r="M450" s="19" t="n">
        <v>43728.4901342593</v>
      </c>
      <c r="N450" s="19" t="n">
        <v>43728.5211525116</v>
      </c>
      <c r="O450" s="19" t="s">
        <v>649</v>
      </c>
      <c r="W450" s="0" t="s">
        <v>259</v>
      </c>
      <c r="X450" s="19" t="n">
        <v>43636.3</v>
      </c>
      <c r="Y450" s="31" t="n">
        <v>48.6666666666667</v>
      </c>
      <c r="Z450" s="0" t="s">
        <v>594</v>
      </c>
      <c r="AA450" s="0" t="s">
        <v>24</v>
      </c>
      <c r="AB450" s="0" t="s">
        <v>77</v>
      </c>
      <c r="AC450" s="0" t="n">
        <v>2019</v>
      </c>
      <c r="AD450" s="0" t="n">
        <v>6</v>
      </c>
      <c r="AE450" s="32"/>
      <c r="AF450" s="21" t="n">
        <f aca="false">IFERROR(SUMPRODUCT(--(tbl_bd_descente[wo_number]=W450),tbl_bd_descente[Y],tbl_bd_descente[tons])/SUMIF(tbl_bd_descente[wo_number],W450,tbl_bd_descente[tons]),0)</f>
        <v>79.4</v>
      </c>
      <c r="AG450" s="21" t="n">
        <f aca="false">IFERROR(SUMPRODUCT(--(tbl_bd_descente[wo_number]=W450),tbl_bd_descente[Al2O3],tbl_bd_descente[tons])/SUMIF(tbl_bd_descente[wo_number],W450,tbl_bd_descente[tons]),0)</f>
        <v>11.47</v>
      </c>
      <c r="AH450" s="21" t="n">
        <f aca="false">IFERROR(SUMPRODUCT(--(tbl_bd_descente[wo_number]=W450),tbl_bd_descente[Fe2O3],tbl_bd_descente[tons])/SUMIF(tbl_bd_descente[wo_number],W450,tbl_bd_descente[tons]),0)</f>
        <v>1.47</v>
      </c>
      <c r="AI450" s="21" t="n">
        <f aca="false">IFERROR(SUMPRODUCT(--(tbl_bd_descente[wo_number]=W450),tbl_bd_descente[MgO],tbl_bd_descente[tons])/SUMIF(tbl_bd_descente[wo_number],W450,tbl_bd_descente[tons]),0)</f>
        <v>32.48</v>
      </c>
      <c r="AJ450" s="21" t="n">
        <f aca="false">IFERROR(SUMPRODUCT(--(tbl_bd_descente[wo_number]=W450),tbl_bd_descente[CaOX],tbl_bd_descente[tons])/SUMIF(tbl_bd_descente[wo_number],W450,tbl_bd_descente[tons]),0)</f>
        <v>0.51</v>
      </c>
      <c r="AK450" s="21" t="n">
        <f aca="false">IFERROR(SUMPRODUCT(--(tbl_bd_descente[wo_number]=W450),tbl_bd_descente[S],tbl_bd_descente[tons])/SUMIF(tbl_bd_descente[wo_number],W450,tbl_bd_descente[tons]),0)</f>
        <v>0.215</v>
      </c>
      <c r="AL450" s="33"/>
      <c r="AM450" s="34"/>
      <c r="AO450" s="47" t="str">
        <f aca="false">IF(AND(C450=S$2,D450=S$3,COUNTIF(AO$1:AO449,"&gt;"&amp;1)&lt;10),ROW(),"")</f>
        <v/>
      </c>
    </row>
    <row r="451" customFormat="false" ht="12.8" hidden="false" customHeight="false" outlineLevel="0" collapsed="false">
      <c r="A451" s="0" t="s">
        <v>1062</v>
      </c>
      <c r="B451" s="0" t="s">
        <v>594</v>
      </c>
      <c r="C451" s="0" t="s">
        <v>23</v>
      </c>
      <c r="D451" s="0" t="s">
        <v>594</v>
      </c>
      <c r="E451" s="20" t="n">
        <v>148.432998657227</v>
      </c>
      <c r="F451" s="0" t="n">
        <v>75.8</v>
      </c>
      <c r="G451" s="0" t="n">
        <v>80</v>
      </c>
      <c r="H451" s="0" t="n">
        <v>84.9</v>
      </c>
      <c r="I451" s="0" t="n">
        <v>12.03</v>
      </c>
      <c r="J451" s="0" t="n">
        <v>1.66</v>
      </c>
      <c r="K451" s="0" t="n">
        <v>32.23</v>
      </c>
      <c r="L451" s="0" t="n">
        <v>1</v>
      </c>
      <c r="M451" s="19" t="n">
        <v>43728.4722053241</v>
      </c>
      <c r="N451" s="19" t="n">
        <v>43728.491580706</v>
      </c>
      <c r="O451" s="19" t="s">
        <v>649</v>
      </c>
      <c r="W451" s="0" t="s">
        <v>258</v>
      </c>
      <c r="X451" s="19" t="n">
        <v>43636.2472222222</v>
      </c>
      <c r="Y451" s="31" t="n">
        <v>600</v>
      </c>
      <c r="Z451" s="0" t="s">
        <v>594</v>
      </c>
      <c r="AA451" s="0" t="s">
        <v>23</v>
      </c>
      <c r="AB451" s="0" t="s">
        <v>77</v>
      </c>
      <c r="AC451" s="0" t="n">
        <v>2019</v>
      </c>
      <c r="AD451" s="0" t="n">
        <v>6</v>
      </c>
      <c r="AE451" s="32"/>
      <c r="AF451" s="21" t="n">
        <f aca="false">IFERROR(SUMPRODUCT(--(tbl_bd_descente[wo_number]=W451),tbl_bd_descente[Y],tbl_bd_descente[tons])/SUMIF(tbl_bd_descente[wo_number],W451,tbl_bd_descente[tons]),0)</f>
        <v>80.7</v>
      </c>
      <c r="AG451" s="21" t="n">
        <f aca="false">IFERROR(SUMPRODUCT(--(tbl_bd_descente[wo_number]=W451),tbl_bd_descente[Al2O3],tbl_bd_descente[tons])/SUMIF(tbl_bd_descente[wo_number],W451,tbl_bd_descente[tons]),0)</f>
        <v>11.1233333333333</v>
      </c>
      <c r="AH451" s="21" t="n">
        <f aca="false">IFERROR(SUMPRODUCT(--(tbl_bd_descente[wo_number]=W451),tbl_bd_descente[Fe2O3],tbl_bd_descente[tons])/SUMIF(tbl_bd_descente[wo_number],W451,tbl_bd_descente[tons]),0)</f>
        <v>1.32333333333333</v>
      </c>
      <c r="AI451" s="21" t="n">
        <f aca="false">IFERROR(SUMPRODUCT(--(tbl_bd_descente[wo_number]=W451),tbl_bd_descente[MgO],tbl_bd_descente[tons])/SUMIF(tbl_bd_descente[wo_number],W451,tbl_bd_descente[tons]),0)</f>
        <v>32.5066666666667</v>
      </c>
      <c r="AJ451" s="21" t="n">
        <f aca="false">IFERROR(SUMPRODUCT(--(tbl_bd_descente[wo_number]=W451),tbl_bd_descente[CaOX],tbl_bd_descente[tons])/SUMIF(tbl_bd_descente[wo_number],W451,tbl_bd_descente[tons]),0)</f>
        <v>0.706666666666667</v>
      </c>
      <c r="AK451" s="21" t="n">
        <f aca="false">IFERROR(SUMPRODUCT(--(tbl_bd_descente[wo_number]=W451),tbl_bd_descente[S],tbl_bd_descente[tons])/SUMIF(tbl_bd_descente[wo_number],W451,tbl_bd_descente[tons]),0)</f>
        <v>0.0766666666666667</v>
      </c>
      <c r="AL451" s="33"/>
      <c r="AM451" s="34"/>
      <c r="AO451" s="47" t="str">
        <f aca="false">IF(AND(C451=S$2,D451=S$3,COUNTIF(AO$1:AO450,"&gt;"&amp;1)&lt;10),ROW(),"")</f>
        <v/>
      </c>
    </row>
    <row r="452" customFormat="false" ht="12.8" hidden="false" customHeight="false" outlineLevel="0" collapsed="false">
      <c r="A452" s="0" t="s">
        <v>1063</v>
      </c>
      <c r="B452" s="0" t="s">
        <v>66</v>
      </c>
      <c r="C452" s="0" t="s">
        <v>20</v>
      </c>
      <c r="D452" s="0" t="s">
        <v>66</v>
      </c>
      <c r="E452" s="20" t="n">
        <v>330.907996368408</v>
      </c>
      <c r="F452" s="0" t="n">
        <v>69.8</v>
      </c>
      <c r="G452" s="0" t="n">
        <v>73.6</v>
      </c>
      <c r="H452" s="0" t="n">
        <v>79.4</v>
      </c>
      <c r="I452" s="0" t="n">
        <v>7.42</v>
      </c>
      <c r="J452" s="0" t="n">
        <v>1.4</v>
      </c>
      <c r="K452" s="0" t="n">
        <v>31.93</v>
      </c>
      <c r="L452" s="0" t="n">
        <v>0.46</v>
      </c>
      <c r="M452" s="19" t="n">
        <v>43728.3977167477</v>
      </c>
      <c r="N452" s="19" t="n">
        <v>43728.468549537</v>
      </c>
      <c r="O452" s="19" t="s">
        <v>649</v>
      </c>
      <c r="W452" s="0" t="s">
        <v>258</v>
      </c>
      <c r="X452" s="19" t="n">
        <v>43636.2472222222</v>
      </c>
      <c r="Y452" s="31" t="n">
        <v>300</v>
      </c>
      <c r="Z452" s="0" t="s">
        <v>594</v>
      </c>
      <c r="AA452" s="0" t="s">
        <v>24</v>
      </c>
      <c r="AB452" s="0" t="s">
        <v>77</v>
      </c>
      <c r="AC452" s="0" t="n">
        <v>2019</v>
      </c>
      <c r="AD452" s="0" t="n">
        <v>6</v>
      </c>
      <c r="AE452" s="32"/>
      <c r="AF452" s="21" t="n">
        <f aca="false">IFERROR(SUMPRODUCT(--(tbl_bd_descente[wo_number]=W452),tbl_bd_descente[Y],tbl_bd_descente[tons])/SUMIF(tbl_bd_descente[wo_number],W452,tbl_bd_descente[tons]),0)</f>
        <v>80.7</v>
      </c>
      <c r="AG452" s="21" t="n">
        <f aca="false">IFERROR(SUMPRODUCT(--(tbl_bd_descente[wo_number]=W452),tbl_bd_descente[Al2O3],tbl_bd_descente[tons])/SUMIF(tbl_bd_descente[wo_number],W452,tbl_bd_descente[tons]),0)</f>
        <v>11.1233333333333</v>
      </c>
      <c r="AH452" s="21" t="n">
        <f aca="false">IFERROR(SUMPRODUCT(--(tbl_bd_descente[wo_number]=W452),tbl_bd_descente[Fe2O3],tbl_bd_descente[tons])/SUMIF(tbl_bd_descente[wo_number],W452,tbl_bd_descente[tons]),0)</f>
        <v>1.32333333333333</v>
      </c>
      <c r="AI452" s="21" t="n">
        <f aca="false">IFERROR(SUMPRODUCT(--(tbl_bd_descente[wo_number]=W452),tbl_bd_descente[MgO],tbl_bd_descente[tons])/SUMIF(tbl_bd_descente[wo_number],W452,tbl_bd_descente[tons]),0)</f>
        <v>32.5066666666667</v>
      </c>
      <c r="AJ452" s="21" t="n">
        <f aca="false">IFERROR(SUMPRODUCT(--(tbl_bd_descente[wo_number]=W452),tbl_bd_descente[CaOX],tbl_bd_descente[tons])/SUMIF(tbl_bd_descente[wo_number],W452,tbl_bd_descente[tons]),0)</f>
        <v>0.706666666666667</v>
      </c>
      <c r="AK452" s="21" t="n">
        <f aca="false">IFERROR(SUMPRODUCT(--(tbl_bd_descente[wo_number]=W452),tbl_bd_descente[S],tbl_bd_descente[tons])/SUMIF(tbl_bd_descente[wo_number],W452,tbl_bd_descente[tons]),0)</f>
        <v>0.0766666666666667</v>
      </c>
      <c r="AL452" s="33"/>
      <c r="AM452" s="34"/>
      <c r="AO452" s="47" t="str">
        <f aca="false">IF(AND(C452=S$2,D452=S$3,COUNTIF(AO$1:AO451,"&gt;"&amp;1)&lt;10),ROW(),"")</f>
        <v/>
      </c>
    </row>
    <row r="453" customFormat="false" ht="12.8" hidden="false" customHeight="false" outlineLevel="0" collapsed="false">
      <c r="A453" s="0" t="s">
        <v>1064</v>
      </c>
      <c r="B453" s="0" t="s">
        <v>30</v>
      </c>
      <c r="C453" s="0" t="s">
        <v>1</v>
      </c>
      <c r="D453" s="0" t="s">
        <v>30</v>
      </c>
      <c r="E453" s="20" t="n">
        <v>206.729998779297</v>
      </c>
      <c r="F453" s="20" t="n">
        <v>75</v>
      </c>
      <c r="G453" s="20" t="n">
        <v>79</v>
      </c>
      <c r="H453" s="20" t="n">
        <v>85.5</v>
      </c>
      <c r="I453" s="20" t="n">
        <v>3.31</v>
      </c>
      <c r="J453" s="20" t="n">
        <v>0.97</v>
      </c>
      <c r="K453" s="20" t="n">
        <v>31.46</v>
      </c>
      <c r="L453" s="20" t="n">
        <v>1.16</v>
      </c>
      <c r="M453" s="19" t="n">
        <v>43728.324659838</v>
      </c>
      <c r="N453" s="19" t="n">
        <v>43728.3482474884</v>
      </c>
      <c r="O453" s="19" t="s">
        <v>649</v>
      </c>
      <c r="W453" s="0" t="s">
        <v>229</v>
      </c>
      <c r="X453" s="19" t="n">
        <v>43636.0388888889</v>
      </c>
      <c r="Y453" s="31" t="n">
        <v>600</v>
      </c>
      <c r="Z453" s="0" t="s">
        <v>594</v>
      </c>
      <c r="AA453" s="0" t="s">
        <v>23</v>
      </c>
      <c r="AB453" s="0" t="s">
        <v>77</v>
      </c>
      <c r="AC453" s="0" t="n">
        <v>2019</v>
      </c>
      <c r="AD453" s="0" t="n">
        <v>6</v>
      </c>
      <c r="AE453" s="32"/>
      <c r="AF453" s="21" t="n">
        <f aca="false">IFERROR(SUMPRODUCT(--(tbl_bd_descente[wo_number]=W453),tbl_bd_descente[Y],tbl_bd_descente[tons])/SUMIF(tbl_bd_descente[wo_number],W453,tbl_bd_descente[tons]),0)</f>
        <v>81.3333333333333</v>
      </c>
      <c r="AG453" s="21" t="n">
        <f aca="false">IFERROR(SUMPRODUCT(--(tbl_bd_descente[wo_number]=W453),tbl_bd_descente[Al2O3],tbl_bd_descente[tons])/SUMIF(tbl_bd_descente[wo_number],W453,tbl_bd_descente[tons]),0)</f>
        <v>10.5233333333333</v>
      </c>
      <c r="AH453" s="21" t="n">
        <f aca="false">IFERROR(SUMPRODUCT(--(tbl_bd_descente[wo_number]=W453),tbl_bd_descente[Fe2O3],tbl_bd_descente[tons])/SUMIF(tbl_bd_descente[wo_number],W453,tbl_bd_descente[tons]),0)</f>
        <v>1.32333333333333</v>
      </c>
      <c r="AI453" s="21" t="n">
        <f aca="false">IFERROR(SUMPRODUCT(--(tbl_bd_descente[wo_number]=W453),tbl_bd_descente[MgO],tbl_bd_descente[tons])/SUMIF(tbl_bd_descente[wo_number],W453,tbl_bd_descente[tons]),0)</f>
        <v>32.3333333333333</v>
      </c>
      <c r="AJ453" s="21" t="n">
        <f aca="false">IFERROR(SUMPRODUCT(--(tbl_bd_descente[wo_number]=W453),tbl_bd_descente[CaOX],tbl_bd_descente[tons])/SUMIF(tbl_bd_descente[wo_number],W453,tbl_bd_descente[tons]),0)</f>
        <v>0.776666666666667</v>
      </c>
      <c r="AK453" s="21" t="n">
        <f aca="false">IFERROR(SUMPRODUCT(--(tbl_bd_descente[wo_number]=W453),tbl_bd_descente[S],tbl_bd_descente[tons])/SUMIF(tbl_bd_descente[wo_number],W453,tbl_bd_descente[tons]),0)</f>
        <v>0.0766666666666667</v>
      </c>
      <c r="AL453" s="33"/>
      <c r="AM453" s="34"/>
      <c r="AO453" s="47" t="str">
        <f aca="false">IF(AND(C453=S$2,D453=S$3,COUNTIF(AO$1:AO452,"&gt;"&amp;1)&lt;10),ROW(),"")</f>
        <v/>
      </c>
    </row>
    <row r="454" customFormat="false" ht="12.8" hidden="false" customHeight="false" outlineLevel="0" collapsed="false">
      <c r="A454" s="0" t="s">
        <v>1065</v>
      </c>
      <c r="B454" s="0" t="s">
        <v>613</v>
      </c>
      <c r="C454" s="0" t="s">
        <v>8</v>
      </c>
      <c r="D454" s="0" t="s">
        <v>66</v>
      </c>
      <c r="E454" s="20" t="n">
        <v>297.506996154785</v>
      </c>
      <c r="F454" s="0" t="n">
        <v>74.6</v>
      </c>
      <c r="G454" s="0" t="n">
        <v>78.6</v>
      </c>
      <c r="H454" s="0" t="n">
        <v>84.5</v>
      </c>
      <c r="I454" s="0" t="n">
        <v>7.88</v>
      </c>
      <c r="J454" s="0" t="n">
        <v>1.27</v>
      </c>
      <c r="K454" s="0" t="n">
        <v>31.89</v>
      </c>
      <c r="L454" s="0" t="n">
        <v>0.52</v>
      </c>
      <c r="M454" s="19" t="n">
        <v>43728.2758985764</v>
      </c>
      <c r="N454" s="19" t="n">
        <v>43728.307762419</v>
      </c>
      <c r="O454" s="19" t="s">
        <v>605</v>
      </c>
      <c r="W454" s="0" t="s">
        <v>229</v>
      </c>
      <c r="X454" s="19" t="n">
        <v>43636.0388888889</v>
      </c>
      <c r="Y454" s="31" t="n">
        <v>300</v>
      </c>
      <c r="Z454" s="0" t="s">
        <v>594</v>
      </c>
      <c r="AA454" s="0" t="s">
        <v>24</v>
      </c>
      <c r="AB454" s="0" t="s">
        <v>77</v>
      </c>
      <c r="AC454" s="0" t="n">
        <v>2019</v>
      </c>
      <c r="AD454" s="0" t="n">
        <v>6</v>
      </c>
      <c r="AE454" s="32"/>
      <c r="AF454" s="21" t="n">
        <f aca="false">IFERROR(SUMPRODUCT(--(tbl_bd_descente[wo_number]=W454),tbl_bd_descente[Y],tbl_bd_descente[tons])/SUMIF(tbl_bd_descente[wo_number],W454,tbl_bd_descente[tons]),0)</f>
        <v>81.3333333333333</v>
      </c>
      <c r="AG454" s="21" t="n">
        <f aca="false">IFERROR(SUMPRODUCT(--(tbl_bd_descente[wo_number]=W454),tbl_bd_descente[Al2O3],tbl_bd_descente[tons])/SUMIF(tbl_bd_descente[wo_number],W454,tbl_bd_descente[tons]),0)</f>
        <v>10.5233333333333</v>
      </c>
      <c r="AH454" s="21" t="n">
        <f aca="false">IFERROR(SUMPRODUCT(--(tbl_bd_descente[wo_number]=W454),tbl_bd_descente[Fe2O3],tbl_bd_descente[tons])/SUMIF(tbl_bd_descente[wo_number],W454,tbl_bd_descente[tons]),0)</f>
        <v>1.32333333333333</v>
      </c>
      <c r="AI454" s="21" t="n">
        <f aca="false">IFERROR(SUMPRODUCT(--(tbl_bd_descente[wo_number]=W454),tbl_bd_descente[MgO],tbl_bd_descente[tons])/SUMIF(tbl_bd_descente[wo_number],W454,tbl_bd_descente[tons]),0)</f>
        <v>32.3333333333333</v>
      </c>
      <c r="AJ454" s="21" t="n">
        <f aca="false">IFERROR(SUMPRODUCT(--(tbl_bd_descente[wo_number]=W454),tbl_bd_descente[CaOX],tbl_bd_descente[tons])/SUMIF(tbl_bd_descente[wo_number],W454,tbl_bd_descente[tons]),0)</f>
        <v>0.776666666666667</v>
      </c>
      <c r="AK454" s="21" t="n">
        <f aca="false">IFERROR(SUMPRODUCT(--(tbl_bd_descente[wo_number]=W454),tbl_bd_descente[S],tbl_bd_descente[tons])/SUMIF(tbl_bd_descente[wo_number],W454,tbl_bd_descente[tons]),0)</f>
        <v>0.0766666666666667</v>
      </c>
      <c r="AL454" s="33"/>
      <c r="AM454" s="34"/>
      <c r="AO454" s="47" t="str">
        <f aca="false">IF(AND(C454=S$2,D454=S$3,COUNTIF(AO$1:AO453,"&gt;"&amp;1)&lt;10),ROW(),"")</f>
        <v/>
      </c>
    </row>
    <row r="455" customFormat="false" ht="12.8" hidden="false" customHeight="false" outlineLevel="0" collapsed="false">
      <c r="A455" s="0" t="s">
        <v>1066</v>
      </c>
      <c r="B455" s="0" t="s">
        <v>104</v>
      </c>
      <c r="C455" s="0" t="s">
        <v>6</v>
      </c>
      <c r="D455" s="0" t="s">
        <v>104</v>
      </c>
      <c r="E455" s="20" t="n">
        <v>219.544998168945</v>
      </c>
      <c r="F455" s="0" t="n">
        <v>78.6</v>
      </c>
      <c r="G455" s="0" t="n">
        <v>82.9</v>
      </c>
      <c r="H455" s="0" t="n">
        <v>88.5</v>
      </c>
      <c r="I455" s="0" t="n">
        <v>7.64</v>
      </c>
      <c r="J455" s="0" t="n">
        <v>1.12</v>
      </c>
      <c r="K455" s="0" t="n">
        <v>31.82</v>
      </c>
      <c r="L455" s="0" t="n">
        <v>0.69</v>
      </c>
      <c r="M455" s="19" t="n">
        <v>43728.2484558681</v>
      </c>
      <c r="N455" s="19" t="n">
        <v>43728.2696828704</v>
      </c>
      <c r="O455" s="19" t="s">
        <v>605</v>
      </c>
      <c r="W455" s="0" t="s">
        <v>257</v>
      </c>
      <c r="X455" s="19" t="n">
        <v>43635.8097222222</v>
      </c>
      <c r="Y455" s="31" t="n">
        <v>1162</v>
      </c>
      <c r="Z455" s="0" t="s">
        <v>30</v>
      </c>
      <c r="AA455" s="0" t="s">
        <v>3</v>
      </c>
      <c r="AB455" s="0" t="s">
        <v>30</v>
      </c>
      <c r="AC455" s="0" t="n">
        <v>2019</v>
      </c>
      <c r="AD455" s="0" t="n">
        <v>6</v>
      </c>
      <c r="AE455" s="32"/>
      <c r="AF455" s="21" t="n">
        <f aca="false">IFERROR(SUMPRODUCT(--(tbl_bd_descente[wo_number]=W455),tbl_bd_descente[Y],tbl_bd_descente[tons])/SUMIF(tbl_bd_descente[wo_number],W455,tbl_bd_descente[tons]),0)</f>
        <v>81.2753872633391</v>
      </c>
      <c r="AG455" s="21" t="n">
        <f aca="false">IFERROR(SUMPRODUCT(--(tbl_bd_descente[wo_number]=W455),tbl_bd_descente[Al2O3],tbl_bd_descente[tons])/SUMIF(tbl_bd_descente[wo_number],W455,tbl_bd_descente[tons]),0)</f>
        <v>2.58819277108434</v>
      </c>
      <c r="AH455" s="21" t="n">
        <f aca="false">IFERROR(SUMPRODUCT(--(tbl_bd_descente[wo_number]=W455),tbl_bd_descente[Fe2O3],tbl_bd_descente[tons])/SUMIF(tbl_bd_descente[wo_number],W455,tbl_bd_descente[tons]),0)</f>
        <v>0.753769363166954</v>
      </c>
      <c r="AI455" s="21" t="n">
        <f aca="false">IFERROR(SUMPRODUCT(--(tbl_bd_descente[wo_number]=W455),tbl_bd_descente[MgO],tbl_bd_descente[tons])/SUMIF(tbl_bd_descente[wo_number],W455,tbl_bd_descente[tons]),0)</f>
        <v>31.5</v>
      </c>
      <c r="AJ455" s="21" t="n">
        <f aca="false">IFERROR(SUMPRODUCT(--(tbl_bd_descente[wo_number]=W455),tbl_bd_descente[CaOX],tbl_bd_descente[tons])/SUMIF(tbl_bd_descente[wo_number],W455,tbl_bd_descente[tons]),0)</f>
        <v>0.898175559380379</v>
      </c>
      <c r="AK455" s="21" t="n">
        <f aca="false">IFERROR(SUMPRODUCT(--(tbl_bd_descente[wo_number]=W455),tbl_bd_descente[S],tbl_bd_descente[tons])/SUMIF(tbl_bd_descente[wo_number],W455,tbl_bd_descente[tons]),0)</f>
        <v>0.0443597246127367</v>
      </c>
      <c r="AL455" s="33"/>
      <c r="AM455" s="34"/>
      <c r="AO455" s="47" t="str">
        <f aca="false">IF(AND(C455=S$2,D455=S$3,COUNTIF(AO$1:AO454,"&gt;"&amp;1)&lt;10),ROW(),"")</f>
        <v/>
      </c>
    </row>
    <row r="456" customFormat="false" ht="12.8" hidden="false" customHeight="false" outlineLevel="0" collapsed="false">
      <c r="A456" s="0" t="s">
        <v>1067</v>
      </c>
      <c r="B456" s="0" t="s">
        <v>30</v>
      </c>
      <c r="C456" s="0" t="s">
        <v>1</v>
      </c>
      <c r="D456" s="0" t="s">
        <v>30</v>
      </c>
      <c r="E456" s="20" t="n">
        <v>176.692998504639</v>
      </c>
      <c r="F456" s="20" t="n">
        <v>77.6</v>
      </c>
      <c r="G456" s="20" t="n">
        <v>81.8</v>
      </c>
      <c r="H456" s="20" t="n">
        <v>88.3</v>
      </c>
      <c r="I456" s="20" t="n">
        <v>3.51</v>
      </c>
      <c r="J456" s="20" t="n">
        <v>0.86</v>
      </c>
      <c r="K456" s="20" t="n">
        <v>31.55</v>
      </c>
      <c r="L456" s="20" t="n">
        <v>0.38</v>
      </c>
      <c r="M456" s="19" t="n">
        <v>43728.2314427083</v>
      </c>
      <c r="N456" s="19" t="n">
        <v>43728.244218669</v>
      </c>
      <c r="O456" s="19" t="s">
        <v>605</v>
      </c>
      <c r="W456" s="0" t="s">
        <v>255</v>
      </c>
      <c r="X456" s="19" t="n">
        <v>43635.4784722222</v>
      </c>
      <c r="Y456" s="31" t="n">
        <v>1200</v>
      </c>
      <c r="Z456" s="0" t="s">
        <v>30</v>
      </c>
      <c r="AA456" s="0" t="s">
        <v>3</v>
      </c>
      <c r="AB456" s="0" t="s">
        <v>30</v>
      </c>
      <c r="AC456" s="0" t="n">
        <v>2019</v>
      </c>
      <c r="AD456" s="0" t="n">
        <v>6</v>
      </c>
      <c r="AE456" s="32"/>
      <c r="AF456" s="21" t="n">
        <f aca="false">IFERROR(SUMPRODUCT(--(tbl_bd_descente[wo_number]=W456),tbl_bd_descente[Y],tbl_bd_descente[tons])/SUMIF(tbl_bd_descente[wo_number],W456,tbl_bd_descente[tons]),0)</f>
        <v>79.4666666666667</v>
      </c>
      <c r="AG456" s="21" t="n">
        <f aca="false">IFERROR(SUMPRODUCT(--(tbl_bd_descente[wo_number]=W456),tbl_bd_descente[Al2O3],tbl_bd_descente[tons])/SUMIF(tbl_bd_descente[wo_number],W456,tbl_bd_descente[tons]),0)</f>
        <v>3.56</v>
      </c>
      <c r="AH456" s="21" t="n">
        <f aca="false">IFERROR(SUMPRODUCT(--(tbl_bd_descente[wo_number]=W456),tbl_bd_descente[Fe2O3],tbl_bd_descente[tons])/SUMIF(tbl_bd_descente[wo_number],W456,tbl_bd_descente[tons]),0)</f>
        <v>0.833333333333333</v>
      </c>
      <c r="AI456" s="21" t="n">
        <f aca="false">IFERROR(SUMPRODUCT(--(tbl_bd_descente[wo_number]=W456),tbl_bd_descente[MgO],tbl_bd_descente[tons])/SUMIF(tbl_bd_descente[wo_number],W456,tbl_bd_descente[tons]),0)</f>
        <v>31.6166666666667</v>
      </c>
      <c r="AJ456" s="21" t="n">
        <f aca="false">IFERROR(SUMPRODUCT(--(tbl_bd_descente[wo_number]=W456),tbl_bd_descente[CaOX],tbl_bd_descente[tons])/SUMIF(tbl_bd_descente[wo_number],W456,tbl_bd_descente[tons]),0)</f>
        <v>1.07</v>
      </c>
      <c r="AK456" s="21" t="n">
        <f aca="false">IFERROR(SUMPRODUCT(--(tbl_bd_descente[wo_number]=W456),tbl_bd_descente[S],tbl_bd_descente[tons])/SUMIF(tbl_bd_descente[wo_number],W456,tbl_bd_descente[tons]),0)</f>
        <v>0.0566666666666667</v>
      </c>
      <c r="AL456" s="33"/>
      <c r="AM456" s="34"/>
      <c r="AO456" s="47" t="str">
        <f aca="false">IF(AND(C456=S$2,D456=S$3,COUNTIF(AO$1:AO455,"&gt;"&amp;1)&lt;10),ROW(),"")</f>
        <v/>
      </c>
    </row>
    <row r="457" customFormat="false" ht="12.8" hidden="false" customHeight="false" outlineLevel="0" collapsed="false">
      <c r="A457" s="0" t="s">
        <v>1068</v>
      </c>
      <c r="B457" s="0" t="s">
        <v>54</v>
      </c>
      <c r="C457" s="0" t="s">
        <v>7</v>
      </c>
      <c r="D457" s="0" t="s">
        <v>54</v>
      </c>
      <c r="E457" s="20" t="n">
        <v>216.089996337891</v>
      </c>
      <c r="F457" s="0" t="n">
        <v>81.5</v>
      </c>
      <c r="G457" s="0" t="n">
        <v>86</v>
      </c>
      <c r="H457" s="0" t="n">
        <v>92.7</v>
      </c>
      <c r="I457" s="0" t="n">
        <v>3.16</v>
      </c>
      <c r="J457" s="0" t="n">
        <v>0.77</v>
      </c>
      <c r="K457" s="0" t="n">
        <v>31.39</v>
      </c>
      <c r="L457" s="0" t="n">
        <v>0.26</v>
      </c>
      <c r="M457" s="19" t="n">
        <v>43727.9207245023</v>
      </c>
      <c r="N457" s="19" t="n">
        <v>43727.9392240394</v>
      </c>
      <c r="O457" s="19" t="s">
        <v>605</v>
      </c>
      <c r="W457" s="0" t="s">
        <v>254</v>
      </c>
      <c r="X457" s="19" t="n">
        <v>43635.1840277778</v>
      </c>
      <c r="Y457" s="31" t="n">
        <v>268</v>
      </c>
      <c r="Z457" s="0" t="s">
        <v>594</v>
      </c>
      <c r="AA457" s="0" t="s">
        <v>23</v>
      </c>
      <c r="AB457" s="0" t="s">
        <v>77</v>
      </c>
      <c r="AC457" s="0" t="n">
        <v>2019</v>
      </c>
      <c r="AD457" s="0" t="n">
        <v>6</v>
      </c>
      <c r="AE457" s="32"/>
      <c r="AF457" s="21" t="n">
        <f aca="false">IFERROR(SUMPRODUCT(--(tbl_bd_descente[wo_number]=W457),tbl_bd_descente[Y],tbl_bd_descente[tons])/SUMIF(tbl_bd_descente[wo_number],W457,tbl_bd_descente[tons]),0)</f>
        <v>81.3335403726708</v>
      </c>
      <c r="AG457" s="21" t="n">
        <f aca="false">IFERROR(SUMPRODUCT(--(tbl_bd_descente[wo_number]=W457),tbl_bd_descente[Al2O3],tbl_bd_descente[tons])/SUMIF(tbl_bd_descente[wo_number],W457,tbl_bd_descente[tons]),0)</f>
        <v>11.3657142857143</v>
      </c>
      <c r="AH457" s="21" t="n">
        <f aca="false">IFERROR(SUMPRODUCT(--(tbl_bd_descente[wo_number]=W457),tbl_bd_descente[Fe2O3],tbl_bd_descente[tons])/SUMIF(tbl_bd_descente[wo_number],W457,tbl_bd_descente[tons]),0)</f>
        <v>1.34409937888199</v>
      </c>
      <c r="AI457" s="21" t="n">
        <f aca="false">IFERROR(SUMPRODUCT(--(tbl_bd_descente[wo_number]=W457),tbl_bd_descente[MgO],tbl_bd_descente[tons])/SUMIF(tbl_bd_descente[wo_number],W457,tbl_bd_descente[tons]),0)</f>
        <v>32.4866459627329</v>
      </c>
      <c r="AJ457" s="21" t="n">
        <f aca="false">IFERROR(SUMPRODUCT(--(tbl_bd_descente[wo_number]=W457),tbl_bd_descente[CaOX],tbl_bd_descente[tons])/SUMIF(tbl_bd_descente[wo_number],W457,tbl_bd_descente[tons]),0)</f>
        <v>1.17229813664596</v>
      </c>
      <c r="AK457" s="21" t="n">
        <f aca="false">IFERROR(SUMPRODUCT(--(tbl_bd_descente[wo_number]=W457),tbl_bd_descente[S],tbl_bd_descente[tons])/SUMIF(tbl_bd_descente[wo_number],W457,tbl_bd_descente[tons]),0)</f>
        <v>0.0454968944099379</v>
      </c>
      <c r="AL457" s="33"/>
      <c r="AM457" s="34"/>
      <c r="AO457" s="47" t="str">
        <f aca="false">IF(AND(C457=S$2,D457=S$3,COUNTIF(AO$1:AO456,"&gt;"&amp;1)&lt;10),ROW(),"")</f>
        <v/>
      </c>
    </row>
    <row r="458" customFormat="false" ht="12.8" hidden="false" customHeight="false" outlineLevel="0" collapsed="false">
      <c r="A458" s="0" t="s">
        <v>1069</v>
      </c>
      <c r="B458" s="0" t="s">
        <v>30</v>
      </c>
      <c r="C458" s="0" t="s">
        <v>1</v>
      </c>
      <c r="D458" s="0" t="s">
        <v>30</v>
      </c>
      <c r="E458" s="20" t="n">
        <v>108.044998168945</v>
      </c>
      <c r="F458" s="20" t="n">
        <v>76.5</v>
      </c>
      <c r="G458" s="20" t="n">
        <v>80.6</v>
      </c>
      <c r="H458" s="20" t="n">
        <v>87.1</v>
      </c>
      <c r="I458" s="20" t="n">
        <v>3.01</v>
      </c>
      <c r="J458" s="20" t="n">
        <v>0.78</v>
      </c>
      <c r="K458" s="20" t="n">
        <v>31.25</v>
      </c>
      <c r="L458" s="20" t="n">
        <v>2.49</v>
      </c>
      <c r="M458" s="19" t="n">
        <v>43727.8966431713</v>
      </c>
      <c r="N458" s="19" t="n">
        <v>43727.905266088</v>
      </c>
      <c r="O458" s="19" t="s">
        <v>676</v>
      </c>
      <c r="W458" s="0" t="s">
        <v>254</v>
      </c>
      <c r="X458" s="19" t="n">
        <v>43635.1840277778</v>
      </c>
      <c r="Y458" s="31" t="n">
        <v>536.666666666667</v>
      </c>
      <c r="Z458" s="0" t="s">
        <v>594</v>
      </c>
      <c r="AA458" s="0" t="s">
        <v>24</v>
      </c>
      <c r="AB458" s="0" t="s">
        <v>77</v>
      </c>
      <c r="AC458" s="0" t="n">
        <v>2019</v>
      </c>
      <c r="AD458" s="0" t="n">
        <v>6</v>
      </c>
      <c r="AE458" s="32"/>
      <c r="AF458" s="21" t="n">
        <f aca="false">IFERROR(SUMPRODUCT(--(tbl_bd_descente[wo_number]=W458),tbl_bd_descente[Y],tbl_bd_descente[tons])/SUMIF(tbl_bd_descente[wo_number],W458,tbl_bd_descente[tons]),0)</f>
        <v>81.3335403726708</v>
      </c>
      <c r="AG458" s="21" t="n">
        <f aca="false">IFERROR(SUMPRODUCT(--(tbl_bd_descente[wo_number]=W458),tbl_bd_descente[Al2O3],tbl_bd_descente[tons])/SUMIF(tbl_bd_descente[wo_number],W458,tbl_bd_descente[tons]),0)</f>
        <v>11.3657142857143</v>
      </c>
      <c r="AH458" s="21" t="n">
        <f aca="false">IFERROR(SUMPRODUCT(--(tbl_bd_descente[wo_number]=W458),tbl_bd_descente[Fe2O3],tbl_bd_descente[tons])/SUMIF(tbl_bd_descente[wo_number],W458,tbl_bd_descente[tons]),0)</f>
        <v>1.34409937888199</v>
      </c>
      <c r="AI458" s="21" t="n">
        <f aca="false">IFERROR(SUMPRODUCT(--(tbl_bd_descente[wo_number]=W458),tbl_bd_descente[MgO],tbl_bd_descente[tons])/SUMIF(tbl_bd_descente[wo_number],W458,tbl_bd_descente[tons]),0)</f>
        <v>32.4866459627329</v>
      </c>
      <c r="AJ458" s="21" t="n">
        <f aca="false">IFERROR(SUMPRODUCT(--(tbl_bd_descente[wo_number]=W458),tbl_bd_descente[CaOX],tbl_bd_descente[tons])/SUMIF(tbl_bd_descente[wo_number],W458,tbl_bd_descente[tons]),0)</f>
        <v>1.17229813664596</v>
      </c>
      <c r="AK458" s="21" t="n">
        <f aca="false">IFERROR(SUMPRODUCT(--(tbl_bd_descente[wo_number]=W458),tbl_bd_descente[S],tbl_bd_descente[tons])/SUMIF(tbl_bd_descente[wo_number],W458,tbl_bd_descente[tons]),0)</f>
        <v>0.0454968944099379</v>
      </c>
      <c r="AL458" s="33"/>
      <c r="AM458" s="34"/>
      <c r="AO458" s="47" t="str">
        <f aca="false">IF(AND(C458=S$2,D458=S$3,COUNTIF(AO$1:AO457,"&gt;"&amp;1)&lt;10),ROW(),"")</f>
        <v/>
      </c>
    </row>
    <row r="459" customFormat="false" ht="12.8" hidden="false" customHeight="false" outlineLevel="0" collapsed="false">
      <c r="A459" s="0" t="s">
        <v>1070</v>
      </c>
      <c r="B459" s="0" t="s">
        <v>54</v>
      </c>
      <c r="C459" s="0" t="s">
        <v>5</v>
      </c>
      <c r="D459" s="0" t="s">
        <v>54</v>
      </c>
      <c r="E459" s="20" t="n">
        <v>144.059997558594</v>
      </c>
      <c r="F459" s="0" t="n">
        <v>78.5</v>
      </c>
      <c r="G459" s="0" t="n">
        <v>82.7</v>
      </c>
      <c r="H459" s="0" t="n">
        <v>89.6</v>
      </c>
      <c r="I459" s="0" t="n">
        <v>1.8</v>
      </c>
      <c r="J459" s="0" t="n">
        <v>0.66</v>
      </c>
      <c r="K459" s="0" t="n">
        <v>31.15</v>
      </c>
      <c r="L459" s="0" t="n">
        <v>1.77</v>
      </c>
      <c r="M459" s="19" t="n">
        <v>43727.8711002315</v>
      </c>
      <c r="N459" s="19" t="n">
        <v>43727.8853070602</v>
      </c>
      <c r="O459" s="19" t="s">
        <v>676</v>
      </c>
      <c r="W459" s="0" t="s">
        <v>253</v>
      </c>
      <c r="X459" s="19" t="n">
        <v>43634.99375</v>
      </c>
      <c r="Y459" s="31" t="n">
        <v>600</v>
      </c>
      <c r="Z459" s="0" t="s">
        <v>594</v>
      </c>
      <c r="AA459" s="0" t="s">
        <v>23</v>
      </c>
      <c r="AB459" s="0" t="s">
        <v>77</v>
      </c>
      <c r="AC459" s="0" t="n">
        <v>2019</v>
      </c>
      <c r="AD459" s="0" t="n">
        <v>6</v>
      </c>
      <c r="AE459" s="32"/>
      <c r="AF459" s="21" t="n">
        <f aca="false">IFERROR(SUMPRODUCT(--(tbl_bd_descente[wo_number]=W459),tbl_bd_descente[Y],tbl_bd_descente[tons])/SUMIF(tbl_bd_descente[wo_number],W459,tbl_bd_descente[tons]),0)</f>
        <v>81.9333333333333</v>
      </c>
      <c r="AG459" s="21" t="n">
        <f aca="false">IFERROR(SUMPRODUCT(--(tbl_bd_descente[wo_number]=W459),tbl_bd_descente[Al2O3],tbl_bd_descente[tons])/SUMIF(tbl_bd_descente[wo_number],W459,tbl_bd_descente[tons]),0)</f>
        <v>11.74</v>
      </c>
      <c r="AH459" s="21" t="n">
        <f aca="false">IFERROR(SUMPRODUCT(--(tbl_bd_descente[wo_number]=W459),tbl_bd_descente[Fe2O3],tbl_bd_descente[tons])/SUMIF(tbl_bd_descente[wo_number],W459,tbl_bd_descente[tons]),0)</f>
        <v>1.37666666666667</v>
      </c>
      <c r="AI459" s="21" t="n">
        <f aca="false">IFERROR(SUMPRODUCT(--(tbl_bd_descente[wo_number]=W459),tbl_bd_descente[MgO],tbl_bd_descente[tons])/SUMIF(tbl_bd_descente[wo_number],W459,tbl_bd_descente[tons]),0)</f>
        <v>32.5933333333333</v>
      </c>
      <c r="AJ459" s="21" t="n">
        <f aca="false">IFERROR(SUMPRODUCT(--(tbl_bd_descente[wo_number]=W459),tbl_bd_descente[CaOX],tbl_bd_descente[tons])/SUMIF(tbl_bd_descente[wo_number],W459,tbl_bd_descente[tons]),0)</f>
        <v>0.723333333333333</v>
      </c>
      <c r="AK459" s="21" t="n">
        <f aca="false">IFERROR(SUMPRODUCT(--(tbl_bd_descente[wo_number]=W459),tbl_bd_descente[S],tbl_bd_descente[tons])/SUMIF(tbl_bd_descente[wo_number],W459,tbl_bd_descente[tons]),0)</f>
        <v>0.044</v>
      </c>
      <c r="AL459" s="33"/>
      <c r="AM459" s="34"/>
      <c r="AO459" s="47" t="str">
        <f aca="false">IF(AND(C459=S$2,D459=S$3,COUNTIF(AO$1:AO458,"&gt;"&amp;1)&lt;10),ROW(),"")</f>
        <v/>
      </c>
    </row>
    <row r="460" customFormat="false" ht="12.8" hidden="false" customHeight="false" outlineLevel="0" collapsed="false">
      <c r="A460" s="0" t="s">
        <v>1071</v>
      </c>
      <c r="B460" s="0" t="s">
        <v>54</v>
      </c>
      <c r="C460" s="0" t="s">
        <v>5</v>
      </c>
      <c r="D460" s="0" t="s">
        <v>54</v>
      </c>
      <c r="E460" s="20" t="n">
        <v>180.074996948242</v>
      </c>
      <c r="F460" s="0" t="n">
        <v>80.8</v>
      </c>
      <c r="G460" s="0" t="n">
        <v>85.1</v>
      </c>
      <c r="H460" s="0" t="n">
        <v>91.9</v>
      </c>
      <c r="I460" s="0" t="n">
        <v>2.48</v>
      </c>
      <c r="J460" s="0" t="n">
        <v>0.66</v>
      </c>
      <c r="K460" s="0" t="n">
        <v>31.55</v>
      </c>
      <c r="L460" s="0" t="n">
        <v>0.88</v>
      </c>
      <c r="M460" s="19" t="n">
        <v>43727.8535762384</v>
      </c>
      <c r="N460" s="19" t="n">
        <v>43727.869196875</v>
      </c>
      <c r="O460" s="19" t="s">
        <v>676</v>
      </c>
      <c r="W460" s="0" t="s">
        <v>253</v>
      </c>
      <c r="X460" s="19" t="n">
        <v>43634.99375</v>
      </c>
      <c r="Y460" s="31" t="n">
        <v>300</v>
      </c>
      <c r="Z460" s="0" t="s">
        <v>594</v>
      </c>
      <c r="AA460" s="0" t="s">
        <v>24</v>
      </c>
      <c r="AB460" s="0" t="s">
        <v>77</v>
      </c>
      <c r="AC460" s="0" t="n">
        <v>2019</v>
      </c>
      <c r="AD460" s="0" t="n">
        <v>6</v>
      </c>
      <c r="AE460" s="32"/>
      <c r="AF460" s="21" t="n">
        <f aca="false">IFERROR(SUMPRODUCT(--(tbl_bd_descente[wo_number]=W460),tbl_bd_descente[Y],tbl_bd_descente[tons])/SUMIF(tbl_bd_descente[wo_number],W460,tbl_bd_descente[tons]),0)</f>
        <v>81.9333333333333</v>
      </c>
      <c r="AG460" s="21" t="n">
        <f aca="false">IFERROR(SUMPRODUCT(--(tbl_bd_descente[wo_number]=W460),tbl_bd_descente[Al2O3],tbl_bd_descente[tons])/SUMIF(tbl_bd_descente[wo_number],W460,tbl_bd_descente[tons]),0)</f>
        <v>11.74</v>
      </c>
      <c r="AH460" s="21" t="n">
        <f aca="false">IFERROR(SUMPRODUCT(--(tbl_bd_descente[wo_number]=W460),tbl_bd_descente[Fe2O3],tbl_bd_descente[tons])/SUMIF(tbl_bd_descente[wo_number],W460,tbl_bd_descente[tons]),0)</f>
        <v>1.37666666666667</v>
      </c>
      <c r="AI460" s="21" t="n">
        <f aca="false">IFERROR(SUMPRODUCT(--(tbl_bd_descente[wo_number]=W460),tbl_bd_descente[MgO],tbl_bd_descente[tons])/SUMIF(tbl_bd_descente[wo_number],W460,tbl_bd_descente[tons]),0)</f>
        <v>32.5933333333333</v>
      </c>
      <c r="AJ460" s="21" t="n">
        <f aca="false">IFERROR(SUMPRODUCT(--(tbl_bd_descente[wo_number]=W460),tbl_bd_descente[CaOX],tbl_bd_descente[tons])/SUMIF(tbl_bd_descente[wo_number],W460,tbl_bd_descente[tons]),0)</f>
        <v>0.723333333333333</v>
      </c>
      <c r="AK460" s="21" t="n">
        <f aca="false">IFERROR(SUMPRODUCT(--(tbl_bd_descente[wo_number]=W460),tbl_bd_descente[S],tbl_bd_descente[tons])/SUMIF(tbl_bd_descente[wo_number],W460,tbl_bd_descente[tons]),0)</f>
        <v>0.044</v>
      </c>
      <c r="AL460" s="33"/>
      <c r="AM460" s="34"/>
      <c r="AO460" s="47" t="str">
        <f aca="false">IF(AND(C460=S$2,D460=S$3,COUNTIF(AO$1:AO459,"&gt;"&amp;1)&lt;10),ROW(),"")</f>
        <v/>
      </c>
    </row>
    <row r="461" customFormat="false" ht="12.8" hidden="false" customHeight="false" outlineLevel="0" collapsed="false">
      <c r="A461" s="0" t="s">
        <v>1072</v>
      </c>
      <c r="B461" s="0" t="s">
        <v>30</v>
      </c>
      <c r="C461" s="0" t="s">
        <v>1</v>
      </c>
      <c r="D461" s="0" t="s">
        <v>30</v>
      </c>
      <c r="E461" s="20" t="n">
        <v>144.059997558594</v>
      </c>
      <c r="F461" s="20" t="n">
        <v>76.3</v>
      </c>
      <c r="G461" s="20" t="n">
        <v>80.4</v>
      </c>
      <c r="H461" s="20" t="n">
        <v>87.2</v>
      </c>
      <c r="I461" s="20" t="n">
        <v>3.5</v>
      </c>
      <c r="J461" s="20" t="n">
        <v>0.96</v>
      </c>
      <c r="K461" s="20" t="n">
        <v>31.55</v>
      </c>
      <c r="L461" s="20" t="n">
        <v>1.38</v>
      </c>
      <c r="M461" s="19" t="n">
        <v>43727.3311873032</v>
      </c>
      <c r="N461" s="19" t="n">
        <v>43727.3480222569</v>
      </c>
      <c r="O461" s="19" t="s">
        <v>605</v>
      </c>
      <c r="W461" s="0" t="s">
        <v>252</v>
      </c>
      <c r="X461" s="19" t="n">
        <v>43634.78125</v>
      </c>
      <c r="Y461" s="31" t="n">
        <v>1072</v>
      </c>
      <c r="Z461" s="0" t="s">
        <v>54</v>
      </c>
      <c r="AA461" s="0" t="s">
        <v>5</v>
      </c>
      <c r="AB461" s="0" t="s">
        <v>54</v>
      </c>
      <c r="AC461" s="0" t="n">
        <v>2019</v>
      </c>
      <c r="AD461" s="0" t="n">
        <v>6</v>
      </c>
      <c r="AE461" s="32"/>
      <c r="AF461" s="21" t="n">
        <f aca="false">IFERROR(SUMPRODUCT(--(tbl_bd_descente[wo_number]=W461),tbl_bd_descente[Y],tbl_bd_descente[tons])/SUMIF(tbl_bd_descente[wo_number],W461,tbl_bd_descente[tons]),0)</f>
        <v>83.1283582089552</v>
      </c>
      <c r="AG461" s="21" t="n">
        <f aca="false">IFERROR(SUMPRODUCT(--(tbl_bd_descente[wo_number]=W461),tbl_bd_descente[Al2O3],tbl_bd_descente[tons])/SUMIF(tbl_bd_descente[wo_number],W461,tbl_bd_descente[tons]),0)</f>
        <v>2.63805970149254</v>
      </c>
      <c r="AH461" s="21" t="n">
        <f aca="false">IFERROR(SUMPRODUCT(--(tbl_bd_descente[wo_number]=W461),tbl_bd_descente[Fe2O3],tbl_bd_descente[tons])/SUMIF(tbl_bd_descente[wo_number],W461,tbl_bd_descente[tons]),0)</f>
        <v>0.721044776119403</v>
      </c>
      <c r="AI461" s="21" t="n">
        <f aca="false">IFERROR(SUMPRODUCT(--(tbl_bd_descente[wo_number]=W461),tbl_bd_descente[MgO],tbl_bd_descente[tons])/SUMIF(tbl_bd_descente[wo_number],W461,tbl_bd_descente[tons]),0)</f>
        <v>31.6997014925373</v>
      </c>
      <c r="AJ461" s="21" t="n">
        <f aca="false">IFERROR(SUMPRODUCT(--(tbl_bd_descente[wo_number]=W461),tbl_bd_descente[CaOX],tbl_bd_descente[tons])/SUMIF(tbl_bd_descente[wo_number],W461,tbl_bd_descente[tons]),0)</f>
        <v>0.765671641791045</v>
      </c>
      <c r="AK461" s="21" t="n">
        <f aca="false">IFERROR(SUMPRODUCT(--(tbl_bd_descente[wo_number]=W461),tbl_bd_descente[S],tbl_bd_descente[tons])/SUMIF(tbl_bd_descente[wo_number],W461,tbl_bd_descente[tons]),0)</f>
        <v>0.0246119402985075</v>
      </c>
      <c r="AL461" s="33"/>
      <c r="AM461" s="34"/>
      <c r="AO461" s="47" t="str">
        <f aca="false">IF(AND(C461=S$2,D461=S$3,COUNTIF(AO$1:AO460,"&gt;"&amp;1)&lt;10),ROW(),"")</f>
        <v/>
      </c>
    </row>
    <row r="462" customFormat="false" ht="12.8" hidden="false" customHeight="false" outlineLevel="0" collapsed="false">
      <c r="A462" s="0" t="s">
        <v>1073</v>
      </c>
      <c r="B462" s="0" t="s">
        <v>30</v>
      </c>
      <c r="C462" s="0" t="s">
        <v>1</v>
      </c>
      <c r="D462" s="0" t="s">
        <v>30</v>
      </c>
      <c r="E462" s="20" t="n">
        <v>144.059997558594</v>
      </c>
      <c r="F462" s="20" t="n">
        <v>76.5</v>
      </c>
      <c r="G462" s="20" t="n">
        <v>80.5</v>
      </c>
      <c r="H462" s="20" t="n">
        <v>87.3</v>
      </c>
      <c r="I462" s="20" t="n">
        <v>2.85</v>
      </c>
      <c r="J462" s="20" t="n">
        <v>0.79</v>
      </c>
      <c r="K462" s="20" t="n">
        <v>31.52</v>
      </c>
      <c r="L462" s="20" t="n">
        <v>1.42</v>
      </c>
      <c r="M462" s="19" t="n">
        <v>43727.3088482639</v>
      </c>
      <c r="N462" s="19" t="n">
        <v>43727.3245027778</v>
      </c>
      <c r="O462" s="19" t="s">
        <v>605</v>
      </c>
      <c r="W462" s="0" t="s">
        <v>1074</v>
      </c>
      <c r="X462" s="19" t="n">
        <v>43634.4409722222</v>
      </c>
      <c r="Y462" s="31" t="n">
        <v>109</v>
      </c>
      <c r="Z462" s="0" t="s">
        <v>66</v>
      </c>
      <c r="AA462" s="0" t="s">
        <v>9</v>
      </c>
      <c r="AB462" s="0" t="s">
        <v>66</v>
      </c>
      <c r="AC462" s="0" t="n">
        <v>2019</v>
      </c>
      <c r="AD462" s="0" t="n">
        <v>6</v>
      </c>
      <c r="AE462" s="32"/>
      <c r="AF462" s="21" t="n">
        <f aca="false">IFERROR(SUMPRODUCT(--(tbl_bd_descente[wo_number]=W462),tbl_bd_descente[Y],tbl_bd_descente[tons])/SUMIF(tbl_bd_descente[wo_number],W462,tbl_bd_descente[tons]),0)</f>
        <v>0</v>
      </c>
      <c r="AG462" s="21" t="n">
        <f aca="false">IFERROR(SUMPRODUCT(--(tbl_bd_descente[wo_number]=W462),tbl_bd_descente[Al2O3],tbl_bd_descente[tons])/SUMIF(tbl_bd_descente[wo_number],W462,tbl_bd_descente[tons]),0)</f>
        <v>0</v>
      </c>
      <c r="AH462" s="21" t="n">
        <f aca="false">IFERROR(SUMPRODUCT(--(tbl_bd_descente[wo_number]=W462),tbl_bd_descente[Fe2O3],tbl_bd_descente[tons])/SUMIF(tbl_bd_descente[wo_number],W462,tbl_bd_descente[tons]),0)</f>
        <v>0</v>
      </c>
      <c r="AI462" s="21" t="n">
        <f aca="false">IFERROR(SUMPRODUCT(--(tbl_bd_descente[wo_number]=W462),tbl_bd_descente[MgO],tbl_bd_descente[tons])/SUMIF(tbl_bd_descente[wo_number],W462,tbl_bd_descente[tons]),0)</f>
        <v>0</v>
      </c>
      <c r="AJ462" s="21" t="n">
        <f aca="false">IFERROR(SUMPRODUCT(--(tbl_bd_descente[wo_number]=W462),tbl_bd_descente[CaOX],tbl_bd_descente[tons])/SUMIF(tbl_bd_descente[wo_number],W462,tbl_bd_descente[tons]),0)</f>
        <v>0</v>
      </c>
      <c r="AK462" s="21" t="n">
        <f aca="false">IFERROR(SUMPRODUCT(--(tbl_bd_descente[wo_number]=W462),tbl_bd_descente[S],tbl_bd_descente[tons])/SUMIF(tbl_bd_descente[wo_number],W462,tbl_bd_descente[tons]),0)</f>
        <v>0</v>
      </c>
      <c r="AL462" s="33"/>
      <c r="AM462" s="34"/>
      <c r="AO462" s="47" t="str">
        <f aca="false">IF(AND(C462=S$2,D462=S$3,COUNTIF(AO$1:AO461,"&gt;"&amp;1)&lt;10),ROW(),"")</f>
        <v/>
      </c>
    </row>
    <row r="463" customFormat="false" ht="12.8" hidden="false" customHeight="false" outlineLevel="0" collapsed="false">
      <c r="A463" s="0" t="s">
        <v>1075</v>
      </c>
      <c r="B463" s="0" t="s">
        <v>30</v>
      </c>
      <c r="C463" s="0" t="s">
        <v>1</v>
      </c>
      <c r="D463" s="0" t="s">
        <v>30</v>
      </c>
      <c r="E463" s="20" t="n">
        <v>216.089996337891</v>
      </c>
      <c r="F463" s="20" t="n">
        <v>75.5</v>
      </c>
      <c r="G463" s="20" t="n">
        <v>79.9</v>
      </c>
      <c r="H463" s="20" t="n">
        <v>86</v>
      </c>
      <c r="I463" s="20" t="n">
        <v>3.97</v>
      </c>
      <c r="J463" s="20" t="n">
        <v>0.95</v>
      </c>
      <c r="K463" s="20" t="n">
        <v>31.41</v>
      </c>
      <c r="L463" s="20" t="n">
        <v>1.33</v>
      </c>
      <c r="M463" s="19" t="n">
        <v>43727.275955787</v>
      </c>
      <c r="N463" s="19" t="n">
        <v>43727.3036221065</v>
      </c>
      <c r="O463" s="19" t="s">
        <v>605</v>
      </c>
      <c r="W463" s="0" t="s">
        <v>251</v>
      </c>
      <c r="X463" s="19" t="n">
        <v>43634.4118055556</v>
      </c>
      <c r="Y463" s="31" t="n">
        <v>913</v>
      </c>
      <c r="Z463" s="0" t="s">
        <v>54</v>
      </c>
      <c r="AA463" s="0" t="s">
        <v>5</v>
      </c>
      <c r="AB463" s="0" t="s">
        <v>54</v>
      </c>
      <c r="AC463" s="0" t="n">
        <v>2019</v>
      </c>
      <c r="AD463" s="0" t="n">
        <v>6</v>
      </c>
      <c r="AE463" s="32"/>
      <c r="AF463" s="21" t="n">
        <f aca="false">IFERROR(SUMPRODUCT(--(tbl_bd_descente[wo_number]=W463),tbl_bd_descente[Y],tbl_bd_descente[tons])/SUMIF(tbl_bd_descente[wo_number],W463,tbl_bd_descente[tons]),0)</f>
        <v>83.4886089813801</v>
      </c>
      <c r="AG463" s="21" t="n">
        <f aca="false">IFERROR(SUMPRODUCT(--(tbl_bd_descente[wo_number]=W463),tbl_bd_descente[Al2O3],tbl_bd_descente[tons])/SUMIF(tbl_bd_descente[wo_number],W463,tbl_bd_descente[tons]),0)</f>
        <v>2.67151150054765</v>
      </c>
      <c r="AH463" s="21" t="n">
        <f aca="false">IFERROR(SUMPRODUCT(--(tbl_bd_descente[wo_number]=W463),tbl_bd_descente[Fe2O3],tbl_bd_descente[tons])/SUMIF(tbl_bd_descente[wo_number],W463,tbl_bd_descente[tons]),0)</f>
        <v>0.701237677984666</v>
      </c>
      <c r="AI463" s="21" t="n">
        <f aca="false">IFERROR(SUMPRODUCT(--(tbl_bd_descente[wo_number]=W463),tbl_bd_descente[MgO],tbl_bd_descente[tons])/SUMIF(tbl_bd_descente[wo_number],W463,tbl_bd_descente[tons]),0)</f>
        <v>31.491139101862</v>
      </c>
      <c r="AJ463" s="21" t="n">
        <f aca="false">IFERROR(SUMPRODUCT(--(tbl_bd_descente[wo_number]=W463),tbl_bd_descente[CaOX],tbl_bd_descente[tons])/SUMIF(tbl_bd_descente[wo_number],W463,tbl_bd_descente[tons]),0)</f>
        <v>0.995049288061336</v>
      </c>
      <c r="AK463" s="21" t="n">
        <f aca="false">IFERROR(SUMPRODUCT(--(tbl_bd_descente[wo_number]=W463),tbl_bd_descente[S],tbl_bd_descente[tons])/SUMIF(tbl_bd_descente[wo_number],W463,tbl_bd_descente[tons]),0)</f>
        <v>0.042447973713034</v>
      </c>
      <c r="AL463" s="33"/>
      <c r="AM463" s="34"/>
      <c r="AO463" s="47" t="str">
        <f aca="false">IF(AND(C463=S$2,D463=S$3,COUNTIF(AO$1:AO462,"&gt;"&amp;1)&lt;10),ROW(),"")</f>
        <v/>
      </c>
    </row>
    <row r="464" customFormat="false" ht="12.8" hidden="false" customHeight="false" outlineLevel="0" collapsed="false">
      <c r="A464" s="0" t="s">
        <v>1076</v>
      </c>
      <c r="B464" s="0" t="s">
        <v>88</v>
      </c>
      <c r="C464" s="0" t="s">
        <v>26</v>
      </c>
      <c r="D464" s="0" t="s">
        <v>88</v>
      </c>
      <c r="E464" s="20" t="n">
        <v>72.0299987792969</v>
      </c>
      <c r="F464" s="0" t="n">
        <v>72.2</v>
      </c>
      <c r="G464" s="0" t="n">
        <v>76.1</v>
      </c>
      <c r="H464" s="0" t="n">
        <v>82</v>
      </c>
      <c r="I464" s="0" t="n">
        <v>4.13</v>
      </c>
      <c r="J464" s="0" t="n">
        <v>0.98</v>
      </c>
      <c r="K464" s="0" t="n">
        <v>31.52</v>
      </c>
      <c r="L464" s="0" t="n">
        <v>2.73</v>
      </c>
      <c r="M464" s="19" t="n">
        <v>43726.9392019329</v>
      </c>
      <c r="N464" s="19" t="n">
        <v>43726.941233912</v>
      </c>
      <c r="O464" s="19" t="s">
        <v>649</v>
      </c>
      <c r="W464" s="0" t="s">
        <v>250</v>
      </c>
      <c r="X464" s="19" t="n">
        <v>43634.1756944444</v>
      </c>
      <c r="Y464" s="31" t="n">
        <v>456</v>
      </c>
      <c r="Z464" s="0" t="s">
        <v>58</v>
      </c>
      <c r="AA464" s="0" t="s">
        <v>2</v>
      </c>
      <c r="AB464" s="0" t="s">
        <v>58</v>
      </c>
      <c r="AC464" s="0" t="n">
        <v>2019</v>
      </c>
      <c r="AD464" s="0" t="n">
        <v>6</v>
      </c>
      <c r="AE464" s="32"/>
      <c r="AF464" s="21" t="n">
        <f aca="false">IFERROR(SUMPRODUCT(--(tbl_bd_descente[wo_number]=W464),tbl_bd_descente[Y],tbl_bd_descente[tons])/SUMIF(tbl_bd_descente[wo_number],W464,tbl_bd_descente[tons]),0)</f>
        <v>77.4895104895105</v>
      </c>
      <c r="AG464" s="21" t="n">
        <f aca="false">IFERROR(SUMPRODUCT(--(tbl_bd_descente[wo_number]=W464),tbl_bd_descente[Al2O3],tbl_bd_descente[tons])/SUMIF(tbl_bd_descente[wo_number],W464,tbl_bd_descente[tons]),0)</f>
        <v>3.18972027972028</v>
      </c>
      <c r="AH464" s="21" t="n">
        <f aca="false">IFERROR(SUMPRODUCT(--(tbl_bd_descente[wo_number]=W464),tbl_bd_descente[Fe2O3],tbl_bd_descente[tons])/SUMIF(tbl_bd_descente[wo_number],W464,tbl_bd_descente[tons]),0)</f>
        <v>0.900979020979021</v>
      </c>
      <c r="AI464" s="21" t="n">
        <f aca="false">IFERROR(SUMPRODUCT(--(tbl_bd_descente[wo_number]=W464),tbl_bd_descente[MgO],tbl_bd_descente[tons])/SUMIF(tbl_bd_descente[wo_number],W464,tbl_bd_descente[tons]),0)</f>
        <v>31.657972027972</v>
      </c>
      <c r="AJ464" s="21" t="n">
        <f aca="false">IFERROR(SUMPRODUCT(--(tbl_bd_descente[wo_number]=W464),tbl_bd_descente[CaOX],tbl_bd_descente[tons])/SUMIF(tbl_bd_descente[wo_number],W464,tbl_bd_descente[tons]),0)</f>
        <v>1.19174825174825</v>
      </c>
      <c r="AK464" s="21" t="n">
        <f aca="false">IFERROR(SUMPRODUCT(--(tbl_bd_descente[wo_number]=W464),tbl_bd_descente[S],tbl_bd_descente[tons])/SUMIF(tbl_bd_descente[wo_number],W464,tbl_bd_descente[tons]),0)</f>
        <v>0.0579090909090909</v>
      </c>
      <c r="AL464" s="33"/>
      <c r="AM464" s="34"/>
      <c r="AO464" s="47" t="str">
        <f aca="false">IF(AND(C464=S$2,D464=S$3,COUNTIF(AO$1:AO463,"&gt;"&amp;1)&lt;10),ROW(),"")</f>
        <v/>
      </c>
    </row>
    <row r="465" customFormat="false" ht="12.8" hidden="false" customHeight="false" outlineLevel="0" collapsed="false">
      <c r="A465" s="0" t="s">
        <v>1077</v>
      </c>
      <c r="B465" s="0" t="s">
        <v>88</v>
      </c>
      <c r="C465" s="0" t="s">
        <v>26</v>
      </c>
      <c r="D465" s="0" t="s">
        <v>88</v>
      </c>
      <c r="E465" s="20" t="n">
        <v>171.274000167847</v>
      </c>
      <c r="F465" s="0" t="n">
        <v>69.3</v>
      </c>
      <c r="G465" s="0" t="n">
        <v>73</v>
      </c>
      <c r="H465" s="0" t="n">
        <v>78.2</v>
      </c>
      <c r="I465" s="0" t="n">
        <v>4.17</v>
      </c>
      <c r="J465" s="0" t="n">
        <v>1.28</v>
      </c>
      <c r="K465" s="0" t="n">
        <v>31.59</v>
      </c>
      <c r="L465" s="0" t="n">
        <v>1.39</v>
      </c>
      <c r="M465" s="19" t="n">
        <v>43726.9147292477</v>
      </c>
      <c r="N465" s="19" t="n">
        <v>43726.9294289005</v>
      </c>
      <c r="O465" s="19" t="s">
        <v>649</v>
      </c>
      <c r="W465" s="0" t="s">
        <v>249</v>
      </c>
      <c r="X465" s="19" t="n">
        <v>43634.0569444444</v>
      </c>
      <c r="Y465" s="31" t="n">
        <v>900</v>
      </c>
      <c r="Z465" s="0" t="s">
        <v>58</v>
      </c>
      <c r="AA465" s="0" t="s">
        <v>2</v>
      </c>
      <c r="AB465" s="0" t="s">
        <v>58</v>
      </c>
      <c r="AC465" s="0" t="n">
        <v>2019</v>
      </c>
      <c r="AD465" s="0" t="n">
        <v>6</v>
      </c>
      <c r="AE465" s="32"/>
      <c r="AF465" s="21" t="n">
        <f aca="false">IFERROR(SUMPRODUCT(--(tbl_bd_descente[wo_number]=W465),tbl_bd_descente[Y],tbl_bd_descente[tons])/SUMIF(tbl_bd_descente[wo_number],W465,tbl_bd_descente[tons]),0)</f>
        <v>77.6</v>
      </c>
      <c r="AG465" s="21" t="n">
        <f aca="false">IFERROR(SUMPRODUCT(--(tbl_bd_descente[wo_number]=W465),tbl_bd_descente[Al2O3],tbl_bd_descente[tons])/SUMIF(tbl_bd_descente[wo_number],W465,tbl_bd_descente[tons]),0)</f>
        <v>2.84333333333333</v>
      </c>
      <c r="AH465" s="21" t="n">
        <f aca="false">IFERROR(SUMPRODUCT(--(tbl_bd_descente[wo_number]=W465),tbl_bd_descente[Fe2O3],tbl_bd_descente[tons])/SUMIF(tbl_bd_descente[wo_number],W465,tbl_bd_descente[tons]),0)</f>
        <v>0.91</v>
      </c>
      <c r="AI465" s="21" t="n">
        <f aca="false">IFERROR(SUMPRODUCT(--(tbl_bd_descente[wo_number]=W465),tbl_bd_descente[MgO],tbl_bd_descente[tons])/SUMIF(tbl_bd_descente[wo_number],W465,tbl_bd_descente[tons]),0)</f>
        <v>31.66</v>
      </c>
      <c r="AJ465" s="21" t="n">
        <f aca="false">IFERROR(SUMPRODUCT(--(tbl_bd_descente[wo_number]=W465),tbl_bd_descente[CaOX],tbl_bd_descente[tons])/SUMIF(tbl_bd_descente[wo_number],W465,tbl_bd_descente[tons]),0)</f>
        <v>0.973333333333333</v>
      </c>
      <c r="AK465" s="21" t="n">
        <f aca="false">IFERROR(SUMPRODUCT(--(tbl_bd_descente[wo_number]=W465),tbl_bd_descente[S],tbl_bd_descente[tons])/SUMIF(tbl_bd_descente[wo_number],W465,tbl_bd_descente[tons]),0)</f>
        <v>0.064</v>
      </c>
      <c r="AL465" s="33"/>
      <c r="AM465" s="34"/>
      <c r="AO465" s="47" t="str">
        <f aca="false">IF(AND(C465=S$2,D465=S$3,COUNTIF(AO$1:AO464,"&gt;"&amp;1)&lt;10),ROW(),"")</f>
        <v/>
      </c>
    </row>
    <row r="466" customFormat="false" ht="12.8" hidden="false" customHeight="false" outlineLevel="0" collapsed="false">
      <c r="A466" s="0" t="s">
        <v>1078</v>
      </c>
      <c r="B466" s="0" t="s">
        <v>30</v>
      </c>
      <c r="C466" s="0" t="s">
        <v>4</v>
      </c>
      <c r="D466" s="0" t="s">
        <v>30</v>
      </c>
      <c r="E466" s="20" t="n">
        <v>250.909996032715</v>
      </c>
      <c r="F466" s="0" t="n">
        <v>74.5</v>
      </c>
      <c r="G466" s="0" t="n">
        <v>78.7</v>
      </c>
      <c r="H466" s="0" t="n">
        <v>84.4</v>
      </c>
      <c r="I466" s="0" t="n">
        <v>7.18</v>
      </c>
      <c r="J466" s="0" t="n">
        <v>1.19</v>
      </c>
      <c r="K466" s="0" t="n">
        <v>31.78</v>
      </c>
      <c r="L466" s="0" t="n">
        <v>0.49</v>
      </c>
      <c r="M466" s="19" t="n">
        <v>43726.8976117245</v>
      </c>
      <c r="N466" s="19" t="n">
        <v>43727.2717712963</v>
      </c>
      <c r="O466" s="19" t="s">
        <v>605</v>
      </c>
      <c r="W466" s="0" t="s">
        <v>248</v>
      </c>
      <c r="X466" s="19" t="n">
        <v>43633.8458333333</v>
      </c>
      <c r="Y466" s="31" t="n">
        <v>950</v>
      </c>
      <c r="Z466" s="0" t="s">
        <v>54</v>
      </c>
      <c r="AA466" s="0" t="s">
        <v>5</v>
      </c>
      <c r="AB466" s="0" t="s">
        <v>54</v>
      </c>
      <c r="AC466" s="0" t="n">
        <v>2019</v>
      </c>
      <c r="AD466" s="0" t="n">
        <v>6</v>
      </c>
      <c r="AE466" s="32"/>
      <c r="AF466" s="21" t="n">
        <f aca="false">IFERROR(SUMPRODUCT(--(tbl_bd_descente[wo_number]=W466),tbl_bd_descente[Y],tbl_bd_descente[tons])/SUMIF(tbl_bd_descente[wo_number],W466,tbl_bd_descente[tons]),0)</f>
        <v>84.1</v>
      </c>
      <c r="AG466" s="21" t="n">
        <f aca="false">IFERROR(SUMPRODUCT(--(tbl_bd_descente[wo_number]=W466),tbl_bd_descente[Al2O3],tbl_bd_descente[tons])/SUMIF(tbl_bd_descente[wo_number],W466,tbl_bd_descente[tons]),0)</f>
        <v>3.07421052631579</v>
      </c>
      <c r="AH466" s="21" t="n">
        <f aca="false">IFERROR(SUMPRODUCT(--(tbl_bd_descente[wo_number]=W466),tbl_bd_descente[Fe2O3],tbl_bd_descente[tons])/SUMIF(tbl_bd_descente[wo_number],W466,tbl_bd_descente[tons]),0)</f>
        <v>0.764210526315789</v>
      </c>
      <c r="AI466" s="21" t="n">
        <f aca="false">IFERROR(SUMPRODUCT(--(tbl_bd_descente[wo_number]=W466),tbl_bd_descente[MgO],tbl_bd_descente[tons])/SUMIF(tbl_bd_descente[wo_number],W466,tbl_bd_descente[tons]),0)</f>
        <v>31.71</v>
      </c>
      <c r="AJ466" s="21" t="n">
        <f aca="false">IFERROR(SUMPRODUCT(--(tbl_bd_descente[wo_number]=W466),tbl_bd_descente[CaOX],tbl_bd_descente[tons])/SUMIF(tbl_bd_descente[wo_number],W466,tbl_bd_descente[tons]),0)</f>
        <v>0.426842105263158</v>
      </c>
      <c r="AK466" s="21" t="n">
        <f aca="false">IFERROR(SUMPRODUCT(--(tbl_bd_descente[wo_number]=W466),tbl_bd_descente[S],tbl_bd_descente[tons])/SUMIF(tbl_bd_descente[wo_number],W466,tbl_bd_descente[tons]),0)</f>
        <v>0.0354210526315789</v>
      </c>
      <c r="AL466" s="33"/>
      <c r="AM466" s="34"/>
      <c r="AO466" s="47" t="str">
        <f aca="false">IF(AND(C466=S$2,D466=S$3,COUNTIF(AO$1:AO465,"&gt;"&amp;1)&lt;10),ROW(),"")</f>
        <v/>
      </c>
    </row>
    <row r="467" customFormat="false" ht="12.8" hidden="false" customHeight="false" outlineLevel="0" collapsed="false">
      <c r="A467" s="0" t="s">
        <v>1079</v>
      </c>
      <c r="B467" s="0" t="s">
        <v>54</v>
      </c>
      <c r="C467" s="0" t="s">
        <v>5</v>
      </c>
      <c r="D467" s="0" t="s">
        <v>54</v>
      </c>
      <c r="E467" s="20" t="n">
        <v>143.787998199463</v>
      </c>
      <c r="F467" s="0" t="n">
        <v>78.2</v>
      </c>
      <c r="G467" s="0" t="n">
        <v>82.5</v>
      </c>
      <c r="H467" s="0" t="n">
        <v>88.9</v>
      </c>
      <c r="I467" s="0" t="n">
        <v>4.05</v>
      </c>
      <c r="J467" s="0" t="n">
        <v>0.9</v>
      </c>
      <c r="K467" s="0" t="n">
        <v>31.59</v>
      </c>
      <c r="L467" s="0" t="n">
        <v>0.66</v>
      </c>
      <c r="M467" s="19" t="n">
        <v>43726.8811636574</v>
      </c>
      <c r="N467" s="19" t="n">
        <v>43726.8906551736</v>
      </c>
      <c r="O467" s="19" t="s">
        <v>676</v>
      </c>
      <c r="W467" s="0" t="s">
        <v>247</v>
      </c>
      <c r="X467" s="19" t="n">
        <v>43633.5875</v>
      </c>
      <c r="Y467" s="31" t="n">
        <v>1200</v>
      </c>
      <c r="Z467" s="0" t="s">
        <v>54</v>
      </c>
      <c r="AA467" s="0" t="s">
        <v>5</v>
      </c>
      <c r="AB467" s="0" t="s">
        <v>54</v>
      </c>
      <c r="AC467" s="0" t="n">
        <v>2019</v>
      </c>
      <c r="AD467" s="0" t="n">
        <v>6</v>
      </c>
      <c r="AE467" s="32"/>
      <c r="AF467" s="21" t="n">
        <f aca="false">IFERROR(SUMPRODUCT(--(tbl_bd_descente[wo_number]=W467),tbl_bd_descente[Y],tbl_bd_descente[tons])/SUMIF(tbl_bd_descente[wo_number],W467,tbl_bd_descente[tons]),0)</f>
        <v>83.6333333333333</v>
      </c>
      <c r="AG467" s="21" t="n">
        <f aca="false">IFERROR(SUMPRODUCT(--(tbl_bd_descente[wo_number]=W467),tbl_bd_descente[Al2O3],tbl_bd_descente[tons])/SUMIF(tbl_bd_descente[wo_number],W467,tbl_bd_descente[tons]),0)</f>
        <v>2.87</v>
      </c>
      <c r="AH467" s="21" t="n">
        <f aca="false">IFERROR(SUMPRODUCT(--(tbl_bd_descente[wo_number]=W467),tbl_bd_descente[Fe2O3],tbl_bd_descente[tons])/SUMIF(tbl_bd_descente[wo_number],W467,tbl_bd_descente[tons]),0)</f>
        <v>0.7</v>
      </c>
      <c r="AI467" s="21" t="n">
        <f aca="false">IFERROR(SUMPRODUCT(--(tbl_bd_descente[wo_number]=W467),tbl_bd_descente[MgO],tbl_bd_descente[tons])/SUMIF(tbl_bd_descente[wo_number],W467,tbl_bd_descente[tons]),0)</f>
        <v>31.67</v>
      </c>
      <c r="AJ467" s="21" t="n">
        <f aca="false">IFERROR(SUMPRODUCT(--(tbl_bd_descente[wo_number]=W467),tbl_bd_descente[CaOX],tbl_bd_descente[tons])/SUMIF(tbl_bd_descente[wo_number],W467,tbl_bd_descente[tons]),0)</f>
        <v>0.803333333333333</v>
      </c>
      <c r="AK467" s="21" t="n">
        <f aca="false">IFERROR(SUMPRODUCT(--(tbl_bd_descente[wo_number]=W467),tbl_bd_descente[S],tbl_bd_descente[tons])/SUMIF(tbl_bd_descente[wo_number],W467,tbl_bd_descente[tons]),0)</f>
        <v>0.038</v>
      </c>
      <c r="AL467" s="33"/>
      <c r="AM467" s="34"/>
      <c r="AO467" s="47" t="str">
        <f aca="false">IF(AND(C467=S$2,D467=S$3,COUNTIF(AO$1:AO466,"&gt;"&amp;1)&lt;10),ROW(),"")</f>
        <v/>
      </c>
    </row>
    <row r="468" customFormat="false" ht="12.8" hidden="false" customHeight="false" outlineLevel="0" collapsed="false">
      <c r="A468" s="0" t="s">
        <v>1080</v>
      </c>
      <c r="B468" s="0" t="s">
        <v>594</v>
      </c>
      <c r="C468" s="0" t="s">
        <v>23</v>
      </c>
      <c r="D468" s="0" t="s">
        <v>594</v>
      </c>
      <c r="E468" s="20" t="n">
        <v>185.215996551514</v>
      </c>
      <c r="F468" s="0" t="n">
        <v>77.6</v>
      </c>
      <c r="G468" s="0" t="n">
        <v>81.9</v>
      </c>
      <c r="H468" s="0" t="n">
        <v>87.9</v>
      </c>
      <c r="I468" s="0" t="n">
        <v>7.42</v>
      </c>
      <c r="J468" s="0" t="n">
        <v>1.18</v>
      </c>
      <c r="K468" s="0" t="n">
        <v>31.96</v>
      </c>
      <c r="L468" s="0" t="n">
        <v>0.69</v>
      </c>
      <c r="M468" s="19" t="n">
        <v>43726.8635841782</v>
      </c>
      <c r="N468" s="19" t="n">
        <v>43726.8770488773</v>
      </c>
      <c r="O468" s="19" t="s">
        <v>676</v>
      </c>
      <c r="W468" s="0" t="s">
        <v>246</v>
      </c>
      <c r="X468" s="19" t="n">
        <v>43633.1784722222</v>
      </c>
      <c r="Y468" s="31" t="n">
        <v>269</v>
      </c>
      <c r="Z468" s="0" t="s">
        <v>66</v>
      </c>
      <c r="AA468" s="0" t="s">
        <v>20</v>
      </c>
      <c r="AB468" s="0" t="s">
        <v>66</v>
      </c>
      <c r="AC468" s="0" t="n">
        <v>2019</v>
      </c>
      <c r="AD468" s="0" t="n">
        <v>6</v>
      </c>
      <c r="AE468" s="32"/>
      <c r="AF468" s="21" t="n">
        <f aca="false">IFERROR(SUMPRODUCT(--(tbl_bd_descente[wo_number]=W468),tbl_bd_descente[Y],tbl_bd_descente[tons])/SUMIF(tbl_bd_descente[wo_number],W468,tbl_bd_descente[tons]),0)</f>
        <v>72.6</v>
      </c>
      <c r="AG468" s="21" t="n">
        <f aca="false">IFERROR(SUMPRODUCT(--(tbl_bd_descente[wo_number]=W468),tbl_bd_descente[Al2O3],tbl_bd_descente[tons])/SUMIF(tbl_bd_descente[wo_number],W468,tbl_bd_descente[tons]),0)</f>
        <v>9.38</v>
      </c>
      <c r="AH468" s="21" t="n">
        <f aca="false">IFERROR(SUMPRODUCT(--(tbl_bd_descente[wo_number]=W468),tbl_bd_descente[Fe2O3],tbl_bd_descente[tons])/SUMIF(tbl_bd_descente[wo_number],W468,tbl_bd_descente[tons]),0)</f>
        <v>1.53</v>
      </c>
      <c r="AI468" s="21" t="n">
        <f aca="false">IFERROR(SUMPRODUCT(--(tbl_bd_descente[wo_number]=W468),tbl_bd_descente[MgO],tbl_bd_descente[tons])/SUMIF(tbl_bd_descente[wo_number],W468,tbl_bd_descente[tons]),0)</f>
        <v>32.35</v>
      </c>
      <c r="AJ468" s="21" t="n">
        <f aca="false">IFERROR(SUMPRODUCT(--(tbl_bd_descente[wo_number]=W468),tbl_bd_descente[CaOX],tbl_bd_descente[tons])/SUMIF(tbl_bd_descente[wo_number],W468,tbl_bd_descente[tons]),0)</f>
        <v>0.8</v>
      </c>
      <c r="AK468" s="21" t="n">
        <f aca="false">IFERROR(SUMPRODUCT(--(tbl_bd_descente[wo_number]=W468),tbl_bd_descente[S],tbl_bd_descente[tons])/SUMIF(tbl_bd_descente[wo_number],W468,tbl_bd_descente[tons]),0)</f>
        <v>0.158</v>
      </c>
      <c r="AL468" s="33"/>
      <c r="AM468" s="34"/>
      <c r="AO468" s="47" t="str">
        <f aca="false">IF(AND(C468=S$2,D468=S$3,COUNTIF(AO$1:AO467,"&gt;"&amp;1)&lt;10),ROW(),"")</f>
        <v/>
      </c>
    </row>
    <row r="469" customFormat="false" ht="12.8" hidden="false" customHeight="false" outlineLevel="0" collapsed="false">
      <c r="A469" s="0" t="s">
        <v>1081</v>
      </c>
      <c r="B469" s="0" t="s">
        <v>30</v>
      </c>
      <c r="C469" s="0" t="s">
        <v>1</v>
      </c>
      <c r="D469" s="0" t="s">
        <v>30</v>
      </c>
      <c r="E469" s="20" t="n">
        <v>365.459996795654</v>
      </c>
      <c r="F469" s="20" t="n">
        <v>76.1</v>
      </c>
      <c r="G469" s="20" t="n">
        <v>80.1</v>
      </c>
      <c r="H469" s="20" t="n">
        <v>86.8</v>
      </c>
      <c r="I469" s="20" t="n">
        <v>2.59</v>
      </c>
      <c r="J469" s="20" t="n">
        <v>0.79</v>
      </c>
      <c r="K469" s="20" t="n">
        <v>31.36</v>
      </c>
      <c r="L469" s="20" t="n">
        <v>1.29</v>
      </c>
      <c r="M469" s="19" t="n">
        <v>43726.7985371875</v>
      </c>
      <c r="N469" s="19" t="n">
        <v>43726.8597063657</v>
      </c>
      <c r="O469" s="19" t="s">
        <v>676</v>
      </c>
      <c r="W469" s="0" t="s">
        <v>245</v>
      </c>
      <c r="X469" s="19" t="n">
        <v>43631.0888888889</v>
      </c>
      <c r="Y469" s="31" t="n">
        <v>1200</v>
      </c>
      <c r="Z469" s="0" t="s">
        <v>66</v>
      </c>
      <c r="AA469" s="0" t="s">
        <v>20</v>
      </c>
      <c r="AB469" s="0" t="s">
        <v>66</v>
      </c>
      <c r="AC469" s="0" t="n">
        <v>2019</v>
      </c>
      <c r="AD469" s="0" t="n">
        <v>6</v>
      </c>
      <c r="AE469" s="32"/>
      <c r="AF469" s="21" t="n">
        <f aca="false">IFERROR(SUMPRODUCT(--(tbl_bd_descente[wo_number]=W469),tbl_bd_descente[Y],tbl_bd_descente[tons])/SUMIF(tbl_bd_descente[wo_number],W469,tbl_bd_descente[tons]),0)</f>
        <v>70.7333333333333</v>
      </c>
      <c r="AG469" s="21" t="n">
        <f aca="false">IFERROR(SUMPRODUCT(--(tbl_bd_descente[wo_number]=W469),tbl_bd_descente[Al2O3],tbl_bd_descente[tons])/SUMIF(tbl_bd_descente[wo_number],W469,tbl_bd_descente[tons]),0)</f>
        <v>8.45</v>
      </c>
      <c r="AH469" s="21" t="n">
        <f aca="false">IFERROR(SUMPRODUCT(--(tbl_bd_descente[wo_number]=W469),tbl_bd_descente[Fe2O3],tbl_bd_descente[tons])/SUMIF(tbl_bd_descente[wo_number],W469,tbl_bd_descente[tons]),0)</f>
        <v>1.43</v>
      </c>
      <c r="AI469" s="21" t="n">
        <f aca="false">IFERROR(SUMPRODUCT(--(tbl_bd_descente[wo_number]=W469),tbl_bd_descente[MgO],tbl_bd_descente[tons])/SUMIF(tbl_bd_descente[wo_number],W469,tbl_bd_descente[tons]),0)</f>
        <v>32.24</v>
      </c>
      <c r="AJ469" s="21" t="n">
        <f aca="false">IFERROR(SUMPRODUCT(--(tbl_bd_descente[wo_number]=W469),tbl_bd_descente[CaOX],tbl_bd_descente[tons])/SUMIF(tbl_bd_descente[wo_number],W469,tbl_bd_descente[tons]),0)</f>
        <v>1.28</v>
      </c>
      <c r="AK469" s="21" t="n">
        <f aca="false">IFERROR(SUMPRODUCT(--(tbl_bd_descente[wo_number]=W469),tbl_bd_descente[S],tbl_bd_descente[tons])/SUMIF(tbl_bd_descente[wo_number],W469,tbl_bd_descente[tons]),0)</f>
        <v>0.126</v>
      </c>
      <c r="AL469" s="33"/>
      <c r="AM469" s="34"/>
      <c r="AO469" s="47" t="str">
        <f aca="false">IF(AND(C469=S$2,D469=S$3,COUNTIF(AO$1:AO468,"&gt;"&amp;1)&lt;10),ROW(),"")</f>
        <v/>
      </c>
    </row>
    <row r="470" customFormat="false" ht="12.8" hidden="false" customHeight="false" outlineLevel="0" collapsed="false">
      <c r="A470" s="0" t="s">
        <v>1082</v>
      </c>
      <c r="B470" s="0" t="s">
        <v>58</v>
      </c>
      <c r="C470" s="0" t="s">
        <v>2</v>
      </c>
      <c r="D470" s="0" t="s">
        <v>58</v>
      </c>
      <c r="E470" s="20" t="n">
        <v>151.770000457764</v>
      </c>
      <c r="F470" s="0" t="n">
        <v>74.8</v>
      </c>
      <c r="G470" s="0" t="n">
        <v>78.8</v>
      </c>
      <c r="H470" s="0" t="n">
        <v>85.2</v>
      </c>
      <c r="I470" s="0" t="n">
        <v>2.75</v>
      </c>
      <c r="J470" s="0" t="n">
        <v>0.78</v>
      </c>
      <c r="K470" s="0" t="n">
        <v>31.53</v>
      </c>
      <c r="L470" s="0" t="n">
        <v>1.24</v>
      </c>
      <c r="M470" s="19" t="n">
        <v>43726.6536415509</v>
      </c>
      <c r="N470" s="19" t="n">
        <v>43726.6826576389</v>
      </c>
      <c r="O470" s="19" t="s">
        <v>605</v>
      </c>
      <c r="W470" s="0" t="s">
        <v>244</v>
      </c>
      <c r="X470" s="19" t="n">
        <v>43630.7979166667</v>
      </c>
      <c r="Y470" s="31" t="n">
        <v>1200</v>
      </c>
      <c r="Z470" s="0" t="s">
        <v>66</v>
      </c>
      <c r="AA470" s="0" t="s">
        <v>20</v>
      </c>
      <c r="AB470" s="0" t="s">
        <v>66</v>
      </c>
      <c r="AC470" s="0" t="n">
        <v>2019</v>
      </c>
      <c r="AD470" s="0" t="n">
        <v>6</v>
      </c>
      <c r="AE470" s="32"/>
      <c r="AF470" s="21" t="n">
        <f aca="false">IFERROR(SUMPRODUCT(--(tbl_bd_descente[wo_number]=W470),tbl_bd_descente[Y],tbl_bd_descente[tons])/SUMIF(tbl_bd_descente[wo_number],W470,tbl_bd_descente[tons]),0)</f>
        <v>71.8333333333333</v>
      </c>
      <c r="AG470" s="21" t="n">
        <f aca="false">IFERROR(SUMPRODUCT(--(tbl_bd_descente[wo_number]=W470),tbl_bd_descente[Al2O3],tbl_bd_descente[tons])/SUMIF(tbl_bd_descente[wo_number],W470,tbl_bd_descente[tons]),0)</f>
        <v>9.93333333333333</v>
      </c>
      <c r="AH470" s="21" t="n">
        <f aca="false">IFERROR(SUMPRODUCT(--(tbl_bd_descente[wo_number]=W470),tbl_bd_descente[Fe2O3],tbl_bd_descente[tons])/SUMIF(tbl_bd_descente[wo_number],W470,tbl_bd_descente[tons]),0)</f>
        <v>1.53666666666667</v>
      </c>
      <c r="AI470" s="21" t="n">
        <f aca="false">IFERROR(SUMPRODUCT(--(tbl_bd_descente[wo_number]=W470),tbl_bd_descente[MgO],tbl_bd_descente[tons])/SUMIF(tbl_bd_descente[wo_number],W470,tbl_bd_descente[tons]),0)</f>
        <v>32.3666666666667</v>
      </c>
      <c r="AJ470" s="21" t="n">
        <f aca="false">IFERROR(SUMPRODUCT(--(tbl_bd_descente[wo_number]=W470),tbl_bd_descente[CaOX],tbl_bd_descente[tons])/SUMIF(tbl_bd_descente[wo_number],W470,tbl_bd_descente[tons]),0)</f>
        <v>1.04666666666667</v>
      </c>
      <c r="AK470" s="21" t="n">
        <f aca="false">IFERROR(SUMPRODUCT(--(tbl_bd_descente[wo_number]=W470),tbl_bd_descente[S],tbl_bd_descente[tons])/SUMIF(tbl_bd_descente[wo_number],W470,tbl_bd_descente[tons]),0)</f>
        <v>0.113666666666667</v>
      </c>
      <c r="AL470" s="33"/>
      <c r="AM470" s="34"/>
      <c r="AO470" s="47" t="str">
        <f aca="false">IF(AND(C470=S$2,D470=S$3,COUNTIF(AO$1:AO469,"&gt;"&amp;1)&lt;10),ROW(),"")</f>
        <v/>
      </c>
    </row>
    <row r="471" customFormat="false" ht="12.8" hidden="false" customHeight="false" outlineLevel="0" collapsed="false">
      <c r="A471" s="0" t="s">
        <v>1083</v>
      </c>
      <c r="B471" s="0" t="s">
        <v>30</v>
      </c>
      <c r="C471" s="0" t="s">
        <v>4</v>
      </c>
      <c r="D471" s="0" t="s">
        <v>30</v>
      </c>
      <c r="E471" s="20" t="n">
        <v>252.089996337891</v>
      </c>
      <c r="F471" s="0" t="n">
        <v>75.9</v>
      </c>
      <c r="G471" s="0" t="n">
        <v>80</v>
      </c>
      <c r="H471" s="0" t="n">
        <v>86.1</v>
      </c>
      <c r="I471" s="0" t="n">
        <v>6.29</v>
      </c>
      <c r="J471" s="0" t="n">
        <v>1.16</v>
      </c>
      <c r="K471" s="0" t="n">
        <v>31.81</v>
      </c>
      <c r="L471" s="0" t="n">
        <v>0.79</v>
      </c>
      <c r="M471" s="19" t="n">
        <v>43726.6097099537</v>
      </c>
      <c r="N471" s="19" t="n">
        <v>43727.2851296644</v>
      </c>
      <c r="O471" s="19" t="s">
        <v>605</v>
      </c>
      <c r="W471" s="0" t="s">
        <v>243</v>
      </c>
      <c r="X471" s="19" t="n">
        <v>43630.1819444444</v>
      </c>
      <c r="Y471" s="31" t="n">
        <v>507</v>
      </c>
      <c r="Z471" s="0" t="s">
        <v>58</v>
      </c>
      <c r="AA471" s="0" t="s">
        <v>2</v>
      </c>
      <c r="AB471" s="0" t="s">
        <v>58</v>
      </c>
      <c r="AC471" s="0" t="n">
        <v>2019</v>
      </c>
      <c r="AD471" s="0" t="n">
        <v>6</v>
      </c>
      <c r="AE471" s="32"/>
      <c r="AF471" s="21" t="n">
        <f aca="false">IFERROR(SUMPRODUCT(--(tbl_bd_descente[wo_number]=W471),tbl_bd_descente[Y],tbl_bd_descente[tons])/SUMIF(tbl_bd_descente[wo_number],W471,tbl_bd_descente[tons]),0)</f>
        <v>78.1899408284024</v>
      </c>
      <c r="AG471" s="21" t="n">
        <f aca="false">IFERROR(SUMPRODUCT(--(tbl_bd_descente[wo_number]=W471),tbl_bd_descente[Al2O3],tbl_bd_descente[tons])/SUMIF(tbl_bd_descente[wo_number],W471,tbl_bd_descente[tons]),0)</f>
        <v>2.75301775147929</v>
      </c>
      <c r="AH471" s="21" t="n">
        <f aca="false">IFERROR(SUMPRODUCT(--(tbl_bd_descente[wo_number]=W471),tbl_bd_descente[Fe2O3],tbl_bd_descente[tons])/SUMIF(tbl_bd_descente[wo_number],W471,tbl_bd_descente[tons]),0)</f>
        <v>0.898165680473373</v>
      </c>
      <c r="AI471" s="21" t="n">
        <f aca="false">IFERROR(SUMPRODUCT(--(tbl_bd_descente[wo_number]=W471),tbl_bd_descente[MgO],tbl_bd_descente[tons])/SUMIF(tbl_bd_descente[wo_number],W471,tbl_bd_descente[tons]),0)</f>
        <v>31.6140828402367</v>
      </c>
      <c r="AJ471" s="21" t="n">
        <f aca="false">IFERROR(SUMPRODUCT(--(tbl_bd_descente[wo_number]=W471),tbl_bd_descente[CaOX],tbl_bd_descente[tons])/SUMIF(tbl_bd_descente[wo_number],W471,tbl_bd_descente[tons]),0)</f>
        <v>2.1808875739645</v>
      </c>
      <c r="AK471" s="21" t="n">
        <f aca="false">IFERROR(SUMPRODUCT(--(tbl_bd_descente[wo_number]=W471),tbl_bd_descente[S],tbl_bd_descente[tons])/SUMIF(tbl_bd_descente[wo_number],W471,tbl_bd_descente[tons]),0)</f>
        <v>0.0535325443786982</v>
      </c>
      <c r="AL471" s="33"/>
      <c r="AM471" s="34"/>
      <c r="AO471" s="47" t="str">
        <f aca="false">IF(AND(C471=S$2,D471=S$3,COUNTIF(AO$1:AO470,"&gt;"&amp;1)&lt;10),ROW(),"")</f>
        <v/>
      </c>
    </row>
    <row r="472" customFormat="false" ht="12.8" hidden="false" customHeight="false" outlineLevel="0" collapsed="false">
      <c r="A472" s="0" t="s">
        <v>1084</v>
      </c>
      <c r="B472" s="0" t="s">
        <v>613</v>
      </c>
      <c r="C472" s="0" t="s">
        <v>8</v>
      </c>
      <c r="D472" s="0" t="s">
        <v>66</v>
      </c>
      <c r="E472" s="20" t="n">
        <v>259.815998077393</v>
      </c>
      <c r="F472" s="0" t="n">
        <v>74.5</v>
      </c>
      <c r="G472" s="0" t="n">
        <v>78.6</v>
      </c>
      <c r="H472" s="0" t="n">
        <v>84.6</v>
      </c>
      <c r="I472" s="0" t="n">
        <v>6.22</v>
      </c>
      <c r="J472" s="0" t="n">
        <v>1.17</v>
      </c>
      <c r="K472" s="0" t="n">
        <v>31.89</v>
      </c>
      <c r="L472" s="0" t="n">
        <v>1.07</v>
      </c>
      <c r="M472" s="19" t="n">
        <v>43726.558178669</v>
      </c>
      <c r="N472" s="19" t="n">
        <v>43726.6055856481</v>
      </c>
      <c r="O472" s="19" t="s">
        <v>605</v>
      </c>
      <c r="W472" s="0" t="s">
        <v>242</v>
      </c>
      <c r="X472" s="19" t="n">
        <v>43630.0638888889</v>
      </c>
      <c r="Y472" s="31" t="n">
        <v>900</v>
      </c>
      <c r="Z472" s="0" t="s">
        <v>58</v>
      </c>
      <c r="AA472" s="0" t="s">
        <v>2</v>
      </c>
      <c r="AB472" s="0" t="s">
        <v>58</v>
      </c>
      <c r="AC472" s="0" t="n">
        <v>2019</v>
      </c>
      <c r="AD472" s="0" t="n">
        <v>6</v>
      </c>
      <c r="AE472" s="32"/>
      <c r="AF472" s="21" t="n">
        <f aca="false">IFERROR(SUMPRODUCT(--(tbl_bd_descente[wo_number]=W472),tbl_bd_descente[Y],tbl_bd_descente[tons])/SUMIF(tbl_bd_descente[wo_number],W472,tbl_bd_descente[tons]),0)</f>
        <v>77.6666666666667</v>
      </c>
      <c r="AG472" s="21" t="n">
        <f aca="false">IFERROR(SUMPRODUCT(--(tbl_bd_descente[wo_number]=W472),tbl_bd_descente[Al2O3],tbl_bd_descente[tons])/SUMIF(tbl_bd_descente[wo_number],W472,tbl_bd_descente[tons]),0)</f>
        <v>2.56</v>
      </c>
      <c r="AH472" s="21" t="n">
        <f aca="false">IFERROR(SUMPRODUCT(--(tbl_bd_descente[wo_number]=W472),tbl_bd_descente[Fe2O3],tbl_bd_descente[tons])/SUMIF(tbl_bd_descente[wo_number],W472,tbl_bd_descente[tons]),0)</f>
        <v>0.956666666666667</v>
      </c>
      <c r="AI472" s="21" t="n">
        <f aca="false">IFERROR(SUMPRODUCT(--(tbl_bd_descente[wo_number]=W472),tbl_bd_descente[MgO],tbl_bd_descente[tons])/SUMIF(tbl_bd_descente[wo_number],W472,tbl_bd_descente[tons]),0)</f>
        <v>31.6466666666667</v>
      </c>
      <c r="AJ472" s="21" t="n">
        <f aca="false">IFERROR(SUMPRODUCT(--(tbl_bd_descente[wo_number]=W472),tbl_bd_descente[CaOX],tbl_bd_descente[tons])/SUMIF(tbl_bd_descente[wo_number],W472,tbl_bd_descente[tons]),0)</f>
        <v>1.32</v>
      </c>
      <c r="AK472" s="21" t="n">
        <f aca="false">IFERROR(SUMPRODUCT(--(tbl_bd_descente[wo_number]=W472),tbl_bd_descente[S],tbl_bd_descente[tons])/SUMIF(tbl_bd_descente[wo_number],W472,tbl_bd_descente[tons]),0)</f>
        <v>0.0606666666666667</v>
      </c>
      <c r="AL472" s="33"/>
      <c r="AM472" s="34"/>
      <c r="AO472" s="47" t="str">
        <f aca="false">IF(AND(C472=S$2,D472=S$3,COUNTIF(AO$1:AO471,"&gt;"&amp;1)&lt;10),ROW(),"")</f>
        <v/>
      </c>
    </row>
    <row r="473" customFormat="false" ht="12.8" hidden="false" customHeight="false" outlineLevel="0" collapsed="false">
      <c r="A473" s="0" t="s">
        <v>1085</v>
      </c>
      <c r="B473" s="0" t="s">
        <v>66</v>
      </c>
      <c r="C473" s="0" t="s">
        <v>20</v>
      </c>
      <c r="D473" s="0" t="s">
        <v>66</v>
      </c>
      <c r="E473" s="20" t="n">
        <v>237.951999664307</v>
      </c>
      <c r="F473" s="0" t="n">
        <v>68.4</v>
      </c>
      <c r="G473" s="0" t="n">
        <v>72.1</v>
      </c>
      <c r="H473" s="0" t="n">
        <v>77.8</v>
      </c>
      <c r="I473" s="0" t="n">
        <v>7.31</v>
      </c>
      <c r="J473" s="0" t="n">
        <v>1.57</v>
      </c>
      <c r="K473" s="0" t="n">
        <v>31.76</v>
      </c>
      <c r="L473" s="0" t="n">
        <v>0.69</v>
      </c>
      <c r="M473" s="19" t="n">
        <v>43726.5286644676</v>
      </c>
      <c r="N473" s="19" t="n">
        <v>43726.5497802431</v>
      </c>
      <c r="O473" s="19" t="s">
        <v>605</v>
      </c>
      <c r="W473" s="0" t="s">
        <v>225</v>
      </c>
      <c r="X473" s="19" t="n">
        <v>43629.8451388889</v>
      </c>
      <c r="Y473" s="31" t="n">
        <v>889</v>
      </c>
      <c r="Z473" s="0" t="s">
        <v>54</v>
      </c>
      <c r="AA473" s="0" t="s">
        <v>7</v>
      </c>
      <c r="AB473" s="0" t="s">
        <v>54</v>
      </c>
      <c r="AC473" s="0" t="n">
        <v>2019</v>
      </c>
      <c r="AD473" s="0" t="n">
        <v>6</v>
      </c>
      <c r="AE473" s="32"/>
      <c r="AF473" s="21" t="n">
        <f aca="false">IFERROR(SUMPRODUCT(--(tbl_bd_descente[wo_number]=W473),tbl_bd_descente[Y],tbl_bd_descente[tons])/SUMIF(tbl_bd_descente[wo_number],W473,tbl_bd_descente[tons]),0)</f>
        <v>85.7700787401575</v>
      </c>
      <c r="AG473" s="21" t="n">
        <f aca="false">IFERROR(SUMPRODUCT(--(tbl_bd_descente[wo_number]=W473),tbl_bd_descente[Al2O3],tbl_bd_descente[tons])/SUMIF(tbl_bd_descente[wo_number],W473,tbl_bd_descente[tons]),0)</f>
        <v>1.86899887514061</v>
      </c>
      <c r="AH473" s="21" t="n">
        <f aca="false">IFERROR(SUMPRODUCT(--(tbl_bd_descente[wo_number]=W473),tbl_bd_descente[Fe2O3],tbl_bd_descente[tons])/SUMIF(tbl_bd_descente[wo_number],W473,tbl_bd_descente[tons]),0)</f>
        <v>0.645500562429696</v>
      </c>
      <c r="AI473" s="21" t="n">
        <f aca="false">IFERROR(SUMPRODUCT(--(tbl_bd_descente[wo_number]=W473),tbl_bd_descente[MgO],tbl_bd_descente[tons])/SUMIF(tbl_bd_descente[wo_number],W473,tbl_bd_descente[tons]),0)</f>
        <v>31.6130033745782</v>
      </c>
      <c r="AJ473" s="21" t="n">
        <f aca="false">IFERROR(SUMPRODUCT(--(tbl_bd_descente[wo_number]=W473),tbl_bd_descente[CaOX],tbl_bd_descente[tons])/SUMIF(tbl_bd_descente[wo_number],W473,tbl_bd_descente[tons]),0)</f>
        <v>0.684476940382452</v>
      </c>
      <c r="AK473" s="21" t="n">
        <f aca="false">IFERROR(SUMPRODUCT(--(tbl_bd_descente[wo_number]=W473),tbl_bd_descente[S],tbl_bd_descente[tons])/SUMIF(tbl_bd_descente[wo_number],W473,tbl_bd_descente[tons]),0)</f>
        <v>0.0267502812148481</v>
      </c>
      <c r="AL473" s="33"/>
      <c r="AM473" s="34"/>
      <c r="AO473" s="47" t="str">
        <f aca="false">IF(AND(C473=S$2,D473=S$3,COUNTIF(AO$1:AO472,"&gt;"&amp;1)&lt;10),ROW(),"")</f>
        <v/>
      </c>
    </row>
    <row r="474" customFormat="false" ht="12.8" hidden="false" customHeight="false" outlineLevel="0" collapsed="false">
      <c r="A474" s="0" t="s">
        <v>1086</v>
      </c>
      <c r="B474" s="0" t="s">
        <v>66</v>
      </c>
      <c r="C474" s="0" t="s">
        <v>20</v>
      </c>
      <c r="D474" s="0" t="s">
        <v>66</v>
      </c>
      <c r="E474" s="20" t="n">
        <v>186.73099899292</v>
      </c>
      <c r="F474" s="0" t="n">
        <v>66.1</v>
      </c>
      <c r="G474" s="0" t="n">
        <v>69.7</v>
      </c>
      <c r="H474" s="0" t="n">
        <v>75.8</v>
      </c>
      <c r="I474" s="0" t="n">
        <v>4.49</v>
      </c>
      <c r="J474" s="0" t="n">
        <v>1.46</v>
      </c>
      <c r="K474" s="0" t="n">
        <v>31.53</v>
      </c>
      <c r="L474" s="0" t="n">
        <v>0.47</v>
      </c>
      <c r="M474" s="19" t="n">
        <v>43726.5048267361</v>
      </c>
      <c r="N474" s="19" t="n">
        <v>43726.5244790857</v>
      </c>
      <c r="O474" s="19" t="s">
        <v>605</v>
      </c>
      <c r="W474" s="0" t="s">
        <v>241</v>
      </c>
      <c r="X474" s="19" t="n">
        <v>43629.5055555556</v>
      </c>
      <c r="Y474" s="31" t="n">
        <v>1200</v>
      </c>
      <c r="Z474" s="0" t="s">
        <v>54</v>
      </c>
      <c r="AA474" s="0" t="s">
        <v>7</v>
      </c>
      <c r="AB474" s="0" t="s">
        <v>54</v>
      </c>
      <c r="AC474" s="0" t="n">
        <v>2019</v>
      </c>
      <c r="AD474" s="0" t="n">
        <v>6</v>
      </c>
      <c r="AE474" s="32"/>
      <c r="AF474" s="21" t="n">
        <f aca="false">IFERROR(SUMPRODUCT(--(tbl_bd_descente[wo_number]=W474),tbl_bd_descente[Y],tbl_bd_descente[tons])/SUMIF(tbl_bd_descente[wo_number],W474,tbl_bd_descente[tons]),0)</f>
        <v>85.4333333333333</v>
      </c>
      <c r="AG474" s="21" t="n">
        <f aca="false">IFERROR(SUMPRODUCT(--(tbl_bd_descente[wo_number]=W474),tbl_bd_descente[Al2O3],tbl_bd_descente[tons])/SUMIF(tbl_bd_descente[wo_number],W474,tbl_bd_descente[tons]),0)</f>
        <v>2.27333333333333</v>
      </c>
      <c r="AH474" s="21" t="n">
        <f aca="false">IFERROR(SUMPRODUCT(--(tbl_bd_descente[wo_number]=W474),tbl_bd_descente[Fe2O3],tbl_bd_descente[tons])/SUMIF(tbl_bd_descente[wo_number],W474,tbl_bd_descente[tons]),0)</f>
        <v>0.746666666666667</v>
      </c>
      <c r="AI474" s="21" t="n">
        <f aca="false">IFERROR(SUMPRODUCT(--(tbl_bd_descente[wo_number]=W474),tbl_bd_descente[MgO],tbl_bd_descente[tons])/SUMIF(tbl_bd_descente[wo_number],W474,tbl_bd_descente[tons]),0)</f>
        <v>31.43</v>
      </c>
      <c r="AJ474" s="21" t="n">
        <f aca="false">IFERROR(SUMPRODUCT(--(tbl_bd_descente[wo_number]=W474),tbl_bd_descente[CaOX],tbl_bd_descente[tons])/SUMIF(tbl_bd_descente[wo_number],W474,tbl_bd_descente[tons]),0)</f>
        <v>0.776666666666667</v>
      </c>
      <c r="AK474" s="21" t="n">
        <f aca="false">IFERROR(SUMPRODUCT(--(tbl_bd_descente[wo_number]=W474),tbl_bd_descente[S],tbl_bd_descente[tons])/SUMIF(tbl_bd_descente[wo_number],W474,tbl_bd_descente[tons]),0)</f>
        <v>0.0436666666666667</v>
      </c>
      <c r="AL474" s="33"/>
      <c r="AM474" s="34"/>
      <c r="AO474" s="47" t="str">
        <f aca="false">IF(AND(C474=S$2,D474=S$3,COUNTIF(AO$1:AO473,"&gt;"&amp;1)&lt;10),ROW(),"")</f>
        <v/>
      </c>
    </row>
    <row r="475" customFormat="false" ht="12.8" hidden="false" customHeight="false" outlineLevel="0" collapsed="false">
      <c r="A475" s="0" t="s">
        <v>1087</v>
      </c>
      <c r="B475" s="0" t="s">
        <v>66</v>
      </c>
      <c r="C475" s="0" t="s">
        <v>20</v>
      </c>
      <c r="D475" s="0" t="s">
        <v>66</v>
      </c>
      <c r="E475" s="20" t="n">
        <v>292.559997558594</v>
      </c>
      <c r="F475" s="0" t="n">
        <v>67.6</v>
      </c>
      <c r="G475" s="0" t="n">
        <v>71.3</v>
      </c>
      <c r="H475" s="0" t="n">
        <v>77.1</v>
      </c>
      <c r="I475" s="0" t="n">
        <v>6.15</v>
      </c>
      <c r="J475" s="0" t="n">
        <v>1.3</v>
      </c>
      <c r="K475" s="0" t="n">
        <v>31.82</v>
      </c>
      <c r="L475" s="0" t="n">
        <v>1.74</v>
      </c>
      <c r="M475" s="19" t="n">
        <v>43726.4577623843</v>
      </c>
      <c r="N475" s="19" t="n">
        <v>43726.4799134259</v>
      </c>
      <c r="O475" s="19" t="s">
        <v>837</v>
      </c>
      <c r="W475" s="0" t="s">
        <v>240</v>
      </c>
      <c r="X475" s="19" t="n">
        <v>43629.1958333333</v>
      </c>
      <c r="Y475" s="31" t="n">
        <v>482</v>
      </c>
      <c r="Z475" s="0" t="s">
        <v>66</v>
      </c>
      <c r="AA475" s="0" t="s">
        <v>26</v>
      </c>
      <c r="AB475" s="0" t="s">
        <v>88</v>
      </c>
      <c r="AC475" s="0" t="n">
        <v>2019</v>
      </c>
      <c r="AD475" s="0" t="n">
        <v>6</v>
      </c>
      <c r="AE475" s="32"/>
      <c r="AF475" s="21" t="n">
        <f aca="false">IFERROR(SUMPRODUCT(--(tbl_bd_descente[wo_number]=W475),tbl_bd_descente[Y],tbl_bd_descente[tons])/SUMIF(tbl_bd_descente[wo_number],W475,tbl_bd_descente[tons]),0)</f>
        <v>74.2020746887967</v>
      </c>
      <c r="AG475" s="21" t="n">
        <f aca="false">IFERROR(SUMPRODUCT(--(tbl_bd_descente[wo_number]=W475),tbl_bd_descente[Al2O3],tbl_bd_descente[tons])/SUMIF(tbl_bd_descente[wo_number],W475,tbl_bd_descente[tons]),0)</f>
        <v>3.2</v>
      </c>
      <c r="AH475" s="21" t="n">
        <f aca="false">IFERROR(SUMPRODUCT(--(tbl_bd_descente[wo_number]=W475),tbl_bd_descente[Fe2O3],tbl_bd_descente[tons])/SUMIF(tbl_bd_descente[wo_number],W475,tbl_bd_descente[tons]),0)</f>
        <v>1.13643153526971</v>
      </c>
      <c r="AI475" s="21" t="n">
        <f aca="false">IFERROR(SUMPRODUCT(--(tbl_bd_descente[wo_number]=W475),tbl_bd_descente[MgO],tbl_bd_descente[tons])/SUMIF(tbl_bd_descente[wo_number],W475,tbl_bd_descente[tons]),0)</f>
        <v>31.5088796680498</v>
      </c>
      <c r="AJ475" s="21" t="n">
        <f aca="false">IFERROR(SUMPRODUCT(--(tbl_bd_descente[wo_number]=W475),tbl_bd_descente[CaOX],tbl_bd_descente[tons])/SUMIF(tbl_bd_descente[wo_number],W475,tbl_bd_descente[tons]),0)</f>
        <v>1.47589211618257</v>
      </c>
      <c r="AK475" s="21" t="n">
        <f aca="false">IFERROR(SUMPRODUCT(--(tbl_bd_descente[wo_number]=W475),tbl_bd_descente[S],tbl_bd_descente[tons])/SUMIF(tbl_bd_descente[wo_number],W475,tbl_bd_descente[tons]),0)</f>
        <v>0.180929460580913</v>
      </c>
      <c r="AL475" s="33"/>
      <c r="AM475" s="34"/>
      <c r="AO475" s="47" t="str">
        <f aca="false">IF(AND(C475=S$2,D475=S$3,COUNTIF(AO$1:AO474,"&gt;"&amp;1)&lt;10),ROW(),"")</f>
        <v/>
      </c>
    </row>
    <row r="476" customFormat="false" ht="12.8" hidden="false" customHeight="false" outlineLevel="0" collapsed="false">
      <c r="A476" s="0" t="s">
        <v>1088</v>
      </c>
      <c r="B476" s="0" t="s">
        <v>54</v>
      </c>
      <c r="C476" s="0" t="s">
        <v>5</v>
      </c>
      <c r="D476" s="0" t="s">
        <v>54</v>
      </c>
      <c r="E476" s="20" t="n">
        <v>143.229998779297</v>
      </c>
      <c r="F476" s="0" t="n">
        <v>78.8</v>
      </c>
      <c r="G476" s="0" t="n">
        <v>83</v>
      </c>
      <c r="H476" s="0" t="n">
        <v>90.1</v>
      </c>
      <c r="I476" s="0" t="n">
        <v>1.98</v>
      </c>
      <c r="J476" s="0" t="n">
        <v>0.63</v>
      </c>
      <c r="K476" s="0" t="n">
        <v>31.98</v>
      </c>
      <c r="L476" s="0" t="n">
        <v>0.3</v>
      </c>
      <c r="M476" s="19" t="n">
        <v>43726.3403357292</v>
      </c>
      <c r="N476" s="19" t="n">
        <v>43726.3566322917</v>
      </c>
      <c r="O476" s="19" t="s">
        <v>649</v>
      </c>
      <c r="W476" s="0" t="s">
        <v>239</v>
      </c>
      <c r="X476" s="19" t="n">
        <v>43629.0701388889</v>
      </c>
      <c r="Y476" s="31" t="n">
        <v>900</v>
      </c>
      <c r="Z476" s="0" t="s">
        <v>66</v>
      </c>
      <c r="AA476" s="0" t="s">
        <v>26</v>
      </c>
      <c r="AB476" s="0" t="s">
        <v>88</v>
      </c>
      <c r="AC476" s="0" t="n">
        <v>2019</v>
      </c>
      <c r="AD476" s="0" t="n">
        <v>6</v>
      </c>
      <c r="AE476" s="32"/>
      <c r="AF476" s="21" t="n">
        <f aca="false">IFERROR(SUMPRODUCT(--(tbl_bd_descente[wo_number]=W476),tbl_bd_descente[Y],tbl_bd_descente[tons])/SUMIF(tbl_bd_descente[wo_number],W476,tbl_bd_descente[tons]),0)</f>
        <v>74.1333333333333</v>
      </c>
      <c r="AG476" s="21" t="n">
        <f aca="false">IFERROR(SUMPRODUCT(--(tbl_bd_descente[wo_number]=W476),tbl_bd_descente[Al2O3],tbl_bd_descente[tons])/SUMIF(tbl_bd_descente[wo_number],W476,tbl_bd_descente[tons]),0)</f>
        <v>3.39333333333333</v>
      </c>
      <c r="AH476" s="21" t="n">
        <f aca="false">IFERROR(SUMPRODUCT(--(tbl_bd_descente[wo_number]=W476),tbl_bd_descente[Fe2O3],tbl_bd_descente[tons])/SUMIF(tbl_bd_descente[wo_number],W476,tbl_bd_descente[tons]),0)</f>
        <v>1.21333333333333</v>
      </c>
      <c r="AI476" s="21" t="n">
        <f aca="false">IFERROR(SUMPRODUCT(--(tbl_bd_descente[wo_number]=W476),tbl_bd_descente[MgO],tbl_bd_descente[tons])/SUMIF(tbl_bd_descente[wo_number],W476,tbl_bd_descente[tons]),0)</f>
        <v>31.5833333333333</v>
      </c>
      <c r="AJ476" s="21" t="n">
        <f aca="false">IFERROR(SUMPRODUCT(--(tbl_bd_descente[wo_number]=W476),tbl_bd_descente[CaOX],tbl_bd_descente[tons])/SUMIF(tbl_bd_descente[wo_number],W476,tbl_bd_descente[tons]),0)</f>
        <v>1.02666666666667</v>
      </c>
      <c r="AK476" s="21" t="n">
        <f aca="false">IFERROR(SUMPRODUCT(--(tbl_bd_descente[wo_number]=W476),tbl_bd_descente[S],tbl_bd_descente[tons])/SUMIF(tbl_bd_descente[wo_number],W476,tbl_bd_descente[tons]),0)</f>
        <v>0.245</v>
      </c>
      <c r="AL476" s="33"/>
      <c r="AM476" s="34"/>
      <c r="AO476" s="47" t="str">
        <f aca="false">IF(AND(C476=S$2,D476=S$3,COUNTIF(AO$1:AO475,"&gt;"&amp;1)&lt;10),ROW(),"")</f>
        <v/>
      </c>
    </row>
    <row r="477" customFormat="false" ht="12.8" hidden="false" customHeight="false" outlineLevel="0" collapsed="false">
      <c r="A477" s="0" t="s">
        <v>1089</v>
      </c>
      <c r="B477" s="0" t="s">
        <v>594</v>
      </c>
      <c r="C477" s="0" t="s">
        <v>23</v>
      </c>
      <c r="D477" s="0" t="s">
        <v>594</v>
      </c>
      <c r="E477" s="20" t="n">
        <v>109.829998779297</v>
      </c>
      <c r="F477" s="0" t="n">
        <v>77.4</v>
      </c>
      <c r="G477" s="0" t="n">
        <v>81.6</v>
      </c>
      <c r="H477" s="0" t="n">
        <v>87.1</v>
      </c>
      <c r="I477" s="0" t="n">
        <v>10.49</v>
      </c>
      <c r="J477" s="0" t="n">
        <v>1.49</v>
      </c>
      <c r="K477" s="0" t="n">
        <v>32.2</v>
      </c>
      <c r="L477" s="0" t="n">
        <v>0.54</v>
      </c>
      <c r="M477" s="19" t="n">
        <v>43726.3244800579</v>
      </c>
      <c r="N477" s="19" t="n">
        <v>43726.3336886574</v>
      </c>
      <c r="O477" s="19" t="s">
        <v>649</v>
      </c>
      <c r="W477" s="0" t="s">
        <v>238</v>
      </c>
      <c r="X477" s="19" t="n">
        <v>43628.8555555556</v>
      </c>
      <c r="Y477" s="31" t="n">
        <v>920</v>
      </c>
      <c r="Z477" s="0" t="s">
        <v>145</v>
      </c>
      <c r="AA477" s="0" t="s">
        <v>17</v>
      </c>
      <c r="AB477" s="0" t="s">
        <v>145</v>
      </c>
      <c r="AC477" s="0" t="n">
        <v>2019</v>
      </c>
      <c r="AD477" s="0" t="n">
        <v>6</v>
      </c>
      <c r="AE477" s="32"/>
      <c r="AF477" s="21" t="n">
        <f aca="false">IFERROR(SUMPRODUCT(--(tbl_bd_descente[wo_number]=W477),tbl_bd_descente[Y],tbl_bd_descente[tons])/SUMIF(tbl_bd_descente[wo_number],W477,tbl_bd_descente[tons]),0)</f>
        <v>87.9913043478261</v>
      </c>
      <c r="AG477" s="21" t="n">
        <f aca="false">IFERROR(SUMPRODUCT(--(tbl_bd_descente[wo_number]=W477),tbl_bd_descente[Al2O3],tbl_bd_descente[tons])/SUMIF(tbl_bd_descente[wo_number],W477,tbl_bd_descente[tons]),0)</f>
        <v>1.43521739130435</v>
      </c>
      <c r="AH477" s="21" t="n">
        <f aca="false">IFERROR(SUMPRODUCT(--(tbl_bd_descente[wo_number]=W477),tbl_bd_descente[Fe2O3],tbl_bd_descente[tons])/SUMIF(tbl_bd_descente[wo_number],W477,tbl_bd_descente[tons]),0)</f>
        <v>0.52</v>
      </c>
      <c r="AI477" s="21" t="n">
        <f aca="false">IFERROR(SUMPRODUCT(--(tbl_bd_descente[wo_number]=W477),tbl_bd_descente[MgO],tbl_bd_descente[tons])/SUMIF(tbl_bd_descente[wo_number],W477,tbl_bd_descente[tons]),0)</f>
        <v>31.2421739130435</v>
      </c>
      <c r="AJ477" s="21" t="n">
        <f aca="false">IFERROR(SUMPRODUCT(--(tbl_bd_descente[wo_number]=W477),tbl_bd_descente[CaOX],tbl_bd_descente[tons])/SUMIF(tbl_bd_descente[wo_number],W477,tbl_bd_descente[tons]),0)</f>
        <v>0.706956521739131</v>
      </c>
      <c r="AK477" s="21" t="n">
        <f aca="false">IFERROR(SUMPRODUCT(--(tbl_bd_descente[wo_number]=W477),tbl_bd_descente[S],tbl_bd_descente[tons])/SUMIF(tbl_bd_descente[wo_number],W477,tbl_bd_descente[tons]),0)</f>
        <v>0.0231304347826087</v>
      </c>
      <c r="AL477" s="33"/>
      <c r="AM477" s="34"/>
      <c r="AO477" s="47" t="str">
        <f aca="false">IF(AND(C477=S$2,D477=S$3,COUNTIF(AO$1:AO476,"&gt;"&amp;1)&lt;10),ROW(),"")</f>
        <v/>
      </c>
    </row>
    <row r="478" customFormat="false" ht="12.8" hidden="false" customHeight="false" outlineLevel="0" collapsed="false">
      <c r="A478" s="0" t="s">
        <v>1090</v>
      </c>
      <c r="B478" s="0" t="s">
        <v>613</v>
      </c>
      <c r="C478" s="0" t="s">
        <v>8</v>
      </c>
      <c r="D478" s="0" t="s">
        <v>66</v>
      </c>
      <c r="E478" s="20" t="n">
        <v>169.897998428345</v>
      </c>
      <c r="F478" s="0" t="n">
        <v>74.8</v>
      </c>
      <c r="G478" s="0" t="n">
        <v>78.9</v>
      </c>
      <c r="H478" s="0" t="n">
        <v>85.1</v>
      </c>
      <c r="I478" s="0" t="n">
        <v>7.15</v>
      </c>
      <c r="J478" s="0" t="n">
        <v>1.37</v>
      </c>
      <c r="K478" s="0" t="n">
        <v>31.87</v>
      </c>
      <c r="L478" s="0" t="n">
        <v>1.12</v>
      </c>
      <c r="M478" s="19" t="n">
        <v>43726.3010948727</v>
      </c>
      <c r="N478" s="19" t="n">
        <v>43726.8672733796</v>
      </c>
      <c r="O478" s="19" t="s">
        <v>649</v>
      </c>
      <c r="W478" s="0" t="s">
        <v>237</v>
      </c>
      <c r="X478" s="19" t="n">
        <v>43628.6298611111</v>
      </c>
      <c r="Y478" s="31" t="n">
        <v>1012</v>
      </c>
      <c r="Z478" s="0" t="s">
        <v>145</v>
      </c>
      <c r="AA478" s="0" t="s">
        <v>16</v>
      </c>
      <c r="AB478" s="0" t="s">
        <v>145</v>
      </c>
      <c r="AC478" s="0" t="n">
        <v>2019</v>
      </c>
      <c r="AD478" s="0" t="n">
        <v>6</v>
      </c>
      <c r="AE478" s="32"/>
      <c r="AF478" s="21" t="n">
        <f aca="false">IFERROR(SUMPRODUCT(--(tbl_bd_descente[wo_number]=W478),tbl_bd_descente[Y],tbl_bd_descente[tons])/SUMIF(tbl_bd_descente[wo_number],W478,tbl_bd_descente[tons]),0)</f>
        <v>87.0360753221011</v>
      </c>
      <c r="AG478" s="21" t="n">
        <f aca="false">IFERROR(SUMPRODUCT(--(tbl_bd_descente[wo_number]=W478),tbl_bd_descente[Al2O3],tbl_bd_descente[tons])/SUMIF(tbl_bd_descente[wo_number],W478,tbl_bd_descente[tons]),0)</f>
        <v>2.60335976214073</v>
      </c>
      <c r="AH478" s="21" t="n">
        <f aca="false">IFERROR(SUMPRODUCT(--(tbl_bd_descente[wo_number]=W478),tbl_bd_descente[Fe2O3],tbl_bd_descente[tons])/SUMIF(tbl_bd_descente[wo_number],W478,tbl_bd_descente[tons]),0)</f>
        <v>0.68414271555996</v>
      </c>
      <c r="AI478" s="21" t="n">
        <f aca="false">IFERROR(SUMPRODUCT(--(tbl_bd_descente[wo_number]=W478),tbl_bd_descente[MgO],tbl_bd_descente[tons])/SUMIF(tbl_bd_descente[wo_number],W478,tbl_bd_descente[tons]),0)</f>
        <v>31.4489296333003</v>
      </c>
      <c r="AJ478" s="21" t="n">
        <f aca="false">IFERROR(SUMPRODUCT(--(tbl_bd_descente[wo_number]=W478),tbl_bd_descente[CaOX],tbl_bd_descente[tons])/SUMIF(tbl_bd_descente[wo_number],W478,tbl_bd_descente[tons]),0)</f>
        <v>0.642428146679881</v>
      </c>
      <c r="AK478" s="21" t="n">
        <f aca="false">IFERROR(SUMPRODUCT(--(tbl_bd_descente[wo_number]=W478),tbl_bd_descente[S],tbl_bd_descente[tons])/SUMIF(tbl_bd_descente[wo_number],W478,tbl_bd_descente[tons]),0)</f>
        <v>0.0352249752229931</v>
      </c>
      <c r="AL478" s="33"/>
      <c r="AM478" s="34"/>
      <c r="AO478" s="47" t="str">
        <f aca="false">IF(AND(C478=S$2,D478=S$3,COUNTIF(AO$1:AO477,"&gt;"&amp;1)&lt;10),ROW(),"")</f>
        <v/>
      </c>
    </row>
    <row r="479" customFormat="false" ht="12.8" hidden="false" customHeight="false" outlineLevel="0" collapsed="false">
      <c r="A479" s="0" t="s">
        <v>1091</v>
      </c>
      <c r="B479" s="0" t="s">
        <v>104</v>
      </c>
      <c r="C479" s="0" t="s">
        <v>6</v>
      </c>
      <c r="D479" s="0" t="s">
        <v>104</v>
      </c>
      <c r="E479" s="20" t="n">
        <v>149.354999542236</v>
      </c>
      <c r="F479" s="0" t="n">
        <v>78</v>
      </c>
      <c r="G479" s="0" t="n">
        <v>82.3</v>
      </c>
      <c r="H479" s="0" t="n">
        <v>88.3</v>
      </c>
      <c r="I479" s="0" t="n">
        <v>7.9</v>
      </c>
      <c r="J479" s="0" t="n">
        <v>0.97</v>
      </c>
      <c r="K479" s="0" t="n">
        <v>31.94</v>
      </c>
      <c r="L479" s="0" t="n">
        <v>0.68</v>
      </c>
      <c r="M479" s="19" t="n">
        <v>43726.2778545139</v>
      </c>
      <c r="N479" s="19" t="n">
        <v>43726.2972564815</v>
      </c>
      <c r="O479" s="19" t="s">
        <v>649</v>
      </c>
      <c r="W479" s="0" t="s">
        <v>236</v>
      </c>
      <c r="X479" s="19" t="n">
        <v>43628.3909722222</v>
      </c>
      <c r="Y479" s="31" t="n">
        <v>248</v>
      </c>
      <c r="Z479" s="0" t="s">
        <v>145</v>
      </c>
      <c r="AA479" s="0" t="s">
        <v>12</v>
      </c>
      <c r="AB479" s="0" t="s">
        <v>145</v>
      </c>
      <c r="AC479" s="0" t="n">
        <v>2019</v>
      </c>
      <c r="AD479" s="0" t="n">
        <v>6</v>
      </c>
      <c r="AE479" s="32"/>
      <c r="AF479" s="21" t="n">
        <f aca="false">IFERROR(SUMPRODUCT(--(tbl_bd_descente[wo_number]=W479),tbl_bd_descente[Y],tbl_bd_descente[tons])/SUMIF(tbl_bd_descente[wo_number],W479,tbl_bd_descente[tons]),0)</f>
        <v>87.4</v>
      </c>
      <c r="AG479" s="21" t="n">
        <f aca="false">IFERROR(SUMPRODUCT(--(tbl_bd_descente[wo_number]=W479),tbl_bd_descente[Al2O3],tbl_bd_descente[tons])/SUMIF(tbl_bd_descente[wo_number],W479,tbl_bd_descente[tons]),0)</f>
        <v>1.93</v>
      </c>
      <c r="AH479" s="21" t="n">
        <f aca="false">IFERROR(SUMPRODUCT(--(tbl_bd_descente[wo_number]=W479),tbl_bd_descente[Fe2O3],tbl_bd_descente[tons])/SUMIF(tbl_bd_descente[wo_number],W479,tbl_bd_descente[tons]),0)</f>
        <v>0.66</v>
      </c>
      <c r="AI479" s="21" t="n">
        <f aca="false">IFERROR(SUMPRODUCT(--(tbl_bd_descente[wo_number]=W479),tbl_bd_descente[MgO],tbl_bd_descente[tons])/SUMIF(tbl_bd_descente[wo_number],W479,tbl_bd_descente[tons]),0)</f>
        <v>31.6</v>
      </c>
      <c r="AJ479" s="21" t="n">
        <f aca="false">IFERROR(SUMPRODUCT(--(tbl_bd_descente[wo_number]=W479),tbl_bd_descente[CaOX],tbl_bd_descente[tons])/SUMIF(tbl_bd_descente[wo_number],W479,tbl_bd_descente[tons]),0)</f>
        <v>0.61</v>
      </c>
      <c r="AK479" s="21" t="n">
        <f aca="false">IFERROR(SUMPRODUCT(--(tbl_bd_descente[wo_number]=W479),tbl_bd_descente[S],tbl_bd_descente[tons])/SUMIF(tbl_bd_descente[wo_number],W479,tbl_bd_descente[tons]),0)</f>
        <v>0.033</v>
      </c>
      <c r="AL479" s="33"/>
      <c r="AM479" s="34"/>
      <c r="AO479" s="47" t="str">
        <f aca="false">IF(AND(C479=S$2,D479=S$3,COUNTIF(AO$1:AO478,"&gt;"&amp;1)&lt;10),ROW(),"")</f>
        <v/>
      </c>
    </row>
    <row r="480" customFormat="false" ht="12.8" hidden="false" customHeight="false" outlineLevel="0" collapsed="false">
      <c r="A480" s="0" t="s">
        <v>1092</v>
      </c>
      <c r="B480" s="0" t="s">
        <v>88</v>
      </c>
      <c r="C480" s="0" t="s">
        <v>26</v>
      </c>
      <c r="D480" s="0" t="s">
        <v>88</v>
      </c>
      <c r="E480" s="20" t="n">
        <v>219.559997558594</v>
      </c>
      <c r="F480" s="0" t="n">
        <v>70.3</v>
      </c>
      <c r="G480" s="0" t="n">
        <v>74.1</v>
      </c>
      <c r="H480" s="0" t="n">
        <v>80.2</v>
      </c>
      <c r="I480" s="0" t="n">
        <v>4.67</v>
      </c>
      <c r="J480" s="0" t="n">
        <v>1.46</v>
      </c>
      <c r="K480" s="0" t="n">
        <v>31.61</v>
      </c>
      <c r="L480" s="0" t="n">
        <v>1.37</v>
      </c>
      <c r="M480" s="19" t="n">
        <v>43726.2516055556</v>
      </c>
      <c r="N480" s="19" t="n">
        <v>43726.2735939005</v>
      </c>
      <c r="O480" s="19" t="s">
        <v>649</v>
      </c>
      <c r="W480" s="0" t="s">
        <v>235</v>
      </c>
      <c r="X480" s="19" t="n">
        <v>43628.3145833333</v>
      </c>
      <c r="Y480" s="31" t="n">
        <v>640.666666666667</v>
      </c>
      <c r="Z480" s="0" t="s">
        <v>594</v>
      </c>
      <c r="AA480" s="0" t="s">
        <v>23</v>
      </c>
      <c r="AB480" s="0" t="s">
        <v>77</v>
      </c>
      <c r="AC480" s="0" t="n">
        <v>2019</v>
      </c>
      <c r="AD480" s="0" t="n">
        <v>6</v>
      </c>
      <c r="AE480" s="32"/>
      <c r="AF480" s="21" t="n">
        <f aca="false">IFERROR(SUMPRODUCT(--(tbl_bd_descente[wo_number]=W480),tbl_bd_descente[Y],tbl_bd_descente[tons])/SUMIF(tbl_bd_descente[wo_number],W480,tbl_bd_descente[tons]),0)</f>
        <v>81.3444328824142</v>
      </c>
      <c r="AG480" s="21" t="n">
        <f aca="false">IFERROR(SUMPRODUCT(--(tbl_bd_descente[wo_number]=W480),tbl_bd_descente[Al2O3],tbl_bd_descente[tons])/SUMIF(tbl_bd_descente[wo_number],W480,tbl_bd_descente[tons]),0)</f>
        <v>7.97433922996878</v>
      </c>
      <c r="AH480" s="21" t="n">
        <f aca="false">IFERROR(SUMPRODUCT(--(tbl_bd_descente[wo_number]=W480),tbl_bd_descente[Fe2O3],tbl_bd_descente[tons])/SUMIF(tbl_bd_descente[wo_number],W480,tbl_bd_descente[tons]),0)</f>
        <v>1.24566077003122</v>
      </c>
      <c r="AI480" s="21" t="n">
        <f aca="false">IFERROR(SUMPRODUCT(--(tbl_bd_descente[wo_number]=W480),tbl_bd_descente[MgO],tbl_bd_descente[tons])/SUMIF(tbl_bd_descente[wo_number],W480,tbl_bd_descente[tons]),0)</f>
        <v>30.956638917794</v>
      </c>
      <c r="AJ480" s="21" t="n">
        <f aca="false">IFERROR(SUMPRODUCT(--(tbl_bd_descente[wo_number]=W480),tbl_bd_descente[CaOX],tbl_bd_descente[tons])/SUMIF(tbl_bd_descente[wo_number],W480,tbl_bd_descente[tons]),0)</f>
        <v>1.11518210197711</v>
      </c>
      <c r="AK480" s="21" t="n">
        <f aca="false">IFERROR(SUMPRODUCT(--(tbl_bd_descente[wo_number]=W480),tbl_bd_descente[S],tbl_bd_descente[tons])/SUMIF(tbl_bd_descente[wo_number],W480,tbl_bd_descente[tons]),0)</f>
        <v>0.170250780437045</v>
      </c>
      <c r="AL480" s="33"/>
      <c r="AM480" s="34"/>
      <c r="AO480" s="47" t="str">
        <f aca="false">IF(AND(C480=S$2,D480=S$3,COUNTIF(AO$1:AO479,"&gt;"&amp;1)&lt;10),ROW(),"")</f>
        <v/>
      </c>
    </row>
    <row r="481" customFormat="false" ht="12.8" hidden="false" customHeight="false" outlineLevel="0" collapsed="false">
      <c r="A481" s="0" t="s">
        <v>1093</v>
      </c>
      <c r="B481" s="0" t="s">
        <v>88</v>
      </c>
      <c r="C481" s="0" t="s">
        <v>26</v>
      </c>
      <c r="D481" s="0" t="s">
        <v>88</v>
      </c>
      <c r="E481" s="20" t="n">
        <v>109.629998779297</v>
      </c>
      <c r="F481" s="0" t="n">
        <v>69</v>
      </c>
      <c r="G481" s="0" t="n">
        <v>72.8</v>
      </c>
      <c r="H481" s="0" t="n">
        <v>78.6</v>
      </c>
      <c r="I481" s="0" t="n">
        <v>4.51</v>
      </c>
      <c r="J481" s="0" t="n">
        <v>1.17</v>
      </c>
      <c r="K481" s="0" t="n">
        <v>31.7</v>
      </c>
      <c r="L481" s="0" t="n">
        <v>0.95</v>
      </c>
      <c r="M481" s="19" t="n">
        <v>43725.9226235764</v>
      </c>
      <c r="N481" s="19" t="n">
        <v>43725.9276039699</v>
      </c>
      <c r="O481" s="19" t="s">
        <v>649</v>
      </c>
      <c r="W481" s="0" t="s">
        <v>235</v>
      </c>
      <c r="X481" s="19" t="n">
        <v>43628.3145833333</v>
      </c>
      <c r="Y481" s="31" t="n">
        <v>320.333333333333</v>
      </c>
      <c r="Z481" s="0" t="s">
        <v>594</v>
      </c>
      <c r="AA481" s="0" t="s">
        <v>24</v>
      </c>
      <c r="AB481" s="0" t="s">
        <v>77</v>
      </c>
      <c r="AC481" s="0" t="n">
        <v>2019</v>
      </c>
      <c r="AD481" s="0" t="n">
        <v>6</v>
      </c>
      <c r="AE481" s="32"/>
      <c r="AF481" s="21" t="n">
        <f aca="false">IFERROR(SUMPRODUCT(--(tbl_bd_descente[wo_number]=W481),tbl_bd_descente[Y],tbl_bd_descente[tons])/SUMIF(tbl_bd_descente[wo_number],W481,tbl_bd_descente[tons]),0)</f>
        <v>81.3444328824142</v>
      </c>
      <c r="AG481" s="21" t="n">
        <f aca="false">IFERROR(SUMPRODUCT(--(tbl_bd_descente[wo_number]=W481),tbl_bd_descente[Al2O3],tbl_bd_descente[tons])/SUMIF(tbl_bd_descente[wo_number],W481,tbl_bd_descente[tons]),0)</f>
        <v>7.97433922996878</v>
      </c>
      <c r="AH481" s="21" t="n">
        <f aca="false">IFERROR(SUMPRODUCT(--(tbl_bd_descente[wo_number]=W481),tbl_bd_descente[Fe2O3],tbl_bd_descente[tons])/SUMIF(tbl_bd_descente[wo_number],W481,tbl_bd_descente[tons]),0)</f>
        <v>1.24566077003122</v>
      </c>
      <c r="AI481" s="21" t="n">
        <f aca="false">IFERROR(SUMPRODUCT(--(tbl_bd_descente[wo_number]=W481),tbl_bd_descente[MgO],tbl_bd_descente[tons])/SUMIF(tbl_bd_descente[wo_number],W481,tbl_bd_descente[tons]),0)</f>
        <v>30.956638917794</v>
      </c>
      <c r="AJ481" s="21" t="n">
        <f aca="false">IFERROR(SUMPRODUCT(--(tbl_bd_descente[wo_number]=W481),tbl_bd_descente[CaOX],tbl_bd_descente[tons])/SUMIF(tbl_bd_descente[wo_number],W481,tbl_bd_descente[tons]),0)</f>
        <v>1.11518210197711</v>
      </c>
      <c r="AK481" s="21" t="n">
        <f aca="false">IFERROR(SUMPRODUCT(--(tbl_bd_descente[wo_number]=W481),tbl_bd_descente[S],tbl_bd_descente[tons])/SUMIF(tbl_bd_descente[wo_number],W481,tbl_bd_descente[tons]),0)</f>
        <v>0.170250780437045</v>
      </c>
      <c r="AL481" s="33"/>
      <c r="AM481" s="34"/>
      <c r="AO481" s="47" t="str">
        <f aca="false">IF(AND(C481=S$2,D481=S$3,COUNTIF(AO$1:AO480,"&gt;"&amp;1)&lt;10),ROW(),"")</f>
        <v/>
      </c>
    </row>
    <row r="482" customFormat="false" ht="12.8" hidden="false" customHeight="false" outlineLevel="0" collapsed="false">
      <c r="A482" s="0" t="s">
        <v>1094</v>
      </c>
      <c r="B482" s="0" t="s">
        <v>88</v>
      </c>
      <c r="C482" s="0" t="s">
        <v>26</v>
      </c>
      <c r="D482" s="0" t="s">
        <v>88</v>
      </c>
      <c r="E482" s="20" t="n">
        <v>145.644998168945</v>
      </c>
      <c r="F482" s="0" t="n">
        <v>68.1</v>
      </c>
      <c r="G482" s="0" t="n">
        <v>71.8</v>
      </c>
      <c r="H482" s="0" t="n">
        <v>77.4</v>
      </c>
      <c r="I482" s="0" t="n">
        <v>4.29</v>
      </c>
      <c r="J482" s="0" t="n">
        <v>1.48</v>
      </c>
      <c r="K482" s="0" t="n">
        <v>31.56</v>
      </c>
      <c r="L482" s="0" t="n">
        <v>1.25</v>
      </c>
      <c r="M482" s="19" t="n">
        <v>43725.8996167014</v>
      </c>
      <c r="N482" s="19" t="n">
        <v>43725.9144556366</v>
      </c>
      <c r="O482" s="19" t="s">
        <v>649</v>
      </c>
      <c r="W482" s="0" t="s">
        <v>234</v>
      </c>
      <c r="X482" s="19" t="n">
        <v>43628.0909722222</v>
      </c>
      <c r="Y482" s="31" t="n">
        <v>607.333333333333</v>
      </c>
      <c r="Z482" s="0" t="s">
        <v>594</v>
      </c>
      <c r="AA482" s="0" t="s">
        <v>23</v>
      </c>
      <c r="AB482" s="0" t="s">
        <v>77</v>
      </c>
      <c r="AC482" s="0" t="n">
        <v>2019</v>
      </c>
      <c r="AD482" s="0" t="n">
        <v>6</v>
      </c>
      <c r="AE482" s="32"/>
      <c r="AF482" s="21" t="n">
        <f aca="false">IFERROR(SUMPRODUCT(--(tbl_bd_descente[wo_number]=W482),tbl_bd_descente[Y],tbl_bd_descente[tons])/SUMIF(tbl_bd_descente[wo_number],W482,tbl_bd_descente[tons]),0)</f>
        <v>80.7794731064764</v>
      </c>
      <c r="AG482" s="21" t="n">
        <f aca="false">IFERROR(SUMPRODUCT(--(tbl_bd_descente[wo_number]=W482),tbl_bd_descente[Al2O3],tbl_bd_descente[tons])/SUMIF(tbl_bd_descente[wo_number],W482,tbl_bd_descente[tons]),0)</f>
        <v>10.2724259055982</v>
      </c>
      <c r="AH482" s="21" t="n">
        <f aca="false">IFERROR(SUMPRODUCT(--(tbl_bd_descente[wo_number]=W482),tbl_bd_descente[Fe2O3],tbl_bd_descente[tons])/SUMIF(tbl_bd_descente[wo_number],W482,tbl_bd_descente[tons]),0)</f>
        <v>1.23939626783754</v>
      </c>
      <c r="AI482" s="21" t="n">
        <f aca="false">IFERROR(SUMPRODUCT(--(tbl_bd_descente[wo_number]=W482),tbl_bd_descente[MgO],tbl_bd_descente[tons])/SUMIF(tbl_bd_descente[wo_number],W482,tbl_bd_descente[tons]),0)</f>
        <v>32.0925137211855</v>
      </c>
      <c r="AJ482" s="21" t="n">
        <f aca="false">IFERROR(SUMPRODUCT(--(tbl_bd_descente[wo_number]=W482),tbl_bd_descente[CaOX],tbl_bd_descente[tons])/SUMIF(tbl_bd_descente[wo_number],W482,tbl_bd_descente[tons]),0)</f>
        <v>0.973655323819978</v>
      </c>
      <c r="AK482" s="21" t="n">
        <f aca="false">IFERROR(SUMPRODUCT(--(tbl_bd_descente[wo_number]=W482),tbl_bd_descente[S],tbl_bd_descente[tons])/SUMIF(tbl_bd_descente[wo_number],W482,tbl_bd_descente[tons]),0)</f>
        <v>0.106648737650933</v>
      </c>
      <c r="AL482" s="33"/>
      <c r="AM482" s="34"/>
      <c r="AO482" s="47" t="str">
        <f aca="false">IF(AND(C482=S$2,D482=S$3,COUNTIF(AO$1:AO481,"&gt;"&amp;1)&lt;10),ROW(),"")</f>
        <v/>
      </c>
    </row>
    <row r="483" customFormat="false" ht="12.8" hidden="false" customHeight="false" outlineLevel="0" collapsed="false">
      <c r="A483" s="0" t="s">
        <v>1095</v>
      </c>
      <c r="B483" s="0" t="s">
        <v>88</v>
      </c>
      <c r="C483" s="0" t="s">
        <v>26</v>
      </c>
      <c r="D483" s="0" t="s">
        <v>88</v>
      </c>
      <c r="E483" s="20" t="n">
        <v>216.089996337891</v>
      </c>
      <c r="F483" s="0" t="n">
        <v>68.5</v>
      </c>
      <c r="G483" s="0" t="n">
        <v>72.2</v>
      </c>
      <c r="H483" s="0" t="n">
        <v>77.8</v>
      </c>
      <c r="I483" s="0" t="n">
        <v>4.37</v>
      </c>
      <c r="J483" s="0" t="n">
        <v>1.3</v>
      </c>
      <c r="K483" s="0" t="n">
        <v>31.52</v>
      </c>
      <c r="L483" s="0" t="n">
        <v>2.44</v>
      </c>
      <c r="M483" s="19" t="n">
        <v>43725.8653816782</v>
      </c>
      <c r="N483" s="19" t="n">
        <v>43725.8958863426</v>
      </c>
      <c r="O483" s="19" t="s">
        <v>649</v>
      </c>
      <c r="W483" s="0" t="s">
        <v>234</v>
      </c>
      <c r="X483" s="19" t="n">
        <v>43628.0909722222</v>
      </c>
      <c r="Y483" s="31" t="n">
        <v>303.666666666667</v>
      </c>
      <c r="Z483" s="0" t="s">
        <v>594</v>
      </c>
      <c r="AA483" s="0" t="s">
        <v>24</v>
      </c>
      <c r="AB483" s="0" t="s">
        <v>77</v>
      </c>
      <c r="AC483" s="0" t="n">
        <v>2019</v>
      </c>
      <c r="AD483" s="0" t="n">
        <v>6</v>
      </c>
      <c r="AE483" s="32"/>
      <c r="AF483" s="21" t="n">
        <f aca="false">IFERROR(SUMPRODUCT(--(tbl_bd_descente[wo_number]=W483),tbl_bd_descente[Y],tbl_bd_descente[tons])/SUMIF(tbl_bd_descente[wo_number],W483,tbl_bd_descente[tons]),0)</f>
        <v>80.7794731064764</v>
      </c>
      <c r="AG483" s="21" t="n">
        <f aca="false">IFERROR(SUMPRODUCT(--(tbl_bd_descente[wo_number]=W483),tbl_bd_descente[Al2O3],tbl_bd_descente[tons])/SUMIF(tbl_bd_descente[wo_number],W483,tbl_bd_descente[tons]),0)</f>
        <v>10.2724259055982</v>
      </c>
      <c r="AH483" s="21" t="n">
        <f aca="false">IFERROR(SUMPRODUCT(--(tbl_bd_descente[wo_number]=W483),tbl_bd_descente[Fe2O3],tbl_bd_descente[tons])/SUMIF(tbl_bd_descente[wo_number],W483,tbl_bd_descente[tons]),0)</f>
        <v>1.23939626783754</v>
      </c>
      <c r="AI483" s="21" t="n">
        <f aca="false">IFERROR(SUMPRODUCT(--(tbl_bd_descente[wo_number]=W483),tbl_bd_descente[MgO],tbl_bd_descente[tons])/SUMIF(tbl_bd_descente[wo_number],W483,tbl_bd_descente[tons]),0)</f>
        <v>32.0925137211855</v>
      </c>
      <c r="AJ483" s="21" t="n">
        <f aca="false">IFERROR(SUMPRODUCT(--(tbl_bd_descente[wo_number]=W483),tbl_bd_descente[CaOX],tbl_bd_descente[tons])/SUMIF(tbl_bd_descente[wo_number],W483,tbl_bd_descente[tons]),0)</f>
        <v>0.973655323819978</v>
      </c>
      <c r="AK483" s="21" t="n">
        <f aca="false">IFERROR(SUMPRODUCT(--(tbl_bd_descente[wo_number]=W483),tbl_bd_descente[S],tbl_bd_descente[tons])/SUMIF(tbl_bd_descente[wo_number],W483,tbl_bd_descente[tons]),0)</f>
        <v>0.106648737650933</v>
      </c>
      <c r="AL483" s="33"/>
      <c r="AM483" s="34"/>
      <c r="AO483" s="47" t="str">
        <f aca="false">IF(AND(C483=S$2,D483=S$3,COUNTIF(AO$1:AO482,"&gt;"&amp;1)&lt;10),ROW(),"")</f>
        <v/>
      </c>
    </row>
    <row r="484" customFormat="false" ht="12.8" hidden="false" customHeight="false" outlineLevel="0" collapsed="false">
      <c r="A484" s="0" t="s">
        <v>1096</v>
      </c>
      <c r="B484" s="0" t="s">
        <v>88</v>
      </c>
      <c r="C484" s="0" t="s">
        <v>26</v>
      </c>
      <c r="D484" s="0" t="s">
        <v>88</v>
      </c>
      <c r="E484" s="20" t="n">
        <v>203.05899810791</v>
      </c>
      <c r="F484" s="0" t="n">
        <v>73.7</v>
      </c>
      <c r="G484" s="0" t="n">
        <v>77.7</v>
      </c>
      <c r="H484" s="0" t="n">
        <v>84.2</v>
      </c>
      <c r="I484" s="0" t="n">
        <v>3.41</v>
      </c>
      <c r="J484" s="0" t="n">
        <v>0.77</v>
      </c>
      <c r="K484" s="0" t="n">
        <v>31.51</v>
      </c>
      <c r="L484" s="0" t="n">
        <v>2.12</v>
      </c>
      <c r="M484" s="19" t="n">
        <v>43725.8599146991</v>
      </c>
      <c r="N484" s="19" t="n">
        <v>43726.2729128472</v>
      </c>
      <c r="O484" s="19" t="s">
        <v>605</v>
      </c>
      <c r="W484" s="0" t="s">
        <v>233</v>
      </c>
      <c r="X484" s="19" t="n">
        <v>43627.81875</v>
      </c>
      <c r="Y484" s="31" t="n">
        <v>367</v>
      </c>
      <c r="Z484" s="0" t="s">
        <v>66</v>
      </c>
      <c r="AA484" s="0" t="s">
        <v>8</v>
      </c>
      <c r="AB484" s="0" t="s">
        <v>66</v>
      </c>
      <c r="AC484" s="0" t="n">
        <v>2019</v>
      </c>
      <c r="AD484" s="0" t="n">
        <v>6</v>
      </c>
      <c r="AE484" s="32"/>
      <c r="AF484" s="21" t="n">
        <f aca="false">IFERROR(SUMPRODUCT(--(tbl_bd_descente[wo_number]=W484),tbl_bd_descente[Y],tbl_bd_descente[tons])/SUMIF(tbl_bd_descente[wo_number],W484,tbl_bd_descente[tons]),0)</f>
        <v>77.5</v>
      </c>
      <c r="AG484" s="21" t="n">
        <f aca="false">IFERROR(SUMPRODUCT(--(tbl_bd_descente[wo_number]=W484),tbl_bd_descente[Al2O3],tbl_bd_descente[tons])/SUMIF(tbl_bd_descente[wo_number],W484,tbl_bd_descente[tons]),0)</f>
        <v>10.26</v>
      </c>
      <c r="AH484" s="21" t="n">
        <f aca="false">IFERROR(SUMPRODUCT(--(tbl_bd_descente[wo_number]=W484),tbl_bd_descente[Fe2O3],tbl_bd_descente[tons])/SUMIF(tbl_bd_descente[wo_number],W484,tbl_bd_descente[tons]),0)</f>
        <v>1.41</v>
      </c>
      <c r="AI484" s="21" t="n">
        <f aca="false">IFERROR(SUMPRODUCT(--(tbl_bd_descente[wo_number]=W484),tbl_bd_descente[MgO],tbl_bd_descente[tons])/SUMIF(tbl_bd_descente[wo_number],W484,tbl_bd_descente[tons]),0)</f>
        <v>32.37</v>
      </c>
      <c r="AJ484" s="21" t="n">
        <f aca="false">IFERROR(SUMPRODUCT(--(tbl_bd_descente[wo_number]=W484),tbl_bd_descente[CaOX],tbl_bd_descente[tons])/SUMIF(tbl_bd_descente[wo_number],W484,tbl_bd_descente[tons]),0)</f>
        <v>0.82</v>
      </c>
      <c r="AK484" s="21" t="n">
        <f aca="false">IFERROR(SUMPRODUCT(--(tbl_bd_descente[wo_number]=W484),tbl_bd_descente[S],tbl_bd_descente[tons])/SUMIF(tbl_bd_descente[wo_number],W484,tbl_bd_descente[tons]),0)</f>
        <v>0.185</v>
      </c>
      <c r="AL484" s="33"/>
      <c r="AM484" s="34"/>
      <c r="AO484" s="47" t="str">
        <f aca="false">IF(AND(C484=S$2,D484=S$3,COUNTIF(AO$1:AO483,"&gt;"&amp;1)&lt;10),ROW(),"")</f>
        <v/>
      </c>
    </row>
    <row r="485" customFormat="false" ht="12.8" hidden="false" customHeight="false" outlineLevel="0" collapsed="false">
      <c r="A485" s="0" t="s">
        <v>1097</v>
      </c>
      <c r="B485" s="0" t="s">
        <v>88</v>
      </c>
      <c r="C485" s="0" t="s">
        <v>26</v>
      </c>
      <c r="D485" s="0" t="s">
        <v>88</v>
      </c>
      <c r="E485" s="20" t="n">
        <v>216.089996337891</v>
      </c>
      <c r="F485" s="0" t="n">
        <v>68.2</v>
      </c>
      <c r="G485" s="0" t="n">
        <v>71.9</v>
      </c>
      <c r="H485" s="0" t="n">
        <v>77.7</v>
      </c>
      <c r="I485" s="0" t="n">
        <v>4.65</v>
      </c>
      <c r="J485" s="0" t="n">
        <v>1.35</v>
      </c>
      <c r="K485" s="0" t="n">
        <v>31.55</v>
      </c>
      <c r="L485" s="0" t="n">
        <v>2.54</v>
      </c>
      <c r="M485" s="19" t="n">
        <v>43725.8326730324</v>
      </c>
      <c r="N485" s="19" t="n">
        <v>43725.8612555208</v>
      </c>
      <c r="O485" s="19" t="s">
        <v>649</v>
      </c>
      <c r="W485" s="0" t="s">
        <v>232</v>
      </c>
      <c r="X485" s="19" t="n">
        <v>43627.7180555556</v>
      </c>
      <c r="Y485" s="31" t="n">
        <v>1200</v>
      </c>
      <c r="Z485" s="0" t="s">
        <v>66</v>
      </c>
      <c r="AA485" s="0" t="s">
        <v>8</v>
      </c>
      <c r="AB485" s="0" t="s">
        <v>66</v>
      </c>
      <c r="AC485" s="0" t="n">
        <v>2019</v>
      </c>
      <c r="AD485" s="0" t="n">
        <v>6</v>
      </c>
      <c r="AE485" s="32"/>
      <c r="AF485" s="21" t="n">
        <f aca="false">IFERROR(SUMPRODUCT(--(tbl_bd_descente[wo_number]=W485),tbl_bd_descente[Y],tbl_bd_descente[tons])/SUMIF(tbl_bd_descente[wo_number],W485,tbl_bd_descente[tons]),0)</f>
        <v>76.1666666666667</v>
      </c>
      <c r="AG485" s="21" t="n">
        <f aca="false">IFERROR(SUMPRODUCT(--(tbl_bd_descente[wo_number]=W485),tbl_bd_descente[Al2O3],tbl_bd_descente[tons])/SUMIF(tbl_bd_descente[wo_number],W485,tbl_bd_descente[tons]),0)</f>
        <v>8.11666666666667</v>
      </c>
      <c r="AH485" s="21" t="n">
        <f aca="false">IFERROR(SUMPRODUCT(--(tbl_bd_descente[wo_number]=W485),tbl_bd_descente[Fe2O3],tbl_bd_descente[tons])/SUMIF(tbl_bd_descente[wo_number],W485,tbl_bd_descente[tons]),0)</f>
        <v>1.28666666666667</v>
      </c>
      <c r="AI485" s="21" t="n">
        <f aca="false">IFERROR(SUMPRODUCT(--(tbl_bd_descente[wo_number]=W485),tbl_bd_descente[MgO],tbl_bd_descente[tons])/SUMIF(tbl_bd_descente[wo_number],W485,tbl_bd_descente[tons]),0)</f>
        <v>32.0733333333333</v>
      </c>
      <c r="AJ485" s="21" t="n">
        <f aca="false">IFERROR(SUMPRODUCT(--(tbl_bd_descente[wo_number]=W485),tbl_bd_descente[CaOX],tbl_bd_descente[tons])/SUMIF(tbl_bd_descente[wo_number],W485,tbl_bd_descente[tons]),0)</f>
        <v>1.14333333333333</v>
      </c>
      <c r="AK485" s="21" t="n">
        <f aca="false">IFERROR(SUMPRODUCT(--(tbl_bd_descente[wo_number]=W485),tbl_bd_descente[S],tbl_bd_descente[tons])/SUMIF(tbl_bd_descente[wo_number],W485,tbl_bd_descente[tons]),0)</f>
        <v>0.11</v>
      </c>
      <c r="AL485" s="33"/>
      <c r="AM485" s="34"/>
      <c r="AO485" s="47" t="str">
        <f aca="false">IF(AND(C485=S$2,D485=S$3,COUNTIF(AO$1:AO484,"&gt;"&amp;1)&lt;10),ROW(),"")</f>
        <v/>
      </c>
    </row>
    <row r="486" customFormat="false" ht="12.8" hidden="false" customHeight="false" outlineLevel="0" collapsed="false">
      <c r="A486" s="0" t="s">
        <v>1098</v>
      </c>
      <c r="B486" s="0" t="s">
        <v>58</v>
      </c>
      <c r="C486" s="0" t="s">
        <v>2</v>
      </c>
      <c r="D486" s="0" t="s">
        <v>58</v>
      </c>
      <c r="E486" s="20" t="n">
        <v>186.050998687744</v>
      </c>
      <c r="F486" s="0" t="n">
        <v>72.4</v>
      </c>
      <c r="G486" s="0" t="n">
        <v>76.3</v>
      </c>
      <c r="H486" s="0" t="n">
        <v>82.3</v>
      </c>
      <c r="I486" s="0" t="n">
        <v>4.38</v>
      </c>
      <c r="J486" s="0" t="n">
        <v>1.07</v>
      </c>
      <c r="K486" s="0" t="n">
        <v>31.43</v>
      </c>
      <c r="L486" s="0" t="n">
        <v>1.22</v>
      </c>
      <c r="M486" s="19" t="n">
        <v>43725.6756820602</v>
      </c>
      <c r="N486" s="19" t="n">
        <v>43725.6988301736</v>
      </c>
      <c r="O486" s="19" t="s">
        <v>676</v>
      </c>
      <c r="W486" s="0" t="s">
        <v>231</v>
      </c>
      <c r="X486" s="19" t="n">
        <v>43627.3826388889</v>
      </c>
      <c r="Y486" s="31" t="n">
        <v>787</v>
      </c>
      <c r="Z486" s="0" t="s">
        <v>66</v>
      </c>
      <c r="AA486" s="0" t="s">
        <v>11</v>
      </c>
      <c r="AB486" s="0" t="s">
        <v>66</v>
      </c>
      <c r="AC486" s="0" t="n">
        <v>2019</v>
      </c>
      <c r="AD486" s="0" t="n">
        <v>6</v>
      </c>
      <c r="AE486" s="32"/>
      <c r="AF486" s="21" t="n">
        <f aca="false">IFERROR(SUMPRODUCT(--(tbl_bd_descente[wo_number]=W486),tbl_bd_descente[Y],tbl_bd_descente[tons])/SUMIF(tbl_bd_descente[wo_number],W486,tbl_bd_descente[tons]),0)</f>
        <v>77.5950444726811</v>
      </c>
      <c r="AG486" s="21" t="n">
        <f aca="false">IFERROR(SUMPRODUCT(--(tbl_bd_descente[wo_number]=W486),tbl_bd_descente[Al2O3],tbl_bd_descente[tons])/SUMIF(tbl_bd_descente[wo_number],W486,tbl_bd_descente[tons]),0)</f>
        <v>8.96412960609911</v>
      </c>
      <c r="AH486" s="21" t="n">
        <f aca="false">IFERROR(SUMPRODUCT(--(tbl_bd_descente[wo_number]=W486),tbl_bd_descente[Fe2O3],tbl_bd_descente[tons])/SUMIF(tbl_bd_descente[wo_number],W486,tbl_bd_descente[tons]),0)</f>
        <v>1.39066073697586</v>
      </c>
      <c r="AI486" s="21" t="n">
        <f aca="false">IFERROR(SUMPRODUCT(--(tbl_bd_descente[wo_number]=W486),tbl_bd_descente[MgO],tbl_bd_descente[tons])/SUMIF(tbl_bd_descente[wo_number],W486,tbl_bd_descente[tons]),0)</f>
        <v>32.2759085133418</v>
      </c>
      <c r="AJ486" s="21" t="n">
        <f aca="false">IFERROR(SUMPRODUCT(--(tbl_bd_descente[wo_number]=W486),tbl_bd_descente[CaOX],tbl_bd_descente[tons])/SUMIF(tbl_bd_descente[wo_number],W486,tbl_bd_descente[tons]),0)</f>
        <v>0.795412960609911</v>
      </c>
      <c r="AK486" s="21" t="n">
        <f aca="false">IFERROR(SUMPRODUCT(--(tbl_bd_descente[wo_number]=W486),tbl_bd_descente[S],tbl_bd_descente[tons])/SUMIF(tbl_bd_descente[wo_number],W486,tbl_bd_descente[tons]),0)</f>
        <v>0.137607369758577</v>
      </c>
      <c r="AL486" s="33"/>
      <c r="AM486" s="34"/>
      <c r="AO486" s="47" t="str">
        <f aca="false">IF(AND(C486=S$2,D486=S$3,COUNTIF(AO$1:AO485,"&gt;"&amp;1)&lt;10),ROW(),"")</f>
        <v/>
      </c>
    </row>
    <row r="487" customFormat="false" ht="12.8" hidden="false" customHeight="false" outlineLevel="0" collapsed="false">
      <c r="A487" s="0" t="s">
        <v>1099</v>
      </c>
      <c r="B487" s="0" t="s">
        <v>88</v>
      </c>
      <c r="C487" s="0" t="s">
        <v>26</v>
      </c>
      <c r="D487" s="0" t="s">
        <v>88</v>
      </c>
      <c r="E487" s="20" t="n">
        <v>283.854999542236</v>
      </c>
      <c r="F487" s="0" t="n">
        <v>71.3</v>
      </c>
      <c r="G487" s="0" t="n">
        <v>75.2</v>
      </c>
      <c r="H487" s="0" t="n">
        <v>81.6</v>
      </c>
      <c r="I487" s="0" t="n">
        <v>3.29</v>
      </c>
      <c r="J487" s="0" t="n">
        <v>0.85</v>
      </c>
      <c r="K487" s="0" t="n">
        <v>31.47</v>
      </c>
      <c r="L487" s="0" t="n">
        <v>0.45</v>
      </c>
      <c r="M487" s="19" t="n">
        <v>43725.6428824421</v>
      </c>
      <c r="N487" s="19" t="n">
        <v>43725.6708291319</v>
      </c>
      <c r="O487" s="19" t="s">
        <v>676</v>
      </c>
      <c r="W487" s="0" t="s">
        <v>230</v>
      </c>
      <c r="X487" s="19" t="n">
        <v>43627.1763888889</v>
      </c>
      <c r="Y487" s="31" t="n">
        <v>296.666666666667</v>
      </c>
      <c r="Z487" s="0" t="s">
        <v>66</v>
      </c>
      <c r="AA487" s="0" t="s">
        <v>20</v>
      </c>
      <c r="AB487" s="0" t="s">
        <v>66</v>
      </c>
      <c r="AC487" s="0" t="n">
        <v>2019</v>
      </c>
      <c r="AD487" s="0" t="n">
        <v>6</v>
      </c>
      <c r="AE487" s="32"/>
      <c r="AF487" s="21" t="n">
        <f aca="false">IFERROR(SUMPRODUCT(--(tbl_bd_descente[wo_number]=W487),tbl_bd_descente[Y],tbl_bd_descente[tons])/SUMIF(tbl_bd_descente[wo_number],W487,tbl_bd_descente[tons]),0)</f>
        <v>72.0325842696629</v>
      </c>
      <c r="AG487" s="21" t="n">
        <f aca="false">IFERROR(SUMPRODUCT(--(tbl_bd_descente[wo_number]=W487),tbl_bd_descente[Al2O3],tbl_bd_descente[tons])/SUMIF(tbl_bd_descente[wo_number],W487,tbl_bd_descente[tons]),0)</f>
        <v>7.92932584269663</v>
      </c>
      <c r="AH487" s="21" t="n">
        <f aca="false">IFERROR(SUMPRODUCT(--(tbl_bd_descente[wo_number]=W487),tbl_bd_descente[Fe2O3],tbl_bd_descente[tons])/SUMIF(tbl_bd_descente[wo_number],W487,tbl_bd_descente[tons]),0)</f>
        <v>1.38044943820225</v>
      </c>
      <c r="AI487" s="21" t="n">
        <f aca="false">IFERROR(SUMPRODUCT(--(tbl_bd_descente[wo_number]=W487),tbl_bd_descente[MgO],tbl_bd_descente[tons])/SUMIF(tbl_bd_descente[wo_number],W487,tbl_bd_descente[tons]),0)</f>
        <v>32.0823595505618</v>
      </c>
      <c r="AJ487" s="21" t="n">
        <f aca="false">IFERROR(SUMPRODUCT(--(tbl_bd_descente[wo_number]=W487),tbl_bd_descente[CaOX],tbl_bd_descente[tons])/SUMIF(tbl_bd_descente[wo_number],W487,tbl_bd_descente[tons]),0)</f>
        <v>1.71438202247191</v>
      </c>
      <c r="AK487" s="21" t="n">
        <f aca="false">IFERROR(SUMPRODUCT(--(tbl_bd_descente[wo_number]=W487),tbl_bd_descente[S],tbl_bd_descente[tons])/SUMIF(tbl_bd_descente[wo_number],W487,tbl_bd_descente[tons]),0)</f>
        <v>0.139393258426966</v>
      </c>
      <c r="AL487" s="33"/>
      <c r="AM487" s="34"/>
      <c r="AO487" s="47" t="str">
        <f aca="false">IF(AND(C487=S$2,D487=S$3,COUNTIF(AO$1:AO486,"&gt;"&amp;1)&lt;10),ROW(),"")</f>
        <v/>
      </c>
    </row>
    <row r="488" customFormat="false" ht="12.8" hidden="false" customHeight="false" outlineLevel="0" collapsed="false">
      <c r="A488" s="0" t="s">
        <v>1100</v>
      </c>
      <c r="B488" s="0" t="s">
        <v>30</v>
      </c>
      <c r="C488" s="0" t="s">
        <v>4</v>
      </c>
      <c r="D488" s="0" t="s">
        <v>30</v>
      </c>
      <c r="E488" s="20" t="n">
        <v>221.985996246338</v>
      </c>
      <c r="F488" s="0" t="n">
        <v>73.5</v>
      </c>
      <c r="G488" s="0" t="n">
        <v>77.6</v>
      </c>
      <c r="H488" s="0" t="n">
        <v>83.7</v>
      </c>
      <c r="I488" s="0" t="n">
        <v>4.76</v>
      </c>
      <c r="J488" s="0" t="n">
        <v>0.83</v>
      </c>
      <c r="K488" s="0" t="n">
        <v>31.56</v>
      </c>
      <c r="L488" s="0" t="n">
        <v>1.65</v>
      </c>
      <c r="M488" s="19" t="n">
        <v>43725.6179977662</v>
      </c>
      <c r="N488" s="19" t="n">
        <v>43725.6394980671</v>
      </c>
      <c r="O488" s="19" t="s">
        <v>676</v>
      </c>
      <c r="W488" s="0" t="s">
        <v>230</v>
      </c>
      <c r="X488" s="19" t="n">
        <v>43627.1763888889</v>
      </c>
      <c r="Y488" s="31" t="n">
        <v>148.333333333333</v>
      </c>
      <c r="Z488" s="0" t="s">
        <v>66</v>
      </c>
      <c r="AA488" s="0" t="s">
        <v>9</v>
      </c>
      <c r="AB488" s="0" t="s">
        <v>66</v>
      </c>
      <c r="AC488" s="0" t="n">
        <v>2019</v>
      </c>
      <c r="AD488" s="0" t="n">
        <v>6</v>
      </c>
      <c r="AE488" s="32"/>
      <c r="AF488" s="21" t="n">
        <f aca="false">IFERROR(SUMPRODUCT(--(tbl_bd_descente[wo_number]=W488),tbl_bd_descente[Y],tbl_bd_descente[tons])/SUMIF(tbl_bd_descente[wo_number],W488,tbl_bd_descente[tons]),0)</f>
        <v>72.0325842696629</v>
      </c>
      <c r="AG488" s="21" t="n">
        <f aca="false">IFERROR(SUMPRODUCT(--(tbl_bd_descente[wo_number]=W488),tbl_bd_descente[Al2O3],tbl_bd_descente[tons])/SUMIF(tbl_bd_descente[wo_number],W488,tbl_bd_descente[tons]),0)</f>
        <v>7.92932584269663</v>
      </c>
      <c r="AH488" s="21" t="n">
        <f aca="false">IFERROR(SUMPRODUCT(--(tbl_bd_descente[wo_number]=W488),tbl_bd_descente[Fe2O3],tbl_bd_descente[tons])/SUMIF(tbl_bd_descente[wo_number],W488,tbl_bd_descente[tons]),0)</f>
        <v>1.38044943820225</v>
      </c>
      <c r="AI488" s="21" t="n">
        <f aca="false">IFERROR(SUMPRODUCT(--(tbl_bd_descente[wo_number]=W488),tbl_bd_descente[MgO],tbl_bd_descente[tons])/SUMIF(tbl_bd_descente[wo_number],W488,tbl_bd_descente[tons]),0)</f>
        <v>32.0823595505618</v>
      </c>
      <c r="AJ488" s="21" t="n">
        <f aca="false">IFERROR(SUMPRODUCT(--(tbl_bd_descente[wo_number]=W488),tbl_bd_descente[CaOX],tbl_bd_descente[tons])/SUMIF(tbl_bd_descente[wo_number],W488,tbl_bd_descente[tons]),0)</f>
        <v>1.71438202247191</v>
      </c>
      <c r="AK488" s="21" t="n">
        <f aca="false">IFERROR(SUMPRODUCT(--(tbl_bd_descente[wo_number]=W488),tbl_bd_descente[S],tbl_bd_descente[tons])/SUMIF(tbl_bd_descente[wo_number],W488,tbl_bd_descente[tons]),0)</f>
        <v>0.139393258426966</v>
      </c>
      <c r="AL488" s="33"/>
      <c r="AM488" s="34"/>
      <c r="AO488" s="47" t="str">
        <f aca="false">IF(AND(C488=S$2,D488=S$3,COUNTIF(AO$1:AO487,"&gt;"&amp;1)&lt;10),ROW(),"")</f>
        <v/>
      </c>
    </row>
    <row r="489" customFormat="false" ht="12.8" hidden="false" customHeight="false" outlineLevel="0" collapsed="false">
      <c r="A489" s="0" t="s">
        <v>1101</v>
      </c>
      <c r="B489" s="0" t="s">
        <v>58</v>
      </c>
      <c r="C489" s="0" t="s">
        <v>2</v>
      </c>
      <c r="D489" s="0" t="s">
        <v>58</v>
      </c>
      <c r="E489" s="20" t="n">
        <v>105.596000671387</v>
      </c>
      <c r="F489" s="0" t="n">
        <v>75.5</v>
      </c>
      <c r="G489" s="0" t="n">
        <v>79.6</v>
      </c>
      <c r="H489" s="0" t="n">
        <v>86</v>
      </c>
      <c r="I489" s="0" t="n">
        <v>2.2</v>
      </c>
      <c r="J489" s="0" t="n">
        <v>0.77</v>
      </c>
      <c r="K489" s="0" t="n">
        <v>31.41</v>
      </c>
      <c r="L489" s="0" t="n">
        <v>1.23</v>
      </c>
      <c r="M489" s="19" t="n">
        <v>43725.6070092245</v>
      </c>
      <c r="N489" s="19" t="n">
        <v>43725.6150528588</v>
      </c>
      <c r="O489" s="19" t="s">
        <v>676</v>
      </c>
      <c r="W489" s="0" t="s">
        <v>228</v>
      </c>
      <c r="X489" s="19" t="n">
        <v>43624.05625</v>
      </c>
      <c r="Y489" s="31" t="n">
        <v>600</v>
      </c>
      <c r="Z489" s="0" t="s">
        <v>66</v>
      </c>
      <c r="AA489" s="0" t="s">
        <v>20</v>
      </c>
      <c r="AB489" s="0" t="s">
        <v>66</v>
      </c>
      <c r="AC489" s="0" t="n">
        <v>2019</v>
      </c>
      <c r="AD489" s="0" t="n">
        <v>6</v>
      </c>
      <c r="AE489" s="32"/>
      <c r="AF489" s="21" t="n">
        <f aca="false">IFERROR(SUMPRODUCT(--(tbl_bd_descente[wo_number]=W489),tbl_bd_descente[Y],tbl_bd_descente[tons])/SUMIF(tbl_bd_descente[wo_number],W489,tbl_bd_descente[tons]),0)</f>
        <v>71.8666666666667</v>
      </c>
      <c r="AG489" s="21" t="n">
        <f aca="false">IFERROR(SUMPRODUCT(--(tbl_bd_descente[wo_number]=W489),tbl_bd_descente[Al2O3],tbl_bd_descente[tons])/SUMIF(tbl_bd_descente[wo_number],W489,tbl_bd_descente[tons]),0)</f>
        <v>7.51333333333333</v>
      </c>
      <c r="AH489" s="21" t="n">
        <f aca="false">IFERROR(SUMPRODUCT(--(tbl_bd_descente[wo_number]=W489),tbl_bd_descente[Fe2O3],tbl_bd_descente[tons])/SUMIF(tbl_bd_descente[wo_number],W489,tbl_bd_descente[tons]),0)</f>
        <v>1.37</v>
      </c>
      <c r="AI489" s="21" t="n">
        <f aca="false">IFERROR(SUMPRODUCT(--(tbl_bd_descente[wo_number]=W489),tbl_bd_descente[MgO],tbl_bd_descente[tons])/SUMIF(tbl_bd_descente[wo_number],W489,tbl_bd_descente[tons]),0)</f>
        <v>31.91</v>
      </c>
      <c r="AJ489" s="21" t="n">
        <f aca="false">IFERROR(SUMPRODUCT(--(tbl_bd_descente[wo_number]=W489),tbl_bd_descente[CaOX],tbl_bd_descente[tons])/SUMIF(tbl_bd_descente[wo_number],W489,tbl_bd_descente[tons]),0)</f>
        <v>2.35</v>
      </c>
      <c r="AK489" s="21" t="n">
        <f aca="false">IFERROR(SUMPRODUCT(--(tbl_bd_descente[wo_number]=W489),tbl_bd_descente[S],tbl_bd_descente[tons])/SUMIF(tbl_bd_descente[wo_number],W489,tbl_bd_descente[tons]),0)</f>
        <v>0.124666666666667</v>
      </c>
      <c r="AL489" s="33"/>
      <c r="AM489" s="34"/>
      <c r="AO489" s="47" t="str">
        <f aca="false">IF(AND(C489=S$2,D489=S$3,COUNTIF(AO$1:AO488,"&gt;"&amp;1)&lt;10),ROW(),"")</f>
        <v/>
      </c>
    </row>
    <row r="490" customFormat="false" ht="12.8" hidden="false" customHeight="false" outlineLevel="0" collapsed="false">
      <c r="A490" s="0" t="s">
        <v>1102</v>
      </c>
      <c r="B490" s="0" t="s">
        <v>104</v>
      </c>
      <c r="C490" s="0" t="s">
        <v>6</v>
      </c>
      <c r="D490" s="0" t="s">
        <v>104</v>
      </c>
      <c r="E490" s="20" t="n">
        <v>108.029998779297</v>
      </c>
      <c r="F490" s="0" t="n">
        <v>78.4</v>
      </c>
      <c r="G490" s="0" t="n">
        <v>82.7</v>
      </c>
      <c r="H490" s="0" t="n">
        <v>88.9</v>
      </c>
      <c r="I490" s="0" t="n">
        <v>6.07</v>
      </c>
      <c r="J490" s="0" t="n">
        <v>0.84</v>
      </c>
      <c r="K490" s="0" t="n">
        <v>31.82</v>
      </c>
      <c r="L490" s="0" t="n">
        <v>1.04</v>
      </c>
      <c r="M490" s="19" t="n">
        <v>43725.5834564815</v>
      </c>
      <c r="N490" s="19" t="n">
        <v>43725.5927147338</v>
      </c>
      <c r="O490" s="19" t="s">
        <v>676</v>
      </c>
      <c r="W490" s="0" t="s">
        <v>228</v>
      </c>
      <c r="X490" s="19" t="n">
        <v>43624.05625</v>
      </c>
      <c r="Y490" s="31" t="n">
        <v>300</v>
      </c>
      <c r="Z490" s="0" t="s">
        <v>66</v>
      </c>
      <c r="AA490" s="0" t="s">
        <v>9</v>
      </c>
      <c r="AB490" s="0" t="s">
        <v>66</v>
      </c>
      <c r="AC490" s="0" t="n">
        <v>2019</v>
      </c>
      <c r="AD490" s="0" t="n">
        <v>6</v>
      </c>
      <c r="AE490" s="32"/>
      <c r="AF490" s="21" t="n">
        <f aca="false">IFERROR(SUMPRODUCT(--(tbl_bd_descente[wo_number]=W490),tbl_bd_descente[Y],tbl_bd_descente[tons])/SUMIF(tbl_bd_descente[wo_number],W490,tbl_bd_descente[tons]),0)</f>
        <v>71.8666666666667</v>
      </c>
      <c r="AG490" s="21" t="n">
        <f aca="false">IFERROR(SUMPRODUCT(--(tbl_bd_descente[wo_number]=W490),tbl_bd_descente[Al2O3],tbl_bd_descente[tons])/SUMIF(tbl_bd_descente[wo_number],W490,tbl_bd_descente[tons]),0)</f>
        <v>7.51333333333333</v>
      </c>
      <c r="AH490" s="21" t="n">
        <f aca="false">IFERROR(SUMPRODUCT(--(tbl_bd_descente[wo_number]=W490),tbl_bd_descente[Fe2O3],tbl_bd_descente[tons])/SUMIF(tbl_bd_descente[wo_number],W490,tbl_bd_descente[tons]),0)</f>
        <v>1.37</v>
      </c>
      <c r="AI490" s="21" t="n">
        <f aca="false">IFERROR(SUMPRODUCT(--(tbl_bd_descente[wo_number]=W490),tbl_bd_descente[MgO],tbl_bd_descente[tons])/SUMIF(tbl_bd_descente[wo_number],W490,tbl_bd_descente[tons]),0)</f>
        <v>31.91</v>
      </c>
      <c r="AJ490" s="21" t="n">
        <f aca="false">IFERROR(SUMPRODUCT(--(tbl_bd_descente[wo_number]=W490),tbl_bd_descente[CaOX],tbl_bd_descente[tons])/SUMIF(tbl_bd_descente[wo_number],W490,tbl_bd_descente[tons]),0)</f>
        <v>2.35</v>
      </c>
      <c r="AK490" s="21" t="n">
        <f aca="false">IFERROR(SUMPRODUCT(--(tbl_bd_descente[wo_number]=W490),tbl_bd_descente[S],tbl_bd_descente[tons])/SUMIF(tbl_bd_descente[wo_number],W490,tbl_bd_descente[tons]),0)</f>
        <v>0.124666666666667</v>
      </c>
      <c r="AL490" s="33"/>
      <c r="AM490" s="34"/>
      <c r="AO490" s="47" t="str">
        <f aca="false">IF(AND(C490=S$2,D490=S$3,COUNTIF(AO$1:AO489,"&gt;"&amp;1)&lt;10),ROW(),"")</f>
        <v/>
      </c>
    </row>
    <row r="491" customFormat="false" ht="12.8" hidden="false" customHeight="false" outlineLevel="0" collapsed="false">
      <c r="A491" s="0" t="s">
        <v>1103</v>
      </c>
      <c r="B491" s="0" t="s">
        <v>30</v>
      </c>
      <c r="C491" s="0" t="s">
        <v>1</v>
      </c>
      <c r="D491" s="0" t="s">
        <v>30</v>
      </c>
      <c r="E491" s="20" t="n">
        <v>324.134994506836</v>
      </c>
      <c r="F491" s="20" t="n">
        <v>76.8</v>
      </c>
      <c r="G491" s="20" t="n">
        <v>80.9</v>
      </c>
      <c r="H491" s="20" t="n">
        <v>87.5</v>
      </c>
      <c r="I491" s="20" t="n">
        <v>3.06</v>
      </c>
      <c r="J491" s="20" t="n">
        <v>0.77</v>
      </c>
      <c r="K491" s="20" t="n">
        <v>31.26</v>
      </c>
      <c r="L491" s="20" t="n">
        <v>1.73</v>
      </c>
      <c r="M491" s="19" t="n">
        <v>43725.5346297454</v>
      </c>
      <c r="N491" s="19" t="n">
        <v>43725.5688077894</v>
      </c>
      <c r="O491" s="19" t="s">
        <v>676</v>
      </c>
      <c r="W491" s="0" t="s">
        <v>227</v>
      </c>
      <c r="X491" s="19" t="n">
        <v>43623.8409722222</v>
      </c>
      <c r="Y491" s="31" t="n">
        <v>949</v>
      </c>
      <c r="Z491" s="0" t="s">
        <v>30</v>
      </c>
      <c r="AA491" s="0" t="s">
        <v>1</v>
      </c>
      <c r="AB491" s="0" t="s">
        <v>30</v>
      </c>
      <c r="AC491" s="0" t="n">
        <v>2019</v>
      </c>
      <c r="AD491" s="0" t="n">
        <v>6</v>
      </c>
      <c r="AE491" s="32"/>
      <c r="AF491" s="21" t="n">
        <f aca="false">IFERROR(SUMPRODUCT(--(tbl_bd_descente[wo_number]=W491),tbl_bd_descente[Y],tbl_bd_descente[tons])/SUMIF(tbl_bd_descente[wo_number],W491,tbl_bd_descente[tons]),0)</f>
        <v>80.6049525816649</v>
      </c>
      <c r="AG491" s="21" t="n">
        <f aca="false">IFERROR(SUMPRODUCT(--(tbl_bd_descente[wo_number]=W491),tbl_bd_descente[Al2O3],tbl_bd_descente[tons])/SUMIF(tbl_bd_descente[wo_number],W491,tbl_bd_descente[tons]),0)</f>
        <v>2.39463645943098</v>
      </c>
      <c r="AH491" s="21" t="n">
        <f aca="false">IFERROR(SUMPRODUCT(--(tbl_bd_descente[wo_number]=W491),tbl_bd_descente[Fe2O3],tbl_bd_descente[tons])/SUMIF(tbl_bd_descente[wo_number],W491,tbl_bd_descente[tons]),0)</f>
        <v>0.755289778714436</v>
      </c>
      <c r="AI491" s="21" t="n">
        <f aca="false">IFERROR(SUMPRODUCT(--(tbl_bd_descente[wo_number]=W491),tbl_bd_descente[MgO],tbl_bd_descente[tons])/SUMIF(tbl_bd_descente[wo_number],W491,tbl_bd_descente[tons]),0)</f>
        <v>31.7321496311907</v>
      </c>
      <c r="AJ491" s="21" t="n">
        <f aca="false">IFERROR(SUMPRODUCT(--(tbl_bd_descente[wo_number]=W491),tbl_bd_descente[CaOX],tbl_bd_descente[tons])/SUMIF(tbl_bd_descente[wo_number],W491,tbl_bd_descente[tons]),0)</f>
        <v>0.758261327713382</v>
      </c>
      <c r="AK491" s="21" t="n">
        <f aca="false">IFERROR(SUMPRODUCT(--(tbl_bd_descente[wo_number]=W491),tbl_bd_descente[S],tbl_bd_descente[tons])/SUMIF(tbl_bd_descente[wo_number],W491,tbl_bd_descente[tons]),0)</f>
        <v>0.0416280295047418</v>
      </c>
      <c r="AL491" s="33"/>
      <c r="AM491" s="34"/>
      <c r="AO491" s="47" t="str">
        <f aca="false">IF(AND(C491=S$2,D491=S$3,COUNTIF(AO$1:AO490,"&gt;"&amp;1)&lt;10),ROW(),"")</f>
        <v/>
      </c>
    </row>
    <row r="492" customFormat="false" ht="12.8" hidden="false" customHeight="false" outlineLevel="0" collapsed="false">
      <c r="A492" s="0" t="s">
        <v>1104</v>
      </c>
      <c r="B492" s="0" t="s">
        <v>54</v>
      </c>
      <c r="C492" s="0" t="s">
        <v>5</v>
      </c>
      <c r="D492" s="0" t="s">
        <v>54</v>
      </c>
      <c r="E492" s="20" t="n">
        <v>252.104995727539</v>
      </c>
      <c r="F492" s="0" t="n">
        <v>79.3</v>
      </c>
      <c r="G492" s="0" t="n">
        <v>83.6</v>
      </c>
      <c r="H492" s="0" t="n">
        <v>90.5</v>
      </c>
      <c r="I492" s="0" t="n">
        <v>2.04</v>
      </c>
      <c r="J492" s="0" t="n">
        <v>0.65</v>
      </c>
      <c r="K492" s="0" t="n">
        <v>31.19</v>
      </c>
      <c r="L492" s="0" t="n">
        <v>1.34</v>
      </c>
      <c r="M492" s="19" t="n">
        <v>43725.5044288195</v>
      </c>
      <c r="N492" s="19" t="n">
        <v>43725.5300761227</v>
      </c>
      <c r="O492" s="19" t="s">
        <v>676</v>
      </c>
      <c r="W492" s="0" t="s">
        <v>226</v>
      </c>
      <c r="X492" s="19" t="n">
        <v>43623.53125</v>
      </c>
      <c r="Y492" s="31" t="n">
        <v>1200</v>
      </c>
      <c r="Z492" s="0" t="s">
        <v>30</v>
      </c>
      <c r="AA492" s="0" t="s">
        <v>1</v>
      </c>
      <c r="AB492" s="0" t="s">
        <v>30</v>
      </c>
      <c r="AC492" s="0" t="n">
        <v>2019</v>
      </c>
      <c r="AD492" s="0" t="n">
        <v>6</v>
      </c>
      <c r="AE492" s="32"/>
      <c r="AF492" s="21" t="n">
        <f aca="false">IFERROR(SUMPRODUCT(--(tbl_bd_descente[wo_number]=W492),tbl_bd_descente[Y],tbl_bd_descente[tons])/SUMIF(tbl_bd_descente[wo_number],W492,tbl_bd_descente[tons]),0)</f>
        <v>80.0666666666667</v>
      </c>
      <c r="AG492" s="21" t="n">
        <f aca="false">IFERROR(SUMPRODUCT(--(tbl_bd_descente[wo_number]=W492),tbl_bd_descente[Al2O3],tbl_bd_descente[tons])/SUMIF(tbl_bd_descente[wo_number],W492,tbl_bd_descente[tons]),0)</f>
        <v>3.2</v>
      </c>
      <c r="AH492" s="21" t="n">
        <f aca="false">IFERROR(SUMPRODUCT(--(tbl_bd_descente[wo_number]=W492),tbl_bd_descente[Fe2O3],tbl_bd_descente[tons])/SUMIF(tbl_bd_descente[wo_number],W492,tbl_bd_descente[tons]),0)</f>
        <v>0.803333333333333</v>
      </c>
      <c r="AI492" s="21" t="n">
        <f aca="false">IFERROR(SUMPRODUCT(--(tbl_bd_descente[wo_number]=W492),tbl_bd_descente[MgO],tbl_bd_descente[tons])/SUMIF(tbl_bd_descente[wo_number],W492,tbl_bd_descente[tons]),0)</f>
        <v>31.7033333333333</v>
      </c>
      <c r="AJ492" s="21" t="n">
        <f aca="false">IFERROR(SUMPRODUCT(--(tbl_bd_descente[wo_number]=W492),tbl_bd_descente[CaOX],tbl_bd_descente[tons])/SUMIF(tbl_bd_descente[wo_number],W492,tbl_bd_descente[tons]),0)</f>
        <v>0.866666666666667</v>
      </c>
      <c r="AK492" s="21" t="n">
        <f aca="false">IFERROR(SUMPRODUCT(--(tbl_bd_descente[wo_number]=W492),tbl_bd_descente[S],tbl_bd_descente[tons])/SUMIF(tbl_bd_descente[wo_number],W492,tbl_bd_descente[tons]),0)</f>
        <v>0.043</v>
      </c>
      <c r="AL492" s="33"/>
      <c r="AM492" s="34"/>
      <c r="AO492" s="47" t="str">
        <f aca="false">IF(AND(C492=S$2,D492=S$3,COUNTIF(AO$1:AO491,"&gt;"&amp;1)&lt;10),ROW(),"")</f>
        <v/>
      </c>
    </row>
    <row r="493" customFormat="false" ht="12.8" hidden="false" customHeight="false" outlineLevel="0" collapsed="false">
      <c r="A493" s="0" t="s">
        <v>1105</v>
      </c>
      <c r="B493" s="0" t="s">
        <v>30</v>
      </c>
      <c r="C493" s="0" t="s">
        <v>1</v>
      </c>
      <c r="D493" s="0" t="s">
        <v>30</v>
      </c>
      <c r="E493" s="20" t="n">
        <v>216.089996337891</v>
      </c>
      <c r="F493" s="20" t="n">
        <v>78.3</v>
      </c>
      <c r="G493" s="20" t="n">
        <v>82.6</v>
      </c>
      <c r="H493" s="20" t="n">
        <v>89.3</v>
      </c>
      <c r="I493" s="20" t="n">
        <v>3.37</v>
      </c>
      <c r="J493" s="20" t="n">
        <v>0.75</v>
      </c>
      <c r="K493" s="20" t="n">
        <v>31.26</v>
      </c>
      <c r="L493" s="20" t="n">
        <v>1.36</v>
      </c>
      <c r="M493" s="19" t="n">
        <v>43725.4760023148</v>
      </c>
      <c r="N493" s="19" t="n">
        <v>43725.5013542477</v>
      </c>
      <c r="O493" s="19" t="s">
        <v>676</v>
      </c>
      <c r="W493" s="0" t="s">
        <v>224</v>
      </c>
      <c r="X493" s="19" t="n">
        <v>43623.1784722222</v>
      </c>
      <c r="Y493" s="31" t="n">
        <v>241</v>
      </c>
      <c r="Z493" s="0" t="s">
        <v>66</v>
      </c>
      <c r="AA493" s="0" t="s">
        <v>20</v>
      </c>
      <c r="AB493" s="0" t="s">
        <v>66</v>
      </c>
      <c r="AC493" s="0" t="n">
        <v>2019</v>
      </c>
      <c r="AD493" s="0" t="n">
        <v>6</v>
      </c>
      <c r="AE493" s="32"/>
      <c r="AF493" s="21" t="n">
        <f aca="false">IFERROR(SUMPRODUCT(--(tbl_bd_descente[wo_number]=W493),tbl_bd_descente[Y],tbl_bd_descente[tons])/SUMIF(tbl_bd_descente[wo_number],W493,tbl_bd_descente[tons]),0)</f>
        <v>73.1336099585062</v>
      </c>
      <c r="AG493" s="21" t="n">
        <f aca="false">IFERROR(SUMPRODUCT(--(tbl_bd_descente[wo_number]=W493),tbl_bd_descente[Al2O3],tbl_bd_descente[tons])/SUMIF(tbl_bd_descente[wo_number],W493,tbl_bd_descente[tons]),0)</f>
        <v>7.72215767634855</v>
      </c>
      <c r="AH493" s="21" t="n">
        <f aca="false">IFERROR(SUMPRODUCT(--(tbl_bd_descente[wo_number]=W493),tbl_bd_descente[Fe2O3],tbl_bd_descente[tons])/SUMIF(tbl_bd_descente[wo_number],W493,tbl_bd_descente[tons]),0)</f>
        <v>1.29153526970954</v>
      </c>
      <c r="AI493" s="21" t="n">
        <f aca="false">IFERROR(SUMPRODUCT(--(tbl_bd_descente[wo_number]=W493),tbl_bd_descente[MgO],tbl_bd_descente[tons])/SUMIF(tbl_bd_descente[wo_number],W493,tbl_bd_descente[tons]),0)</f>
        <v>32.1915352697095</v>
      </c>
      <c r="AJ493" s="21" t="n">
        <f aca="false">IFERROR(SUMPRODUCT(--(tbl_bd_descente[wo_number]=W493),tbl_bd_descente[CaOX],tbl_bd_descente[tons])/SUMIF(tbl_bd_descente[wo_number],W493,tbl_bd_descente[tons]),0)</f>
        <v>2.10112033195021</v>
      </c>
      <c r="AK493" s="21" t="n">
        <f aca="false">IFERROR(SUMPRODUCT(--(tbl_bd_descente[wo_number]=W493),tbl_bd_descente[S],tbl_bd_descente[tons])/SUMIF(tbl_bd_descente[wo_number],W493,tbl_bd_descente[tons]),0)</f>
        <v>0.147336099585062</v>
      </c>
      <c r="AL493" s="33"/>
      <c r="AM493" s="34"/>
      <c r="AO493" s="47" t="str">
        <f aca="false">IF(AND(C493=S$2,D493=S$3,COUNTIF(AO$1:AO492,"&gt;"&amp;1)&lt;10),ROW(),"")</f>
        <v/>
      </c>
    </row>
    <row r="494" customFormat="false" ht="12.8" hidden="false" customHeight="false" outlineLevel="0" collapsed="false">
      <c r="A494" s="0" t="s">
        <v>1106</v>
      </c>
      <c r="B494" s="0" t="s">
        <v>613</v>
      </c>
      <c r="C494" s="0" t="s">
        <v>8</v>
      </c>
      <c r="D494" s="0" t="s">
        <v>66</v>
      </c>
      <c r="E494" s="20" t="n">
        <v>133.172998428345</v>
      </c>
      <c r="F494" s="0" t="n">
        <v>73.2</v>
      </c>
      <c r="G494" s="0" t="n">
        <v>77.2</v>
      </c>
      <c r="H494" s="0" t="n">
        <v>83.2</v>
      </c>
      <c r="I494" s="0" t="n">
        <v>5.33</v>
      </c>
      <c r="J494" s="0" t="n">
        <v>1.15</v>
      </c>
      <c r="K494" s="0" t="n">
        <v>31.62</v>
      </c>
      <c r="L494" s="0" t="n">
        <v>0.94</v>
      </c>
      <c r="M494" s="19" t="n">
        <v>43725.4570951736</v>
      </c>
      <c r="N494" s="19" t="n">
        <v>43725.4702611458</v>
      </c>
      <c r="O494" s="19" t="s">
        <v>676</v>
      </c>
      <c r="W494" s="0" t="s">
        <v>224</v>
      </c>
      <c r="X494" s="19" t="n">
        <v>43623.1784722222</v>
      </c>
      <c r="Y494" s="31" t="n">
        <v>120.5</v>
      </c>
      <c r="Z494" s="0" t="s">
        <v>66</v>
      </c>
      <c r="AA494" s="0" t="s">
        <v>8</v>
      </c>
      <c r="AB494" s="0" t="s">
        <v>66</v>
      </c>
      <c r="AC494" s="0" t="n">
        <v>2019</v>
      </c>
      <c r="AD494" s="0" t="n">
        <v>6</v>
      </c>
      <c r="AE494" s="32"/>
      <c r="AF494" s="21" t="n">
        <f aca="false">IFERROR(SUMPRODUCT(--(tbl_bd_descente[wo_number]=W494),tbl_bd_descente[Y],tbl_bd_descente[tons])/SUMIF(tbl_bd_descente[wo_number],W494,tbl_bd_descente[tons]),0)</f>
        <v>73.1336099585062</v>
      </c>
      <c r="AG494" s="21" t="n">
        <f aca="false">IFERROR(SUMPRODUCT(--(tbl_bd_descente[wo_number]=W494),tbl_bd_descente[Al2O3],tbl_bd_descente[tons])/SUMIF(tbl_bd_descente[wo_number],W494,tbl_bd_descente[tons]),0)</f>
        <v>7.72215767634855</v>
      </c>
      <c r="AH494" s="21" t="n">
        <f aca="false">IFERROR(SUMPRODUCT(--(tbl_bd_descente[wo_number]=W494),tbl_bd_descente[Fe2O3],tbl_bd_descente[tons])/SUMIF(tbl_bd_descente[wo_number],W494,tbl_bd_descente[tons]),0)</f>
        <v>1.29153526970954</v>
      </c>
      <c r="AI494" s="21" t="n">
        <f aca="false">IFERROR(SUMPRODUCT(--(tbl_bd_descente[wo_number]=W494),tbl_bd_descente[MgO],tbl_bd_descente[tons])/SUMIF(tbl_bd_descente[wo_number],W494,tbl_bd_descente[tons]),0)</f>
        <v>32.1915352697095</v>
      </c>
      <c r="AJ494" s="21" t="n">
        <f aca="false">IFERROR(SUMPRODUCT(--(tbl_bd_descente[wo_number]=W494),tbl_bd_descente[CaOX],tbl_bd_descente[tons])/SUMIF(tbl_bd_descente[wo_number],W494,tbl_bd_descente[tons]),0)</f>
        <v>2.10112033195021</v>
      </c>
      <c r="AK494" s="21" t="n">
        <f aca="false">IFERROR(SUMPRODUCT(--(tbl_bd_descente[wo_number]=W494),tbl_bd_descente[S],tbl_bd_descente[tons])/SUMIF(tbl_bd_descente[wo_number],W494,tbl_bd_descente[tons]),0)</f>
        <v>0.147336099585062</v>
      </c>
      <c r="AL494" s="33"/>
      <c r="AM494" s="34"/>
      <c r="AO494" s="47" t="str">
        <f aca="false">IF(AND(C494=S$2,D494=S$3,COUNTIF(AO$1:AO493,"&gt;"&amp;1)&lt;10),ROW(),"")</f>
        <v/>
      </c>
    </row>
    <row r="495" customFormat="false" ht="12.8" hidden="false" customHeight="false" outlineLevel="0" collapsed="false">
      <c r="A495" s="0" t="s">
        <v>1107</v>
      </c>
      <c r="B495" s="0" t="s">
        <v>613</v>
      </c>
      <c r="C495" s="0" t="s">
        <v>9</v>
      </c>
      <c r="D495" s="0" t="s">
        <v>66</v>
      </c>
      <c r="E495" s="20" t="n">
        <v>171.908997386694</v>
      </c>
      <c r="F495" s="0" t="n">
        <v>72.1</v>
      </c>
      <c r="G495" s="0" t="n">
        <v>75.9</v>
      </c>
      <c r="H495" s="0" t="n">
        <v>81.7</v>
      </c>
      <c r="I495" s="0" t="n">
        <v>8.82</v>
      </c>
      <c r="J495" s="0" t="n">
        <v>1.25</v>
      </c>
      <c r="K495" s="0" t="n">
        <v>32.02</v>
      </c>
      <c r="L495" s="0" t="n">
        <v>1.16</v>
      </c>
      <c r="M495" s="19" t="n">
        <v>43725.3953992245</v>
      </c>
      <c r="N495" s="19" t="n">
        <v>43725.448641169</v>
      </c>
      <c r="O495" s="19" t="s">
        <v>1108</v>
      </c>
      <c r="W495" s="0" t="s">
        <v>224</v>
      </c>
      <c r="X495" s="19" t="n">
        <v>43623.1784722222</v>
      </c>
      <c r="Y495" s="31" t="n">
        <v>120.5</v>
      </c>
      <c r="Z495" s="0" t="s">
        <v>66</v>
      </c>
      <c r="AA495" s="0" t="s">
        <v>9</v>
      </c>
      <c r="AB495" s="0" t="s">
        <v>66</v>
      </c>
      <c r="AC495" s="0" t="n">
        <v>2019</v>
      </c>
      <c r="AD495" s="0" t="n">
        <v>6</v>
      </c>
      <c r="AE495" s="32"/>
      <c r="AF495" s="21" t="n">
        <f aca="false">IFERROR(SUMPRODUCT(--(tbl_bd_descente[wo_number]=W495),tbl_bd_descente[Y],tbl_bd_descente[tons])/SUMIF(tbl_bd_descente[wo_number],W495,tbl_bd_descente[tons]),0)</f>
        <v>73.1336099585062</v>
      </c>
      <c r="AG495" s="21" t="n">
        <f aca="false">IFERROR(SUMPRODUCT(--(tbl_bd_descente[wo_number]=W495),tbl_bd_descente[Al2O3],tbl_bd_descente[tons])/SUMIF(tbl_bd_descente[wo_number],W495,tbl_bd_descente[tons]),0)</f>
        <v>7.72215767634855</v>
      </c>
      <c r="AH495" s="21" t="n">
        <f aca="false">IFERROR(SUMPRODUCT(--(tbl_bd_descente[wo_number]=W495),tbl_bd_descente[Fe2O3],tbl_bd_descente[tons])/SUMIF(tbl_bd_descente[wo_number],W495,tbl_bd_descente[tons]),0)</f>
        <v>1.29153526970954</v>
      </c>
      <c r="AI495" s="21" t="n">
        <f aca="false">IFERROR(SUMPRODUCT(--(tbl_bd_descente[wo_number]=W495),tbl_bd_descente[MgO],tbl_bd_descente[tons])/SUMIF(tbl_bd_descente[wo_number],W495,tbl_bd_descente[tons]),0)</f>
        <v>32.1915352697095</v>
      </c>
      <c r="AJ495" s="21" t="n">
        <f aca="false">IFERROR(SUMPRODUCT(--(tbl_bd_descente[wo_number]=W495),tbl_bd_descente[CaOX],tbl_bd_descente[tons])/SUMIF(tbl_bd_descente[wo_number],W495,tbl_bd_descente[tons]),0)</f>
        <v>2.10112033195021</v>
      </c>
      <c r="AK495" s="21" t="n">
        <f aca="false">IFERROR(SUMPRODUCT(--(tbl_bd_descente[wo_number]=W495),tbl_bd_descente[S],tbl_bd_descente[tons])/SUMIF(tbl_bd_descente[wo_number],W495,tbl_bd_descente[tons]),0)</f>
        <v>0.147336099585062</v>
      </c>
      <c r="AL495" s="33"/>
      <c r="AM495" s="34"/>
      <c r="AO495" s="47" t="str">
        <f aca="false">IF(AND(C495=S$2,D495=S$3,COUNTIF(AO$1:AO494,"&gt;"&amp;1)&lt;10),ROW(),"")</f>
        <v/>
      </c>
    </row>
    <row r="496" customFormat="false" ht="12.8" hidden="false" customHeight="false" outlineLevel="0" collapsed="false">
      <c r="A496" s="0" t="s">
        <v>1109</v>
      </c>
      <c r="B496" s="0" t="s">
        <v>613</v>
      </c>
      <c r="C496" s="0" t="s">
        <v>23</v>
      </c>
      <c r="D496" s="0" t="s">
        <v>594</v>
      </c>
      <c r="E496" s="20" t="n">
        <v>322.459997558594</v>
      </c>
      <c r="F496" s="0" t="n">
        <v>75.4</v>
      </c>
      <c r="G496" s="0" t="n">
        <v>79.5</v>
      </c>
      <c r="H496" s="0" t="n">
        <v>85.4</v>
      </c>
      <c r="I496" s="0" t="n">
        <v>6.63</v>
      </c>
      <c r="J496" s="0" t="n">
        <v>1.2</v>
      </c>
      <c r="K496" s="0" t="n">
        <v>31.69</v>
      </c>
      <c r="L496" s="0" t="n">
        <v>0.99</v>
      </c>
      <c r="M496" s="19" t="n">
        <v>43725.3552081366</v>
      </c>
      <c r="N496" s="19" t="n">
        <v>43725.3892883912</v>
      </c>
      <c r="O496" s="19" t="s">
        <v>605</v>
      </c>
      <c r="W496" s="0" t="s">
        <v>223</v>
      </c>
      <c r="X496" s="19" t="n">
        <v>43623.0576388889</v>
      </c>
      <c r="Y496" s="31" t="n">
        <v>450</v>
      </c>
      <c r="Z496" s="0" t="s">
        <v>66</v>
      </c>
      <c r="AA496" s="0" t="s">
        <v>20</v>
      </c>
      <c r="AB496" s="0" t="s">
        <v>66</v>
      </c>
      <c r="AC496" s="0" t="n">
        <v>2019</v>
      </c>
      <c r="AD496" s="0" t="n">
        <v>6</v>
      </c>
      <c r="AE496" s="32"/>
      <c r="AF496" s="21" t="n">
        <f aca="false">IFERROR(SUMPRODUCT(--(tbl_bd_descente[wo_number]=W496),tbl_bd_descente[Y],tbl_bd_descente[tons])/SUMIF(tbl_bd_descente[wo_number],W496,tbl_bd_descente[tons]),0)</f>
        <v>73.2</v>
      </c>
      <c r="AG496" s="21" t="n">
        <f aca="false">IFERROR(SUMPRODUCT(--(tbl_bd_descente[wo_number]=W496),tbl_bd_descente[Al2O3],tbl_bd_descente[tons])/SUMIF(tbl_bd_descente[wo_number],W496,tbl_bd_descente[tons]),0)</f>
        <v>8.71666666666667</v>
      </c>
      <c r="AH496" s="21" t="n">
        <f aca="false">IFERROR(SUMPRODUCT(--(tbl_bd_descente[wo_number]=W496),tbl_bd_descente[Fe2O3],tbl_bd_descente[tons])/SUMIF(tbl_bd_descente[wo_number],W496,tbl_bd_descente[tons]),0)</f>
        <v>1.38333333333333</v>
      </c>
      <c r="AI496" s="21" t="n">
        <f aca="false">IFERROR(SUMPRODUCT(--(tbl_bd_descente[wo_number]=W496),tbl_bd_descente[MgO],tbl_bd_descente[tons])/SUMIF(tbl_bd_descente[wo_number],W496,tbl_bd_descente[tons]),0)</f>
        <v>32.3266666666667</v>
      </c>
      <c r="AJ496" s="21" t="n">
        <f aca="false">IFERROR(SUMPRODUCT(--(tbl_bd_descente[wo_number]=W496),tbl_bd_descente[CaOX],tbl_bd_descente[tons])/SUMIF(tbl_bd_descente[wo_number],W496,tbl_bd_descente[tons]),0)</f>
        <v>1.84333333333333</v>
      </c>
      <c r="AK496" s="21" t="n">
        <f aca="false">IFERROR(SUMPRODUCT(--(tbl_bd_descente[wo_number]=W496),tbl_bd_descente[S],tbl_bd_descente[tons])/SUMIF(tbl_bd_descente[wo_number],W496,tbl_bd_descente[tons]),0)</f>
        <v>0.142</v>
      </c>
      <c r="AL496" s="33"/>
      <c r="AM496" s="34"/>
      <c r="AO496" s="47" t="str">
        <f aca="false">IF(AND(C496=S$2,D496=S$3,COUNTIF(AO$1:AO495,"&gt;"&amp;1)&lt;10),ROW(),"")</f>
        <v/>
      </c>
    </row>
    <row r="497" customFormat="false" ht="12.8" hidden="false" customHeight="false" outlineLevel="0" collapsed="false">
      <c r="A497" s="0" t="s">
        <v>1110</v>
      </c>
      <c r="B497" s="0" t="s">
        <v>633</v>
      </c>
      <c r="C497" s="0" t="s">
        <v>5</v>
      </c>
      <c r="D497" s="0" t="s">
        <v>54</v>
      </c>
      <c r="E497" s="20" t="n">
        <v>74.6479988098145</v>
      </c>
      <c r="F497" s="0" t="n">
        <v>78.4</v>
      </c>
      <c r="G497" s="0" t="n">
        <v>82.6</v>
      </c>
      <c r="H497" s="0" t="n">
        <v>89.4</v>
      </c>
      <c r="I497" s="0" t="n">
        <v>1.93</v>
      </c>
      <c r="J497" s="0" t="n">
        <v>0.67</v>
      </c>
      <c r="K497" s="0" t="n">
        <v>30.9</v>
      </c>
      <c r="L497" s="0" t="n">
        <v>2.92</v>
      </c>
      <c r="M497" s="19" t="n">
        <v>43725.3455508912</v>
      </c>
      <c r="N497" s="19" t="n">
        <v>43725.3485014236</v>
      </c>
      <c r="O497" s="19" t="s">
        <v>605</v>
      </c>
      <c r="W497" s="0" t="s">
        <v>223</v>
      </c>
      <c r="X497" s="19" t="n">
        <v>43623.0576388889</v>
      </c>
      <c r="Y497" s="31" t="n">
        <v>225</v>
      </c>
      <c r="Z497" s="0" t="s">
        <v>66</v>
      </c>
      <c r="AA497" s="0" t="s">
        <v>9</v>
      </c>
      <c r="AB497" s="0" t="s">
        <v>66</v>
      </c>
      <c r="AC497" s="0" t="n">
        <v>2019</v>
      </c>
      <c r="AD497" s="0" t="n">
        <v>6</v>
      </c>
      <c r="AE497" s="32"/>
      <c r="AF497" s="21" t="n">
        <f aca="false">IFERROR(SUMPRODUCT(--(tbl_bd_descente[wo_number]=W497),tbl_bd_descente[Y],tbl_bd_descente[tons])/SUMIF(tbl_bd_descente[wo_number],W497,tbl_bd_descente[tons]),0)</f>
        <v>73.2</v>
      </c>
      <c r="AG497" s="21" t="n">
        <f aca="false">IFERROR(SUMPRODUCT(--(tbl_bd_descente[wo_number]=W497),tbl_bd_descente[Al2O3],tbl_bd_descente[tons])/SUMIF(tbl_bd_descente[wo_number],W497,tbl_bd_descente[tons]),0)</f>
        <v>8.71666666666667</v>
      </c>
      <c r="AH497" s="21" t="n">
        <f aca="false">IFERROR(SUMPRODUCT(--(tbl_bd_descente[wo_number]=W497),tbl_bd_descente[Fe2O3],tbl_bd_descente[tons])/SUMIF(tbl_bd_descente[wo_number],W497,tbl_bd_descente[tons]),0)</f>
        <v>1.38333333333333</v>
      </c>
      <c r="AI497" s="21" t="n">
        <f aca="false">IFERROR(SUMPRODUCT(--(tbl_bd_descente[wo_number]=W497),tbl_bd_descente[MgO],tbl_bd_descente[tons])/SUMIF(tbl_bd_descente[wo_number],W497,tbl_bd_descente[tons]),0)</f>
        <v>32.3266666666667</v>
      </c>
      <c r="AJ497" s="21" t="n">
        <f aca="false">IFERROR(SUMPRODUCT(--(tbl_bd_descente[wo_number]=W497),tbl_bd_descente[CaOX],tbl_bd_descente[tons])/SUMIF(tbl_bd_descente[wo_number],W497,tbl_bd_descente[tons]),0)</f>
        <v>1.84333333333333</v>
      </c>
      <c r="AK497" s="21" t="n">
        <f aca="false">IFERROR(SUMPRODUCT(--(tbl_bd_descente[wo_number]=W497),tbl_bd_descente[S],tbl_bd_descente[tons])/SUMIF(tbl_bd_descente[wo_number],W497,tbl_bd_descente[tons]),0)</f>
        <v>0.142</v>
      </c>
      <c r="AL497" s="33"/>
      <c r="AM497" s="34"/>
      <c r="AO497" s="47" t="str">
        <f aca="false">IF(AND(C497=S$2,D497=S$3,COUNTIF(AO$1:AO496,"&gt;"&amp;1)&lt;10),ROW(),"")</f>
        <v/>
      </c>
    </row>
    <row r="498" customFormat="false" ht="12.8" hidden="false" customHeight="false" outlineLevel="0" collapsed="false">
      <c r="A498" s="0" t="s">
        <v>1111</v>
      </c>
      <c r="B498" s="0" t="s">
        <v>633</v>
      </c>
      <c r="C498" s="0" t="s">
        <v>5</v>
      </c>
      <c r="D498" s="0" t="s">
        <v>54</v>
      </c>
      <c r="E498" s="20" t="n">
        <v>214.846000671387</v>
      </c>
      <c r="F498" s="0" t="n">
        <v>79.5</v>
      </c>
      <c r="G498" s="0" t="n">
        <v>83.8</v>
      </c>
      <c r="H498" s="0" t="n">
        <v>90.5</v>
      </c>
      <c r="I498" s="0" t="n">
        <v>4.07</v>
      </c>
      <c r="J498" s="0" t="n">
        <v>0.74</v>
      </c>
      <c r="K498" s="0" t="n">
        <v>31.49</v>
      </c>
      <c r="L498" s="0" t="n">
        <v>0.8</v>
      </c>
      <c r="M498" s="19" t="n">
        <v>43725.3234371528</v>
      </c>
      <c r="N498" s="19" t="n">
        <v>43727.3036831366</v>
      </c>
      <c r="O498" s="19" t="s">
        <v>605</v>
      </c>
      <c r="W498" s="0" t="s">
        <v>223</v>
      </c>
      <c r="X498" s="19" t="n">
        <v>43623.0576388889</v>
      </c>
      <c r="Y498" s="31" t="n">
        <v>225</v>
      </c>
      <c r="Z498" s="0" t="s">
        <v>66</v>
      </c>
      <c r="AA498" s="0" t="s">
        <v>8</v>
      </c>
      <c r="AB498" s="0" t="s">
        <v>66</v>
      </c>
      <c r="AC498" s="0" t="n">
        <v>2019</v>
      </c>
      <c r="AD498" s="0" t="n">
        <v>6</v>
      </c>
      <c r="AE498" s="32"/>
      <c r="AF498" s="21" t="n">
        <f aca="false">IFERROR(SUMPRODUCT(--(tbl_bd_descente[wo_number]=W498),tbl_bd_descente[Y],tbl_bd_descente[tons])/SUMIF(tbl_bd_descente[wo_number],W498,tbl_bd_descente[tons]),0)</f>
        <v>73.2</v>
      </c>
      <c r="AG498" s="21" t="n">
        <f aca="false">IFERROR(SUMPRODUCT(--(tbl_bd_descente[wo_number]=W498),tbl_bd_descente[Al2O3],tbl_bd_descente[tons])/SUMIF(tbl_bd_descente[wo_number],W498,tbl_bd_descente[tons]),0)</f>
        <v>8.71666666666667</v>
      </c>
      <c r="AH498" s="21" t="n">
        <f aca="false">IFERROR(SUMPRODUCT(--(tbl_bd_descente[wo_number]=W498),tbl_bd_descente[Fe2O3],tbl_bd_descente[tons])/SUMIF(tbl_bd_descente[wo_number],W498,tbl_bd_descente[tons]),0)</f>
        <v>1.38333333333333</v>
      </c>
      <c r="AI498" s="21" t="n">
        <f aca="false">IFERROR(SUMPRODUCT(--(tbl_bd_descente[wo_number]=W498),tbl_bd_descente[MgO],tbl_bd_descente[tons])/SUMIF(tbl_bd_descente[wo_number],W498,tbl_bd_descente[tons]),0)</f>
        <v>32.3266666666667</v>
      </c>
      <c r="AJ498" s="21" t="n">
        <f aca="false">IFERROR(SUMPRODUCT(--(tbl_bd_descente[wo_number]=W498),tbl_bd_descente[CaOX],tbl_bd_descente[tons])/SUMIF(tbl_bd_descente[wo_number],W498,tbl_bd_descente[tons]),0)</f>
        <v>1.84333333333333</v>
      </c>
      <c r="AK498" s="21" t="n">
        <f aca="false">IFERROR(SUMPRODUCT(--(tbl_bd_descente[wo_number]=W498),tbl_bd_descente[S],tbl_bd_descente[tons])/SUMIF(tbl_bd_descente[wo_number],W498,tbl_bd_descente[tons]),0)</f>
        <v>0.142</v>
      </c>
      <c r="AL498" s="33"/>
      <c r="AM498" s="34"/>
      <c r="AO498" s="47" t="str">
        <f aca="false">IF(AND(C498=S$2,D498=S$3,COUNTIF(AO$1:AO497,"&gt;"&amp;1)&lt;10),ROW(),"")</f>
        <v/>
      </c>
    </row>
    <row r="499" customFormat="false" ht="12.8" hidden="false" customHeight="false" outlineLevel="0" collapsed="false">
      <c r="A499" s="0" t="s">
        <v>1112</v>
      </c>
      <c r="B499" s="0" t="s">
        <v>613</v>
      </c>
      <c r="C499" s="0" t="s">
        <v>8</v>
      </c>
      <c r="D499" s="0" t="s">
        <v>66</v>
      </c>
      <c r="E499" s="20" t="n">
        <v>147.960998535156</v>
      </c>
      <c r="F499" s="0" t="n">
        <v>72.8</v>
      </c>
      <c r="G499" s="0" t="n">
        <v>76.8</v>
      </c>
      <c r="H499" s="0" t="n">
        <v>82.2</v>
      </c>
      <c r="I499" s="0" t="n">
        <v>8.43</v>
      </c>
      <c r="J499" s="0" t="n">
        <v>1.54</v>
      </c>
      <c r="K499" s="0" t="n">
        <v>31.92</v>
      </c>
      <c r="L499" s="0" t="n">
        <v>0.55</v>
      </c>
      <c r="M499" s="19" t="n">
        <v>43725.2944502662</v>
      </c>
      <c r="N499" s="19" t="n">
        <v>43725.3084551736</v>
      </c>
      <c r="O499" s="19" t="s">
        <v>605</v>
      </c>
      <c r="W499" s="0" t="s">
        <v>129</v>
      </c>
      <c r="X499" s="19" t="n">
        <v>43622.8375</v>
      </c>
      <c r="Y499" s="31" t="n">
        <v>1187</v>
      </c>
      <c r="Z499" s="0" t="s">
        <v>54</v>
      </c>
      <c r="AA499" s="0" t="s">
        <v>5</v>
      </c>
      <c r="AB499" s="0" t="s">
        <v>54</v>
      </c>
      <c r="AC499" s="0" t="n">
        <v>2019</v>
      </c>
      <c r="AD499" s="0" t="n">
        <v>6</v>
      </c>
      <c r="AE499" s="32"/>
      <c r="AF499" s="21" t="n">
        <f aca="false">IFERROR(SUMPRODUCT(--(tbl_bd_descente[wo_number]=W499),tbl_bd_descente[Y],tbl_bd_descente[tons])/SUMIF(tbl_bd_descente[wo_number],W499,tbl_bd_descente[tons]),0)</f>
        <v>83.9673967986521</v>
      </c>
      <c r="AG499" s="21" t="n">
        <f aca="false">IFERROR(SUMPRODUCT(--(tbl_bd_descente[wo_number]=W499),tbl_bd_descente[Al2O3],tbl_bd_descente[tons])/SUMIF(tbl_bd_descente[wo_number],W499,tbl_bd_descente[tons]),0)</f>
        <v>2.67509688289806</v>
      </c>
      <c r="AH499" s="21" t="n">
        <f aca="false">IFERROR(SUMPRODUCT(--(tbl_bd_descente[wo_number]=W499),tbl_bd_descente[Fe2O3],tbl_bd_descente[tons])/SUMIF(tbl_bd_descente[wo_number],W499,tbl_bd_descente[tons]),0)</f>
        <v>0.72989048020219</v>
      </c>
      <c r="AI499" s="21" t="n">
        <f aca="false">IFERROR(SUMPRODUCT(--(tbl_bd_descente[wo_number]=W499),tbl_bd_descente[MgO],tbl_bd_descente[tons])/SUMIF(tbl_bd_descente[wo_number],W499,tbl_bd_descente[tons]),0)</f>
        <v>31.6728222409436</v>
      </c>
      <c r="AJ499" s="21" t="n">
        <f aca="false">IFERROR(SUMPRODUCT(--(tbl_bd_descente[wo_number]=W499),tbl_bd_descente[CaOX],tbl_bd_descente[tons])/SUMIF(tbl_bd_descente[wo_number],W499,tbl_bd_descente[tons]),0)</f>
        <v>1.10208087615838</v>
      </c>
      <c r="AK499" s="21" t="n">
        <f aca="false">IFERROR(SUMPRODUCT(--(tbl_bd_descente[wo_number]=W499),tbl_bd_descente[S],tbl_bd_descente[tons])/SUMIF(tbl_bd_descente[wo_number],W499,tbl_bd_descente[tons]),0)</f>
        <v>0.0422493681550126</v>
      </c>
      <c r="AL499" s="33"/>
      <c r="AM499" s="34"/>
      <c r="AO499" s="47" t="str">
        <f aca="false">IF(AND(C499=S$2,D499=S$3,COUNTIF(AO$1:AO498,"&gt;"&amp;1)&lt;10),ROW(),"")</f>
        <v/>
      </c>
    </row>
    <row r="500" customFormat="false" ht="12.8" hidden="false" customHeight="false" outlineLevel="0" collapsed="false">
      <c r="A500" s="0" t="s">
        <v>1113</v>
      </c>
      <c r="B500" s="0" t="s">
        <v>88</v>
      </c>
      <c r="C500" s="0" t="s">
        <v>26</v>
      </c>
      <c r="D500" s="0" t="s">
        <v>88</v>
      </c>
      <c r="E500" s="20" t="n">
        <v>186.333999633789</v>
      </c>
      <c r="F500" s="0" t="n">
        <v>69.2</v>
      </c>
      <c r="G500" s="0" t="n">
        <v>72.9</v>
      </c>
      <c r="H500" s="0" t="n">
        <v>79.1</v>
      </c>
      <c r="I500" s="0" t="n">
        <v>4.83</v>
      </c>
      <c r="J500" s="0" t="n">
        <v>1.15</v>
      </c>
      <c r="K500" s="0" t="n">
        <v>31.61</v>
      </c>
      <c r="L500" s="0" t="n">
        <v>1.14</v>
      </c>
      <c r="M500" s="19" t="n">
        <v>43725.273709375</v>
      </c>
      <c r="N500" s="19" t="n">
        <v>43725.2914696412</v>
      </c>
      <c r="O500" s="19" t="s">
        <v>605</v>
      </c>
      <c r="W500" s="0" t="s">
        <v>222</v>
      </c>
      <c r="X500" s="19" t="n">
        <v>43622.16875</v>
      </c>
      <c r="Y500" s="31" t="n">
        <v>293</v>
      </c>
      <c r="Z500" s="0" t="s">
        <v>58</v>
      </c>
      <c r="AA500" s="0" t="s">
        <v>2</v>
      </c>
      <c r="AB500" s="0" t="s">
        <v>58</v>
      </c>
      <c r="AC500" s="0" t="n">
        <v>2019</v>
      </c>
      <c r="AD500" s="0" t="n">
        <v>6</v>
      </c>
      <c r="AE500" s="32"/>
      <c r="AF500" s="21" t="n">
        <f aca="false">IFERROR(SUMPRODUCT(--(tbl_bd_descente[wo_number]=W500),tbl_bd_descente[Y],tbl_bd_descente[tons])/SUMIF(tbl_bd_descente[wo_number],W500,tbl_bd_descente[tons]),0)</f>
        <v>80.8</v>
      </c>
      <c r="AG500" s="21" t="n">
        <f aca="false">IFERROR(SUMPRODUCT(--(tbl_bd_descente[wo_number]=W500),tbl_bd_descente[Al2O3],tbl_bd_descente[tons])/SUMIF(tbl_bd_descente[wo_number],W500,tbl_bd_descente[tons]),0)</f>
        <v>3.59</v>
      </c>
      <c r="AH500" s="21" t="n">
        <f aca="false">IFERROR(SUMPRODUCT(--(tbl_bd_descente[wo_number]=W500),tbl_bd_descente[Fe2O3],tbl_bd_descente[tons])/SUMIF(tbl_bd_descente[wo_number],W500,tbl_bd_descente[tons]),0)</f>
        <v>0.98</v>
      </c>
      <c r="AI500" s="21" t="n">
        <f aca="false">IFERROR(SUMPRODUCT(--(tbl_bd_descente[wo_number]=W500),tbl_bd_descente[MgO],tbl_bd_descente[tons])/SUMIF(tbl_bd_descente[wo_number],W500,tbl_bd_descente[tons]),0)</f>
        <v>31.54</v>
      </c>
      <c r="AJ500" s="21" t="n">
        <f aca="false">IFERROR(SUMPRODUCT(--(tbl_bd_descente[wo_number]=W500),tbl_bd_descente[CaOX],tbl_bd_descente[tons])/SUMIF(tbl_bd_descente[wo_number],W500,tbl_bd_descente[tons]),0)</f>
        <v>1.46</v>
      </c>
      <c r="AK500" s="21" t="n">
        <f aca="false">IFERROR(SUMPRODUCT(--(tbl_bd_descente[wo_number]=W500),tbl_bd_descente[S],tbl_bd_descente[tons])/SUMIF(tbl_bd_descente[wo_number],W500,tbl_bd_descente[tons]),0)</f>
        <v>0.057</v>
      </c>
      <c r="AL500" s="33"/>
      <c r="AM500" s="34"/>
      <c r="AO500" s="47" t="str">
        <f aca="false">IF(AND(C500=S$2,D500=S$3,COUNTIF(AO$1:AO499,"&gt;"&amp;1)&lt;10),ROW(),"")</f>
        <v/>
      </c>
    </row>
    <row r="501" customFormat="false" ht="12.8" hidden="false" customHeight="false" outlineLevel="0" collapsed="false">
      <c r="A501" s="0" t="s">
        <v>1114</v>
      </c>
      <c r="B501" s="0" t="s">
        <v>66</v>
      </c>
      <c r="C501" s="0" t="s">
        <v>9</v>
      </c>
      <c r="D501" s="0" t="s">
        <v>66</v>
      </c>
      <c r="E501" s="20" t="n">
        <v>314.633995437622</v>
      </c>
      <c r="F501" s="0" t="n">
        <v>70.3</v>
      </c>
      <c r="G501" s="0" t="n">
        <v>74.2</v>
      </c>
      <c r="H501" s="0" t="n">
        <v>79.4</v>
      </c>
      <c r="I501" s="0" t="n">
        <v>10.15</v>
      </c>
      <c r="J501" s="0" t="n">
        <v>1.8</v>
      </c>
      <c r="K501" s="0" t="n">
        <v>32.02</v>
      </c>
      <c r="L501" s="0" t="n">
        <v>0.64</v>
      </c>
      <c r="M501" s="19" t="n">
        <v>43725.2317886921</v>
      </c>
      <c r="N501" s="19" t="n">
        <v>43725.2675527778</v>
      </c>
      <c r="O501" s="19" t="s">
        <v>605</v>
      </c>
      <c r="W501" s="0" t="s">
        <v>221</v>
      </c>
      <c r="X501" s="19" t="n">
        <v>43622.0895833333</v>
      </c>
      <c r="Y501" s="31" t="n">
        <v>900</v>
      </c>
      <c r="Z501" s="0" t="s">
        <v>58</v>
      </c>
      <c r="AA501" s="0" t="s">
        <v>2</v>
      </c>
      <c r="AB501" s="0" t="s">
        <v>58</v>
      </c>
      <c r="AC501" s="0" t="n">
        <v>2019</v>
      </c>
      <c r="AD501" s="0" t="n">
        <v>6</v>
      </c>
      <c r="AE501" s="32"/>
      <c r="AF501" s="21" t="n">
        <f aca="false">IFERROR(SUMPRODUCT(--(tbl_bd_descente[wo_number]=W501),tbl_bd_descente[Y],tbl_bd_descente[tons])/SUMIF(tbl_bd_descente[wo_number],W501,tbl_bd_descente[tons]),0)</f>
        <v>80.0333333333333</v>
      </c>
      <c r="AG501" s="21" t="n">
        <f aca="false">IFERROR(SUMPRODUCT(--(tbl_bd_descente[wo_number]=W501),tbl_bd_descente[Al2O3],tbl_bd_descente[tons])/SUMIF(tbl_bd_descente[wo_number],W501,tbl_bd_descente[tons]),0)</f>
        <v>3.7</v>
      </c>
      <c r="AH501" s="21" t="n">
        <f aca="false">IFERROR(SUMPRODUCT(--(tbl_bd_descente[wo_number]=W501),tbl_bd_descente[Fe2O3],tbl_bd_descente[tons])/SUMIF(tbl_bd_descente[wo_number],W501,tbl_bd_descente[tons]),0)</f>
        <v>0.926666666666667</v>
      </c>
      <c r="AI501" s="21" t="n">
        <f aca="false">IFERROR(SUMPRODUCT(--(tbl_bd_descente[wo_number]=W501),tbl_bd_descente[MgO],tbl_bd_descente[tons])/SUMIF(tbl_bd_descente[wo_number],W501,tbl_bd_descente[tons]),0)</f>
        <v>31.6666666666667</v>
      </c>
      <c r="AJ501" s="21" t="n">
        <f aca="false">IFERROR(SUMPRODUCT(--(tbl_bd_descente[wo_number]=W501),tbl_bd_descente[CaOX],tbl_bd_descente[tons])/SUMIF(tbl_bd_descente[wo_number],W501,tbl_bd_descente[tons]),0)</f>
        <v>0.923333333333333</v>
      </c>
      <c r="AK501" s="21" t="n">
        <f aca="false">IFERROR(SUMPRODUCT(--(tbl_bd_descente[wo_number]=W501),tbl_bd_descente[S],tbl_bd_descente[tons])/SUMIF(tbl_bd_descente[wo_number],W501,tbl_bd_descente[tons]),0)</f>
        <v>0.0446666666666667</v>
      </c>
      <c r="AL501" s="33"/>
      <c r="AM501" s="34"/>
      <c r="AO501" s="47" t="str">
        <f aca="false">IF(AND(C501=S$2,D501=S$3,COUNTIF(AO$1:AO500,"&gt;"&amp;1)&lt;10),ROW(),"")</f>
        <v/>
      </c>
    </row>
    <row r="502" customFormat="false" ht="12.8" hidden="false" customHeight="false" outlineLevel="0" collapsed="false">
      <c r="A502" s="0" t="s">
        <v>1115</v>
      </c>
      <c r="B502" s="0" t="s">
        <v>30</v>
      </c>
      <c r="C502" s="0" t="s">
        <v>1</v>
      </c>
      <c r="D502" s="0" t="s">
        <v>30</v>
      </c>
      <c r="E502" s="20" t="n">
        <v>74.5</v>
      </c>
      <c r="F502" s="20" t="n">
        <v>74.2</v>
      </c>
      <c r="G502" s="20" t="n">
        <v>78.2</v>
      </c>
      <c r="H502" s="20" t="n">
        <v>84.6</v>
      </c>
      <c r="I502" s="20" t="n">
        <v>3.64</v>
      </c>
      <c r="J502" s="20" t="n">
        <v>0.96</v>
      </c>
      <c r="K502" s="20" t="n">
        <v>31.38</v>
      </c>
      <c r="L502" s="20" t="n">
        <v>1.01</v>
      </c>
      <c r="M502" s="19" t="n">
        <v>43724.5586180556</v>
      </c>
      <c r="N502" s="19" t="n">
        <v>43724.5633409375</v>
      </c>
      <c r="O502" s="19" t="s">
        <v>676</v>
      </c>
      <c r="W502" s="0" t="s">
        <v>220</v>
      </c>
      <c r="X502" s="19" t="n">
        <v>43621.8701388889</v>
      </c>
      <c r="Y502" s="31" t="n">
        <v>292</v>
      </c>
      <c r="Z502" s="0" t="s">
        <v>56</v>
      </c>
      <c r="AA502" s="0" t="s">
        <v>25</v>
      </c>
      <c r="AB502" s="0" t="s">
        <v>56</v>
      </c>
      <c r="AC502" s="0" t="n">
        <v>2019</v>
      </c>
      <c r="AD502" s="0" t="n">
        <v>6</v>
      </c>
      <c r="AE502" s="32"/>
      <c r="AF502" s="21" t="n">
        <f aca="false">IFERROR(SUMPRODUCT(--(tbl_bd_descente[wo_number]=W502),tbl_bd_descente[Y],tbl_bd_descente[tons])/SUMIF(tbl_bd_descente[wo_number],W502,tbl_bd_descente[tons]),0)</f>
        <v>84.8</v>
      </c>
      <c r="AG502" s="21" t="n">
        <f aca="false">IFERROR(SUMPRODUCT(--(tbl_bd_descente[wo_number]=W502),tbl_bd_descente[Al2O3],tbl_bd_descente[tons])/SUMIF(tbl_bd_descente[wo_number],W502,tbl_bd_descente[tons]),0)</f>
        <v>14.13</v>
      </c>
      <c r="AH502" s="21" t="n">
        <f aca="false">IFERROR(SUMPRODUCT(--(tbl_bd_descente[wo_number]=W502),tbl_bd_descente[Fe2O3],tbl_bd_descente[tons])/SUMIF(tbl_bd_descente[wo_number],W502,tbl_bd_descente[tons]),0)</f>
        <v>1.43</v>
      </c>
      <c r="AI502" s="21" t="n">
        <f aca="false">IFERROR(SUMPRODUCT(--(tbl_bd_descente[wo_number]=W502),tbl_bd_descente[MgO],tbl_bd_descente[tons])/SUMIF(tbl_bd_descente[wo_number],W502,tbl_bd_descente[tons]),0)</f>
        <v>32.89</v>
      </c>
      <c r="AJ502" s="21" t="n">
        <f aca="false">IFERROR(SUMPRODUCT(--(tbl_bd_descente[wo_number]=W502),tbl_bd_descente[CaOX],tbl_bd_descente[tons])/SUMIF(tbl_bd_descente[wo_number],W502,tbl_bd_descente[tons]),0)</f>
        <v>0.48</v>
      </c>
      <c r="AK502" s="21" t="n">
        <f aca="false">IFERROR(SUMPRODUCT(--(tbl_bd_descente[wo_number]=W502),tbl_bd_descente[S],tbl_bd_descente[tons])/SUMIF(tbl_bd_descente[wo_number],W502,tbl_bd_descente[tons]),0)</f>
        <v>0.029</v>
      </c>
      <c r="AL502" s="33"/>
      <c r="AM502" s="34"/>
      <c r="AO502" s="47" t="str">
        <f aca="false">IF(AND(C502=S$2,D502=S$3,COUNTIF(AO$1:AO501,"&gt;"&amp;1)&lt;10),ROW(),"")</f>
        <v/>
      </c>
    </row>
    <row r="503" customFormat="false" ht="12.8" hidden="false" customHeight="false" outlineLevel="0" collapsed="false">
      <c r="A503" s="0" t="s">
        <v>1116</v>
      </c>
      <c r="B503" s="0" t="s">
        <v>66</v>
      </c>
      <c r="C503" s="0" t="s">
        <v>9</v>
      </c>
      <c r="D503" s="0" t="s">
        <v>66</v>
      </c>
      <c r="E503" s="20" t="n">
        <v>376.659996032715</v>
      </c>
      <c r="F503" s="0" t="n">
        <v>66.6</v>
      </c>
      <c r="G503" s="0" t="n">
        <v>70.2</v>
      </c>
      <c r="H503" s="0" t="n">
        <v>75.5</v>
      </c>
      <c r="I503" s="0" t="n">
        <v>9.1</v>
      </c>
      <c r="J503" s="0" t="n">
        <v>1.71</v>
      </c>
      <c r="K503" s="0" t="n">
        <v>32.07</v>
      </c>
      <c r="L503" s="0" t="n">
        <v>0.33</v>
      </c>
      <c r="M503" s="19" t="n">
        <v>43724.5091738426</v>
      </c>
      <c r="N503" s="19" t="n">
        <v>43724.5452617708</v>
      </c>
      <c r="O503" s="19" t="s">
        <v>603</v>
      </c>
      <c r="W503" s="0" t="s">
        <v>219</v>
      </c>
      <c r="X503" s="19" t="n">
        <v>43621.8006944444</v>
      </c>
      <c r="Y503" s="31" t="n">
        <v>900</v>
      </c>
      <c r="Z503" s="0" t="s">
        <v>56</v>
      </c>
      <c r="AA503" s="0" t="s">
        <v>25</v>
      </c>
      <c r="AB503" s="0" t="s">
        <v>56</v>
      </c>
      <c r="AC503" s="0" t="n">
        <v>2019</v>
      </c>
      <c r="AD503" s="0" t="n">
        <v>6</v>
      </c>
      <c r="AE503" s="32"/>
      <c r="AF503" s="21" t="n">
        <f aca="false">IFERROR(SUMPRODUCT(--(tbl_bd_descente[wo_number]=W503),tbl_bd_descente[Y],tbl_bd_descente[tons])/SUMIF(tbl_bd_descente[wo_number],W503,tbl_bd_descente[tons]),0)</f>
        <v>84.5333333333333</v>
      </c>
      <c r="AG503" s="21" t="n">
        <f aca="false">IFERROR(SUMPRODUCT(--(tbl_bd_descente[wo_number]=W503),tbl_bd_descente[Al2O3],tbl_bd_descente[tons])/SUMIF(tbl_bd_descente[wo_number],W503,tbl_bd_descente[tons]),0)</f>
        <v>11.71</v>
      </c>
      <c r="AH503" s="21" t="n">
        <f aca="false">IFERROR(SUMPRODUCT(--(tbl_bd_descente[wo_number]=W503),tbl_bd_descente[Fe2O3],tbl_bd_descente[tons])/SUMIF(tbl_bd_descente[wo_number],W503,tbl_bd_descente[tons]),0)</f>
        <v>1.13</v>
      </c>
      <c r="AI503" s="21" t="n">
        <f aca="false">IFERROR(SUMPRODUCT(--(tbl_bd_descente[wo_number]=W503),tbl_bd_descente[MgO],tbl_bd_descente[tons])/SUMIF(tbl_bd_descente[wo_number],W503,tbl_bd_descente[tons]),0)</f>
        <v>32.75</v>
      </c>
      <c r="AJ503" s="21" t="n">
        <f aca="false">IFERROR(SUMPRODUCT(--(tbl_bd_descente[wo_number]=W503),tbl_bd_descente[CaOX],tbl_bd_descente[tons])/SUMIF(tbl_bd_descente[wo_number],W503,tbl_bd_descente[tons]),0)</f>
        <v>0.553333333333333</v>
      </c>
      <c r="AK503" s="21" t="n">
        <f aca="false">IFERROR(SUMPRODUCT(--(tbl_bd_descente[wo_number]=W503),tbl_bd_descente[S],tbl_bd_descente[tons])/SUMIF(tbl_bd_descente[wo_number],W503,tbl_bd_descente[tons]),0)</f>
        <v>0.043</v>
      </c>
      <c r="AL503" s="33"/>
      <c r="AM503" s="34"/>
      <c r="AO503" s="47" t="str">
        <f aca="false">IF(AND(C503=S$2,D503=S$3,COUNTIF(AO$1:AO502,"&gt;"&amp;1)&lt;10),ROW(),"")</f>
        <v/>
      </c>
    </row>
    <row r="504" customFormat="false" ht="12.8" hidden="false" customHeight="false" outlineLevel="0" collapsed="false">
      <c r="A504" s="0" t="s">
        <v>1117</v>
      </c>
      <c r="B504" s="0" t="s">
        <v>66</v>
      </c>
      <c r="C504" s="0" t="s">
        <v>9</v>
      </c>
      <c r="D504" s="0" t="s">
        <v>66</v>
      </c>
      <c r="E504" s="20" t="n">
        <v>569.977993011475</v>
      </c>
      <c r="F504" s="0" t="n">
        <v>66.8</v>
      </c>
      <c r="G504" s="0" t="n">
        <v>70.5</v>
      </c>
      <c r="H504" s="0" t="n">
        <v>75.5</v>
      </c>
      <c r="I504" s="0" t="n">
        <v>9.49</v>
      </c>
      <c r="J504" s="0" t="n">
        <v>1.92</v>
      </c>
      <c r="K504" s="0" t="n">
        <v>31.96</v>
      </c>
      <c r="L504" s="0" t="n">
        <v>0.41</v>
      </c>
      <c r="M504" s="19" t="n">
        <v>43724.4373916319</v>
      </c>
      <c r="N504" s="19" t="n">
        <v>43724.4960708681</v>
      </c>
      <c r="O504" s="19" t="s">
        <v>603</v>
      </c>
      <c r="W504" s="0" t="s">
        <v>218</v>
      </c>
      <c r="X504" s="19" t="n">
        <v>43621.45</v>
      </c>
      <c r="Y504" s="31" t="n">
        <v>1025</v>
      </c>
      <c r="Z504" s="0" t="s">
        <v>104</v>
      </c>
      <c r="AA504" s="0" t="s">
        <v>11</v>
      </c>
      <c r="AB504" s="0" t="s">
        <v>104</v>
      </c>
      <c r="AC504" s="0" t="n">
        <v>2019</v>
      </c>
      <c r="AD504" s="0" t="n">
        <v>6</v>
      </c>
      <c r="AE504" s="32"/>
      <c r="AF504" s="21" t="n">
        <f aca="false">IFERROR(SUMPRODUCT(--(tbl_bd_descente[wo_number]=W504),tbl_bd_descente[Y],tbl_bd_descente[tons])/SUMIF(tbl_bd_descente[wo_number],W504,tbl_bd_descente[tons]),0)</f>
        <v>83.880487804878</v>
      </c>
      <c r="AG504" s="21" t="n">
        <f aca="false">IFERROR(SUMPRODUCT(--(tbl_bd_descente[wo_number]=W504),tbl_bd_descente[Al2O3],tbl_bd_descente[tons])/SUMIF(tbl_bd_descente[wo_number],W504,tbl_bd_descente[tons]),0)</f>
        <v>6.47292682926829</v>
      </c>
      <c r="AH504" s="21" t="n">
        <f aca="false">IFERROR(SUMPRODUCT(--(tbl_bd_descente[wo_number]=W504),tbl_bd_descente[Fe2O3],tbl_bd_descente[tons])/SUMIF(tbl_bd_descente[wo_number],W504,tbl_bd_descente[tons]),0)</f>
        <v>0.885609756097561</v>
      </c>
      <c r="AI504" s="21" t="n">
        <f aca="false">IFERROR(SUMPRODUCT(--(tbl_bd_descente[wo_number]=W504),tbl_bd_descente[MgO],tbl_bd_descente[tons])/SUMIF(tbl_bd_descente[wo_number],W504,tbl_bd_descente[tons]),0)</f>
        <v>32.12</v>
      </c>
      <c r="AJ504" s="21" t="n">
        <f aca="false">IFERROR(SUMPRODUCT(--(tbl_bd_descente[wo_number]=W504),tbl_bd_descente[CaOX],tbl_bd_descente[tons])/SUMIF(tbl_bd_descente[wo_number],W504,tbl_bd_descente[tons]),0)</f>
        <v>0.652682926829268</v>
      </c>
      <c r="AK504" s="21" t="n">
        <f aca="false">IFERROR(SUMPRODUCT(--(tbl_bd_descente[wo_number]=W504),tbl_bd_descente[S],tbl_bd_descente[tons])/SUMIF(tbl_bd_descente[wo_number],W504,tbl_bd_descente[tons]),0)</f>
        <v>0.0443658536585366</v>
      </c>
      <c r="AL504" s="33"/>
      <c r="AM504" s="34"/>
      <c r="AO504" s="47" t="str">
        <f aca="false">IF(AND(C504=S$2,D504=S$3,COUNTIF(AO$1:AO503,"&gt;"&amp;1)&lt;10),ROW(),"")</f>
        <v/>
      </c>
    </row>
    <row r="505" customFormat="false" ht="12.8" hidden="false" customHeight="false" outlineLevel="0" collapsed="false">
      <c r="A505" s="0" t="s">
        <v>1118</v>
      </c>
      <c r="B505" s="0" t="s">
        <v>104</v>
      </c>
      <c r="C505" s="0" t="s">
        <v>6</v>
      </c>
      <c r="D505" s="0" t="s">
        <v>104</v>
      </c>
      <c r="E505" s="20" t="n">
        <v>151.861000061035</v>
      </c>
      <c r="F505" s="0" t="n">
        <v>79.2</v>
      </c>
      <c r="G505" s="0" t="n">
        <v>83.5</v>
      </c>
      <c r="H505" s="0" t="n">
        <v>89.9</v>
      </c>
      <c r="I505" s="0" t="n">
        <v>5.14</v>
      </c>
      <c r="J505" s="0" t="n">
        <v>0.9</v>
      </c>
      <c r="K505" s="0" t="n">
        <v>31.73</v>
      </c>
      <c r="L505" s="0" t="n">
        <v>0.33</v>
      </c>
      <c r="M505" s="19" t="n">
        <v>43724.3942427893</v>
      </c>
      <c r="N505" s="19" t="n">
        <v>43724.4328540162</v>
      </c>
      <c r="O505" s="19" t="s">
        <v>603</v>
      </c>
      <c r="W505" s="0" t="s">
        <v>217</v>
      </c>
      <c r="X505" s="19" t="n">
        <v>43621.1833333333</v>
      </c>
      <c r="Y505" s="31" t="n">
        <v>308.666666666667</v>
      </c>
      <c r="Z505" s="0" t="s">
        <v>66</v>
      </c>
      <c r="AA505" s="0" t="s">
        <v>9</v>
      </c>
      <c r="AB505" s="0" t="s">
        <v>66</v>
      </c>
      <c r="AC505" s="0" t="n">
        <v>2019</v>
      </c>
      <c r="AD505" s="0" t="n">
        <v>6</v>
      </c>
      <c r="AE505" s="32"/>
      <c r="AF505" s="21" t="n">
        <f aca="false">IFERROR(SUMPRODUCT(--(tbl_bd_descente[wo_number]=W505),tbl_bd_descente[Y],tbl_bd_descente[tons])/SUMIF(tbl_bd_descente[wo_number],W505,tbl_bd_descente[tons]),0)</f>
        <v>71.7056155507559</v>
      </c>
      <c r="AG505" s="21" t="n">
        <f aca="false">IFERROR(SUMPRODUCT(--(tbl_bd_descente[wo_number]=W505),tbl_bd_descente[Al2O3],tbl_bd_descente[tons])/SUMIF(tbl_bd_descente[wo_number],W505,tbl_bd_descente[tons]),0)</f>
        <v>9.01475161987041</v>
      </c>
      <c r="AH505" s="21" t="n">
        <f aca="false">IFERROR(SUMPRODUCT(--(tbl_bd_descente[wo_number]=W505),tbl_bd_descente[Fe2O3],tbl_bd_descente[tons])/SUMIF(tbl_bd_descente[wo_number],W505,tbl_bd_descente[tons]),0)</f>
        <v>1.44408207343413</v>
      </c>
      <c r="AI505" s="21" t="n">
        <f aca="false">IFERROR(SUMPRODUCT(--(tbl_bd_descente[wo_number]=W505),tbl_bd_descente[MgO],tbl_bd_descente[tons])/SUMIF(tbl_bd_descente[wo_number],W505,tbl_bd_descente[tons]),0)</f>
        <v>32.4287257019438</v>
      </c>
      <c r="AJ505" s="21" t="n">
        <f aca="false">IFERROR(SUMPRODUCT(--(tbl_bd_descente[wo_number]=W505),tbl_bd_descente[CaOX],tbl_bd_descente[tons])/SUMIF(tbl_bd_descente[wo_number],W505,tbl_bd_descente[tons]),0)</f>
        <v>1.25535637149028</v>
      </c>
      <c r="AK505" s="21" t="n">
        <f aca="false">IFERROR(SUMPRODUCT(--(tbl_bd_descente[wo_number]=W505),tbl_bd_descente[S],tbl_bd_descente[tons])/SUMIF(tbl_bd_descente[wo_number],W505,tbl_bd_descente[tons]),0)</f>
        <v>0.168857451403888</v>
      </c>
      <c r="AL505" s="33"/>
      <c r="AM505" s="34"/>
      <c r="AO505" s="47" t="str">
        <f aca="false">IF(AND(C505=S$2,D505=S$3,COUNTIF(AO$1:AO504,"&gt;"&amp;1)&lt;10),ROW(),"")</f>
        <v/>
      </c>
    </row>
    <row r="506" customFormat="false" ht="12.8" hidden="false" customHeight="false" outlineLevel="0" collapsed="false">
      <c r="A506" s="0" t="s">
        <v>1119</v>
      </c>
      <c r="B506" s="0" t="s">
        <v>66</v>
      </c>
      <c r="C506" s="0" t="s">
        <v>9</v>
      </c>
      <c r="D506" s="0" t="s">
        <v>66</v>
      </c>
      <c r="E506" s="20" t="n">
        <v>342.823001861572</v>
      </c>
      <c r="F506" s="0" t="n">
        <v>64.7</v>
      </c>
      <c r="G506" s="0" t="n">
        <v>68.2</v>
      </c>
      <c r="H506" s="0" t="n">
        <v>73.6</v>
      </c>
      <c r="I506" s="0" t="n">
        <v>8.37</v>
      </c>
      <c r="J506" s="0" t="n">
        <v>1.39</v>
      </c>
      <c r="K506" s="0" t="n">
        <v>32.02</v>
      </c>
      <c r="L506" s="0" t="n">
        <v>0.52</v>
      </c>
      <c r="M506" s="19" t="n">
        <v>43724.3568248032</v>
      </c>
      <c r="N506" s="19" t="n">
        <v>43724.3840809838</v>
      </c>
      <c r="O506" s="19" t="s">
        <v>603</v>
      </c>
      <c r="W506" s="0" t="s">
        <v>217</v>
      </c>
      <c r="X506" s="19" t="n">
        <v>43621.1833333333</v>
      </c>
      <c r="Y506" s="31" t="n">
        <v>154</v>
      </c>
      <c r="Z506" s="0" t="s">
        <v>66</v>
      </c>
      <c r="AA506" s="0" t="s">
        <v>20</v>
      </c>
      <c r="AB506" s="0" t="s">
        <v>66</v>
      </c>
      <c r="AC506" s="0" t="n">
        <v>2019</v>
      </c>
      <c r="AD506" s="0" t="n">
        <v>6</v>
      </c>
      <c r="AE506" s="32"/>
      <c r="AF506" s="21" t="n">
        <f aca="false">IFERROR(SUMPRODUCT(--(tbl_bd_descente[wo_number]=W506),tbl_bd_descente[Y],tbl_bd_descente[tons])/SUMIF(tbl_bd_descente[wo_number],W506,tbl_bd_descente[tons]),0)</f>
        <v>71.7056155507559</v>
      </c>
      <c r="AG506" s="21" t="n">
        <f aca="false">IFERROR(SUMPRODUCT(--(tbl_bd_descente[wo_number]=W506),tbl_bd_descente[Al2O3],tbl_bd_descente[tons])/SUMIF(tbl_bd_descente[wo_number],W506,tbl_bd_descente[tons]),0)</f>
        <v>9.01475161987041</v>
      </c>
      <c r="AH506" s="21" t="n">
        <f aca="false">IFERROR(SUMPRODUCT(--(tbl_bd_descente[wo_number]=W506),tbl_bd_descente[Fe2O3],tbl_bd_descente[tons])/SUMIF(tbl_bd_descente[wo_number],W506,tbl_bd_descente[tons]),0)</f>
        <v>1.44408207343413</v>
      </c>
      <c r="AI506" s="21" t="n">
        <f aca="false">IFERROR(SUMPRODUCT(--(tbl_bd_descente[wo_number]=W506),tbl_bd_descente[MgO],tbl_bd_descente[tons])/SUMIF(tbl_bd_descente[wo_number],W506,tbl_bd_descente[tons]),0)</f>
        <v>32.4287257019438</v>
      </c>
      <c r="AJ506" s="21" t="n">
        <f aca="false">IFERROR(SUMPRODUCT(--(tbl_bd_descente[wo_number]=W506),tbl_bd_descente[CaOX],tbl_bd_descente[tons])/SUMIF(tbl_bd_descente[wo_number],W506,tbl_bd_descente[tons]),0)</f>
        <v>1.25535637149028</v>
      </c>
      <c r="AK506" s="21" t="n">
        <f aca="false">IFERROR(SUMPRODUCT(--(tbl_bd_descente[wo_number]=W506),tbl_bd_descente[S],tbl_bd_descente[tons])/SUMIF(tbl_bd_descente[wo_number],W506,tbl_bd_descente[tons]),0)</f>
        <v>0.168857451403888</v>
      </c>
      <c r="AL506" s="33"/>
      <c r="AM506" s="34"/>
      <c r="AO506" s="47" t="str">
        <f aca="false">IF(AND(C506=S$2,D506=S$3,COUNTIF(AO$1:AO505,"&gt;"&amp;1)&lt;10),ROW(),"")</f>
        <v/>
      </c>
    </row>
    <row r="507" customFormat="false" ht="12.8" hidden="false" customHeight="false" outlineLevel="0" collapsed="false">
      <c r="A507" s="0" t="s">
        <v>1120</v>
      </c>
      <c r="B507" s="0" t="s">
        <v>66</v>
      </c>
      <c r="C507" s="0" t="s">
        <v>9</v>
      </c>
      <c r="D507" s="0" t="s">
        <v>66</v>
      </c>
      <c r="E507" s="20" t="n">
        <v>190.143997192383</v>
      </c>
      <c r="F507" s="0" t="n">
        <v>66.8</v>
      </c>
      <c r="G507" s="0" t="n">
        <v>70.4</v>
      </c>
      <c r="H507" s="0" t="n">
        <v>76.1</v>
      </c>
      <c r="I507" s="0" t="n">
        <v>9.11</v>
      </c>
      <c r="J507" s="0" t="n">
        <v>1.42</v>
      </c>
      <c r="K507" s="0" t="n">
        <v>32.07</v>
      </c>
      <c r="L507" s="0" t="n">
        <v>1.15</v>
      </c>
      <c r="M507" s="19" t="n">
        <v>43724.3334911227</v>
      </c>
      <c r="N507" s="19" t="n">
        <v>43724.3496707176</v>
      </c>
      <c r="O507" s="19" t="s">
        <v>603</v>
      </c>
      <c r="W507" s="0" t="s">
        <v>216</v>
      </c>
      <c r="X507" s="19" t="n">
        <v>43621.0756944444</v>
      </c>
      <c r="Y507" s="31" t="n">
        <v>600</v>
      </c>
      <c r="Z507" s="0" t="s">
        <v>66</v>
      </c>
      <c r="AA507" s="0" t="s">
        <v>20</v>
      </c>
      <c r="AB507" s="0" t="s">
        <v>66</v>
      </c>
      <c r="AC507" s="0" t="n">
        <v>2019</v>
      </c>
      <c r="AD507" s="0" t="n">
        <v>6</v>
      </c>
      <c r="AE507" s="32"/>
      <c r="AF507" s="21" t="n">
        <f aca="false">IFERROR(SUMPRODUCT(--(tbl_bd_descente[wo_number]=W507),tbl_bd_descente[Y],tbl_bd_descente[tons])/SUMIF(tbl_bd_descente[wo_number],W507,tbl_bd_descente[tons]),0)</f>
        <v>72.0666666666667</v>
      </c>
      <c r="AG507" s="21" t="n">
        <f aca="false">IFERROR(SUMPRODUCT(--(tbl_bd_descente[wo_number]=W507),tbl_bd_descente[Al2O3],tbl_bd_descente[tons])/SUMIF(tbl_bd_descente[wo_number],W507,tbl_bd_descente[tons]),0)</f>
        <v>7.94333333333333</v>
      </c>
      <c r="AH507" s="21" t="n">
        <f aca="false">IFERROR(SUMPRODUCT(--(tbl_bd_descente[wo_number]=W507),tbl_bd_descente[Fe2O3],tbl_bd_descente[tons])/SUMIF(tbl_bd_descente[wo_number],W507,tbl_bd_descente[tons]),0)</f>
        <v>1.36666666666667</v>
      </c>
      <c r="AI507" s="21" t="n">
        <f aca="false">IFERROR(SUMPRODUCT(--(tbl_bd_descente[wo_number]=W507),tbl_bd_descente[MgO],tbl_bd_descente[tons])/SUMIF(tbl_bd_descente[wo_number],W507,tbl_bd_descente[tons]),0)</f>
        <v>32.3</v>
      </c>
      <c r="AJ507" s="21" t="n">
        <f aca="false">IFERROR(SUMPRODUCT(--(tbl_bd_descente[wo_number]=W507),tbl_bd_descente[CaOX],tbl_bd_descente[tons])/SUMIF(tbl_bd_descente[wo_number],W507,tbl_bd_descente[tons]),0)</f>
        <v>0.84</v>
      </c>
      <c r="AK507" s="21" t="n">
        <f aca="false">IFERROR(SUMPRODUCT(--(tbl_bd_descente[wo_number]=W507),tbl_bd_descente[S],tbl_bd_descente[tons])/SUMIF(tbl_bd_descente[wo_number],W507,tbl_bd_descente[tons]),0)</f>
        <v>0.186333333333333</v>
      </c>
      <c r="AL507" s="33"/>
      <c r="AM507" s="34"/>
      <c r="AO507" s="47" t="str">
        <f aca="false">IF(AND(C507=S$2,D507=S$3,COUNTIF(AO$1:AO506,"&gt;"&amp;1)&lt;10),ROW(),"")</f>
        <v/>
      </c>
    </row>
    <row r="508" customFormat="false" ht="12.8" hidden="false" customHeight="false" outlineLevel="0" collapsed="false">
      <c r="A508" s="0" t="s">
        <v>1121</v>
      </c>
      <c r="B508" s="0" t="s">
        <v>613</v>
      </c>
      <c r="C508" s="0" t="s">
        <v>8</v>
      </c>
      <c r="D508" s="0" t="s">
        <v>66</v>
      </c>
      <c r="E508" s="20" t="n">
        <v>382.284996032715</v>
      </c>
      <c r="F508" s="0" t="n">
        <v>73.2</v>
      </c>
      <c r="G508" s="0" t="n">
        <v>77.2</v>
      </c>
      <c r="H508" s="0" t="n">
        <v>82.5</v>
      </c>
      <c r="I508" s="0" t="n">
        <v>11.76</v>
      </c>
      <c r="J508" s="0" t="n">
        <v>1.43</v>
      </c>
      <c r="K508" s="0" t="n">
        <v>32.36</v>
      </c>
      <c r="L508" s="0" t="n">
        <v>2.94</v>
      </c>
      <c r="M508" s="19" t="n">
        <v>43724.2921716782</v>
      </c>
      <c r="N508" s="19" t="n">
        <v>43724.3272287847</v>
      </c>
      <c r="O508" s="19" t="s">
        <v>967</v>
      </c>
      <c r="W508" s="0" t="s">
        <v>216</v>
      </c>
      <c r="X508" s="19" t="n">
        <v>43621.0756944444</v>
      </c>
      <c r="Y508" s="31" t="n">
        <v>300</v>
      </c>
      <c r="Z508" s="0" t="s">
        <v>66</v>
      </c>
      <c r="AA508" s="0" t="s">
        <v>9</v>
      </c>
      <c r="AB508" s="0" t="s">
        <v>66</v>
      </c>
      <c r="AC508" s="0" t="n">
        <v>2019</v>
      </c>
      <c r="AD508" s="0" t="n">
        <v>6</v>
      </c>
      <c r="AE508" s="32"/>
      <c r="AF508" s="21" t="n">
        <f aca="false">IFERROR(SUMPRODUCT(--(tbl_bd_descente[wo_number]=W508),tbl_bd_descente[Y],tbl_bd_descente[tons])/SUMIF(tbl_bd_descente[wo_number],W508,tbl_bd_descente[tons]),0)</f>
        <v>72.0666666666667</v>
      </c>
      <c r="AG508" s="21" t="n">
        <f aca="false">IFERROR(SUMPRODUCT(--(tbl_bd_descente[wo_number]=W508),tbl_bd_descente[Al2O3],tbl_bd_descente[tons])/SUMIF(tbl_bd_descente[wo_number],W508,tbl_bd_descente[tons]),0)</f>
        <v>7.94333333333333</v>
      </c>
      <c r="AH508" s="21" t="n">
        <f aca="false">IFERROR(SUMPRODUCT(--(tbl_bd_descente[wo_number]=W508),tbl_bd_descente[Fe2O3],tbl_bd_descente[tons])/SUMIF(tbl_bd_descente[wo_number],W508,tbl_bd_descente[tons]),0)</f>
        <v>1.36666666666667</v>
      </c>
      <c r="AI508" s="21" t="n">
        <f aca="false">IFERROR(SUMPRODUCT(--(tbl_bd_descente[wo_number]=W508),tbl_bd_descente[MgO],tbl_bd_descente[tons])/SUMIF(tbl_bd_descente[wo_number],W508,tbl_bd_descente[tons]),0)</f>
        <v>32.3</v>
      </c>
      <c r="AJ508" s="21" t="n">
        <f aca="false">IFERROR(SUMPRODUCT(--(tbl_bd_descente[wo_number]=W508),tbl_bd_descente[CaOX],tbl_bd_descente[tons])/SUMIF(tbl_bd_descente[wo_number],W508,tbl_bd_descente[tons]),0)</f>
        <v>0.84</v>
      </c>
      <c r="AK508" s="21" t="n">
        <f aca="false">IFERROR(SUMPRODUCT(--(tbl_bd_descente[wo_number]=W508),tbl_bd_descente[S],tbl_bd_descente[tons])/SUMIF(tbl_bd_descente[wo_number],W508,tbl_bd_descente[tons]),0)</f>
        <v>0.186333333333333</v>
      </c>
      <c r="AL508" s="33"/>
      <c r="AM508" s="34"/>
      <c r="AO508" s="47" t="str">
        <f aca="false">IF(AND(C508=S$2,D508=S$3,COUNTIF(AO$1:AO507,"&gt;"&amp;1)&lt;10),ROW(),"")</f>
        <v/>
      </c>
    </row>
    <row r="509" customFormat="false" ht="12.8" hidden="false" customHeight="false" outlineLevel="0" collapsed="false">
      <c r="A509" s="0" t="s">
        <v>1122</v>
      </c>
      <c r="B509" s="0" t="s">
        <v>104</v>
      </c>
      <c r="C509" s="0" t="s">
        <v>6</v>
      </c>
      <c r="D509" s="0" t="s">
        <v>104</v>
      </c>
      <c r="E509" s="20" t="n">
        <v>148.50299987793</v>
      </c>
      <c r="F509" s="0" t="n">
        <v>78.4</v>
      </c>
      <c r="G509" s="0" t="n">
        <v>82.7</v>
      </c>
      <c r="H509" s="0" t="n">
        <v>88.6</v>
      </c>
      <c r="I509" s="0" t="n">
        <v>7.51</v>
      </c>
      <c r="J509" s="0" t="n">
        <v>1.01</v>
      </c>
      <c r="K509" s="0" t="n">
        <v>31.88</v>
      </c>
      <c r="L509" s="0" t="n">
        <v>1.26</v>
      </c>
      <c r="M509" s="19" t="n">
        <v>43724.2739885417</v>
      </c>
      <c r="N509" s="19" t="n">
        <v>43724.2874618056</v>
      </c>
      <c r="O509" s="19" t="s">
        <v>837</v>
      </c>
      <c r="W509" s="0" t="s">
        <v>215</v>
      </c>
      <c r="X509" s="19" t="n">
        <v>43620.8493055556</v>
      </c>
      <c r="Y509" s="31" t="n">
        <v>263</v>
      </c>
      <c r="Z509" s="0" t="s">
        <v>66</v>
      </c>
      <c r="AA509" s="0" t="s">
        <v>20</v>
      </c>
      <c r="AB509" s="0" t="s">
        <v>66</v>
      </c>
      <c r="AC509" s="0" t="n">
        <v>2019</v>
      </c>
      <c r="AD509" s="0" t="n">
        <v>6</v>
      </c>
      <c r="AE509" s="32"/>
      <c r="AF509" s="21" t="n">
        <f aca="false">IFERROR(SUMPRODUCT(--(tbl_bd_descente[wo_number]=W509),tbl_bd_descente[Y],tbl_bd_descente[tons])/SUMIF(tbl_bd_descente[wo_number],W509,tbl_bd_descente[tons]),0)</f>
        <v>73.9365019011407</v>
      </c>
      <c r="AG509" s="21" t="n">
        <f aca="false">IFERROR(SUMPRODUCT(--(tbl_bd_descente[wo_number]=W509),tbl_bd_descente[Al2O3],tbl_bd_descente[tons])/SUMIF(tbl_bd_descente[wo_number],W509,tbl_bd_descente[tons]),0)</f>
        <v>9.75007604562738</v>
      </c>
      <c r="AH509" s="21" t="n">
        <f aca="false">IFERROR(SUMPRODUCT(--(tbl_bd_descente[wo_number]=W509),tbl_bd_descente[Fe2O3],tbl_bd_descente[tons])/SUMIF(tbl_bd_descente[wo_number],W509,tbl_bd_descente[tons]),0)</f>
        <v>1.39125475285171</v>
      </c>
      <c r="AI509" s="21" t="n">
        <f aca="false">IFERROR(SUMPRODUCT(--(tbl_bd_descente[wo_number]=W509),tbl_bd_descente[MgO],tbl_bd_descente[tons])/SUMIF(tbl_bd_descente[wo_number],W509,tbl_bd_descente[tons]),0)</f>
        <v>32.4925095057034</v>
      </c>
      <c r="AJ509" s="21" t="n">
        <f aca="false">IFERROR(SUMPRODUCT(--(tbl_bd_descente[wo_number]=W509),tbl_bd_descente[CaOX],tbl_bd_descente[tons])/SUMIF(tbl_bd_descente[wo_number],W509,tbl_bd_descente[tons]),0)</f>
        <v>0.709277566539924</v>
      </c>
      <c r="AK509" s="21" t="n">
        <f aca="false">IFERROR(SUMPRODUCT(--(tbl_bd_descente[wo_number]=W509),tbl_bd_descente[S],tbl_bd_descente[tons])/SUMIF(tbl_bd_descente[wo_number],W509,tbl_bd_descente[tons]),0)</f>
        <v>0.136209125475285</v>
      </c>
      <c r="AL509" s="33"/>
      <c r="AM509" s="34"/>
      <c r="AO509" s="47" t="str">
        <f aca="false">IF(AND(C509=S$2,D509=S$3,COUNTIF(AO$1:AO508,"&gt;"&amp;1)&lt;10),ROW(),"")</f>
        <v/>
      </c>
    </row>
    <row r="510" customFormat="false" ht="12.8" hidden="false" customHeight="false" outlineLevel="0" collapsed="false">
      <c r="A510" s="0" t="s">
        <v>1123</v>
      </c>
      <c r="B510" s="0" t="s">
        <v>66</v>
      </c>
      <c r="C510" s="0" t="s">
        <v>9</v>
      </c>
      <c r="D510" s="0" t="s">
        <v>66</v>
      </c>
      <c r="E510" s="20" t="n">
        <v>188.056999206543</v>
      </c>
      <c r="F510" s="0" t="n">
        <v>67.3</v>
      </c>
      <c r="G510" s="0" t="n">
        <v>71</v>
      </c>
      <c r="H510" s="0" t="n">
        <v>76.4</v>
      </c>
      <c r="I510" s="0" t="n">
        <v>8.71</v>
      </c>
      <c r="J510" s="0" t="n">
        <v>1.3</v>
      </c>
      <c r="K510" s="0" t="n">
        <v>32.18</v>
      </c>
      <c r="L510" s="0" t="n">
        <v>1.65</v>
      </c>
      <c r="M510" s="19" t="n">
        <v>43724.2527143866</v>
      </c>
      <c r="N510" s="19" t="n">
        <v>43724.2700528935</v>
      </c>
      <c r="O510" s="19" t="s">
        <v>1124</v>
      </c>
      <c r="W510" s="0" t="s">
        <v>215</v>
      </c>
      <c r="X510" s="19" t="n">
        <v>43620.8493055556</v>
      </c>
      <c r="Y510" s="31" t="n">
        <v>131.5</v>
      </c>
      <c r="Z510" s="0" t="s">
        <v>66</v>
      </c>
      <c r="AA510" s="0" t="s">
        <v>8</v>
      </c>
      <c r="AB510" s="0" t="s">
        <v>66</v>
      </c>
      <c r="AC510" s="0" t="n">
        <v>2019</v>
      </c>
      <c r="AD510" s="0" t="n">
        <v>6</v>
      </c>
      <c r="AE510" s="32"/>
      <c r="AF510" s="21" t="n">
        <f aca="false">IFERROR(SUMPRODUCT(--(tbl_bd_descente[wo_number]=W510),tbl_bd_descente[Y],tbl_bd_descente[tons])/SUMIF(tbl_bd_descente[wo_number],W510,tbl_bd_descente[tons]),0)</f>
        <v>73.9365019011407</v>
      </c>
      <c r="AG510" s="21" t="n">
        <f aca="false">IFERROR(SUMPRODUCT(--(tbl_bd_descente[wo_number]=W510),tbl_bd_descente[Al2O3],tbl_bd_descente[tons])/SUMIF(tbl_bd_descente[wo_number],W510,tbl_bd_descente[tons]),0)</f>
        <v>9.75007604562738</v>
      </c>
      <c r="AH510" s="21" t="n">
        <f aca="false">IFERROR(SUMPRODUCT(--(tbl_bd_descente[wo_number]=W510),tbl_bd_descente[Fe2O3],tbl_bd_descente[tons])/SUMIF(tbl_bd_descente[wo_number],W510,tbl_bd_descente[tons]),0)</f>
        <v>1.39125475285171</v>
      </c>
      <c r="AI510" s="21" t="n">
        <f aca="false">IFERROR(SUMPRODUCT(--(tbl_bd_descente[wo_number]=W510),tbl_bd_descente[MgO],tbl_bd_descente[tons])/SUMIF(tbl_bd_descente[wo_number],W510,tbl_bd_descente[tons]),0)</f>
        <v>32.4925095057034</v>
      </c>
      <c r="AJ510" s="21" t="n">
        <f aca="false">IFERROR(SUMPRODUCT(--(tbl_bd_descente[wo_number]=W510),tbl_bd_descente[CaOX],tbl_bd_descente[tons])/SUMIF(tbl_bd_descente[wo_number],W510,tbl_bd_descente[tons]),0)</f>
        <v>0.709277566539924</v>
      </c>
      <c r="AK510" s="21" t="n">
        <f aca="false">IFERROR(SUMPRODUCT(--(tbl_bd_descente[wo_number]=W510),tbl_bd_descente[S],tbl_bd_descente[tons])/SUMIF(tbl_bd_descente[wo_number],W510,tbl_bd_descente[tons]),0)</f>
        <v>0.136209125475285</v>
      </c>
      <c r="AL510" s="33"/>
      <c r="AM510" s="34"/>
      <c r="AO510" s="47" t="str">
        <f aca="false">IF(AND(C510=S$2,D510=S$3,COUNTIF(AO$1:AO509,"&gt;"&amp;1)&lt;10),ROW(),"")</f>
        <v/>
      </c>
    </row>
    <row r="511" customFormat="false" ht="12.8" hidden="false" customHeight="false" outlineLevel="0" collapsed="false">
      <c r="A511" s="0" t="s">
        <v>1125</v>
      </c>
      <c r="B511" s="0" t="s">
        <v>613</v>
      </c>
      <c r="C511" s="0" t="s">
        <v>23</v>
      </c>
      <c r="D511" s="0" t="s">
        <v>594</v>
      </c>
      <c r="E511" s="20" t="n">
        <v>251.385997009277</v>
      </c>
      <c r="F511" s="0" t="n">
        <v>76.5</v>
      </c>
      <c r="G511" s="0" t="n">
        <v>80.6</v>
      </c>
      <c r="H511" s="0" t="n">
        <v>86.5</v>
      </c>
      <c r="I511" s="0" t="n">
        <v>8.36</v>
      </c>
      <c r="J511" s="0" t="n">
        <v>1.09</v>
      </c>
      <c r="K511" s="0" t="n">
        <v>32.01</v>
      </c>
      <c r="L511" s="0" t="n">
        <v>0.72</v>
      </c>
      <c r="M511" s="19" t="n">
        <v>43721.9251221412</v>
      </c>
      <c r="N511" s="19" t="n">
        <v>43724.2485138542</v>
      </c>
      <c r="O511" s="19" t="s">
        <v>837</v>
      </c>
      <c r="W511" s="0" t="s">
        <v>215</v>
      </c>
      <c r="X511" s="19" t="n">
        <v>43620.8493055556</v>
      </c>
      <c r="Y511" s="31" t="n">
        <v>131.5</v>
      </c>
      <c r="Z511" s="0" t="s">
        <v>66</v>
      </c>
      <c r="AA511" s="0" t="s">
        <v>9</v>
      </c>
      <c r="AB511" s="0" t="s">
        <v>66</v>
      </c>
      <c r="AC511" s="0" t="n">
        <v>2019</v>
      </c>
      <c r="AD511" s="0" t="n">
        <v>6</v>
      </c>
      <c r="AE511" s="32"/>
      <c r="AF511" s="21" t="n">
        <f aca="false">IFERROR(SUMPRODUCT(--(tbl_bd_descente[wo_number]=W511),tbl_bd_descente[Y],tbl_bd_descente[tons])/SUMIF(tbl_bd_descente[wo_number],W511,tbl_bd_descente[tons]),0)</f>
        <v>73.9365019011407</v>
      </c>
      <c r="AG511" s="21" t="n">
        <f aca="false">IFERROR(SUMPRODUCT(--(tbl_bd_descente[wo_number]=W511),tbl_bd_descente[Al2O3],tbl_bd_descente[tons])/SUMIF(tbl_bd_descente[wo_number],W511,tbl_bd_descente[tons]),0)</f>
        <v>9.75007604562738</v>
      </c>
      <c r="AH511" s="21" t="n">
        <f aca="false">IFERROR(SUMPRODUCT(--(tbl_bd_descente[wo_number]=W511),tbl_bd_descente[Fe2O3],tbl_bd_descente[tons])/SUMIF(tbl_bd_descente[wo_number],W511,tbl_bd_descente[tons]),0)</f>
        <v>1.39125475285171</v>
      </c>
      <c r="AI511" s="21" t="n">
        <f aca="false">IFERROR(SUMPRODUCT(--(tbl_bd_descente[wo_number]=W511),tbl_bd_descente[MgO],tbl_bd_descente[tons])/SUMIF(tbl_bd_descente[wo_number],W511,tbl_bd_descente[tons]),0)</f>
        <v>32.4925095057034</v>
      </c>
      <c r="AJ511" s="21" t="n">
        <f aca="false">IFERROR(SUMPRODUCT(--(tbl_bd_descente[wo_number]=W511),tbl_bd_descente[CaOX],tbl_bd_descente[tons])/SUMIF(tbl_bd_descente[wo_number],W511,tbl_bd_descente[tons]),0)</f>
        <v>0.709277566539924</v>
      </c>
      <c r="AK511" s="21" t="n">
        <f aca="false">IFERROR(SUMPRODUCT(--(tbl_bd_descente[wo_number]=W511),tbl_bd_descente[S],tbl_bd_descente[tons])/SUMIF(tbl_bd_descente[wo_number],W511,tbl_bd_descente[tons]),0)</f>
        <v>0.136209125475285</v>
      </c>
      <c r="AL511" s="33"/>
      <c r="AM511" s="34"/>
      <c r="AO511" s="47" t="str">
        <f aca="false">IF(AND(C511=S$2,D511=S$3,COUNTIF(AO$1:AO510,"&gt;"&amp;1)&lt;10),ROW(),"")</f>
        <v/>
      </c>
    </row>
    <row r="512" customFormat="false" ht="12.8" hidden="false" customHeight="false" outlineLevel="0" collapsed="false">
      <c r="A512" s="0" t="s">
        <v>1126</v>
      </c>
      <c r="B512" s="0" t="s">
        <v>66</v>
      </c>
      <c r="C512" s="0" t="s">
        <v>9</v>
      </c>
      <c r="D512" s="0" t="s">
        <v>66</v>
      </c>
      <c r="E512" s="20" t="n">
        <v>360.149993896484</v>
      </c>
      <c r="F512" s="0" t="n">
        <v>67.9</v>
      </c>
      <c r="G512" s="0" t="n">
        <v>71.6</v>
      </c>
      <c r="H512" s="0" t="n">
        <v>76.9</v>
      </c>
      <c r="I512" s="0" t="n">
        <v>9.89</v>
      </c>
      <c r="J512" s="0" t="n">
        <v>1.47</v>
      </c>
      <c r="K512" s="0" t="n">
        <v>32.02</v>
      </c>
      <c r="L512" s="0" t="n">
        <v>0.89</v>
      </c>
      <c r="M512" s="19" t="n">
        <v>43721.8854932523</v>
      </c>
      <c r="N512" s="19" t="n">
        <v>43721.9229046644</v>
      </c>
      <c r="O512" s="19" t="s">
        <v>837</v>
      </c>
      <c r="W512" s="0" t="s">
        <v>214</v>
      </c>
      <c r="X512" s="19" t="n">
        <v>43620.4</v>
      </c>
      <c r="Y512" s="31" t="n">
        <v>443.333333333333</v>
      </c>
      <c r="Z512" s="0" t="s">
        <v>594</v>
      </c>
      <c r="AA512" s="0" t="s">
        <v>23</v>
      </c>
      <c r="AB512" s="0" t="s">
        <v>77</v>
      </c>
      <c r="AC512" s="0" t="n">
        <v>2019</v>
      </c>
      <c r="AD512" s="0" t="n">
        <v>6</v>
      </c>
      <c r="AE512" s="32"/>
      <c r="AF512" s="21" t="n">
        <f aca="false">IFERROR(SUMPRODUCT(--(tbl_bd_descente[wo_number]=W512),tbl_bd_descente[Y],tbl_bd_descente[tons])/SUMIF(tbl_bd_descente[wo_number],W512,tbl_bd_descente[tons]),0)</f>
        <v>80.9548872180451</v>
      </c>
      <c r="AG512" s="21" t="n">
        <f aca="false">IFERROR(SUMPRODUCT(--(tbl_bd_descente[wo_number]=W512),tbl_bd_descente[Al2O3],tbl_bd_descente[tons])/SUMIF(tbl_bd_descente[wo_number],W512,tbl_bd_descente[tons]),0)</f>
        <v>10.2129323308271</v>
      </c>
      <c r="AH512" s="21" t="n">
        <f aca="false">IFERROR(SUMPRODUCT(--(tbl_bd_descente[wo_number]=W512),tbl_bd_descente[Fe2O3],tbl_bd_descente[tons])/SUMIF(tbl_bd_descente[wo_number],W512,tbl_bd_descente[tons]),0)</f>
        <v>1.31</v>
      </c>
      <c r="AI512" s="21" t="n">
        <f aca="false">IFERROR(SUMPRODUCT(--(tbl_bd_descente[wo_number]=W512),tbl_bd_descente[MgO],tbl_bd_descente[tons])/SUMIF(tbl_bd_descente[wo_number],W512,tbl_bd_descente[tons]),0)</f>
        <v>32.5572932330827</v>
      </c>
      <c r="AJ512" s="21" t="n">
        <f aca="false">IFERROR(SUMPRODUCT(--(tbl_bd_descente[wo_number]=W512),tbl_bd_descente[CaOX],tbl_bd_descente[tons])/SUMIF(tbl_bd_descente[wo_number],W512,tbl_bd_descente[tons]),0)</f>
        <v>0.868947368421053</v>
      </c>
      <c r="AK512" s="21" t="n">
        <f aca="false">IFERROR(SUMPRODUCT(--(tbl_bd_descente[wo_number]=W512),tbl_bd_descente[S],tbl_bd_descente[tons])/SUMIF(tbl_bd_descente[wo_number],W512,tbl_bd_descente[tons]),0)</f>
        <v>0.0750751879699248</v>
      </c>
      <c r="AL512" s="33"/>
      <c r="AM512" s="34"/>
      <c r="AO512" s="47" t="str">
        <f aca="false">IF(AND(C512=S$2,D512=S$3,COUNTIF(AO$1:AO511,"&gt;"&amp;1)&lt;10),ROW(),"")</f>
        <v/>
      </c>
    </row>
    <row r="513" customFormat="false" ht="12.8" hidden="false" customHeight="false" outlineLevel="0" collapsed="false">
      <c r="A513" s="0" t="s">
        <v>1127</v>
      </c>
      <c r="B513" s="0" t="s">
        <v>66</v>
      </c>
      <c r="C513" s="0" t="s">
        <v>9</v>
      </c>
      <c r="D513" s="0" t="s">
        <v>66</v>
      </c>
      <c r="E513" s="20" t="n">
        <v>144.029998779297</v>
      </c>
      <c r="F513" s="0" t="n">
        <v>68.4</v>
      </c>
      <c r="G513" s="0" t="n">
        <v>72.1</v>
      </c>
      <c r="H513" s="0" t="n">
        <v>77.9</v>
      </c>
      <c r="I513" s="0" t="n">
        <v>8.85</v>
      </c>
      <c r="J513" s="0" t="n">
        <v>1.34</v>
      </c>
      <c r="K513" s="0" t="n">
        <v>31.95</v>
      </c>
      <c r="L513" s="0" t="n">
        <v>0.81</v>
      </c>
      <c r="M513" s="19" t="n">
        <v>43721.8702847569</v>
      </c>
      <c r="N513" s="19" t="n">
        <v>43721.8818170486</v>
      </c>
      <c r="O513" s="19" t="s">
        <v>837</v>
      </c>
      <c r="W513" s="0" t="s">
        <v>214</v>
      </c>
      <c r="X513" s="19" t="n">
        <v>43620.4</v>
      </c>
      <c r="Y513" s="31" t="n">
        <v>221.666666666667</v>
      </c>
      <c r="Z513" s="0" t="s">
        <v>594</v>
      </c>
      <c r="AA513" s="0" t="s">
        <v>24</v>
      </c>
      <c r="AB513" s="0" t="s">
        <v>77</v>
      </c>
      <c r="AC513" s="0" t="n">
        <v>2019</v>
      </c>
      <c r="AD513" s="0" t="n">
        <v>6</v>
      </c>
      <c r="AE513" s="32"/>
      <c r="AF513" s="21" t="n">
        <f aca="false">IFERROR(SUMPRODUCT(--(tbl_bd_descente[wo_number]=W513),tbl_bd_descente[Y],tbl_bd_descente[tons])/SUMIF(tbl_bd_descente[wo_number],W513,tbl_bd_descente[tons]),0)</f>
        <v>80.9548872180451</v>
      </c>
      <c r="AG513" s="21" t="n">
        <f aca="false">IFERROR(SUMPRODUCT(--(tbl_bd_descente[wo_number]=W513),tbl_bd_descente[Al2O3],tbl_bd_descente[tons])/SUMIF(tbl_bd_descente[wo_number],W513,tbl_bd_descente[tons]),0)</f>
        <v>10.2129323308271</v>
      </c>
      <c r="AH513" s="21" t="n">
        <f aca="false">IFERROR(SUMPRODUCT(--(tbl_bd_descente[wo_number]=W513),tbl_bd_descente[Fe2O3],tbl_bd_descente[tons])/SUMIF(tbl_bd_descente[wo_number],W513,tbl_bd_descente[tons]),0)</f>
        <v>1.31</v>
      </c>
      <c r="AI513" s="21" t="n">
        <f aca="false">IFERROR(SUMPRODUCT(--(tbl_bd_descente[wo_number]=W513),tbl_bd_descente[MgO],tbl_bd_descente[tons])/SUMIF(tbl_bd_descente[wo_number],W513,tbl_bd_descente[tons]),0)</f>
        <v>32.5572932330827</v>
      </c>
      <c r="AJ513" s="21" t="n">
        <f aca="false">IFERROR(SUMPRODUCT(--(tbl_bd_descente[wo_number]=W513),tbl_bd_descente[CaOX],tbl_bd_descente[tons])/SUMIF(tbl_bd_descente[wo_number],W513,tbl_bd_descente[tons]),0)</f>
        <v>0.868947368421053</v>
      </c>
      <c r="AK513" s="21" t="n">
        <f aca="false">IFERROR(SUMPRODUCT(--(tbl_bd_descente[wo_number]=W513),tbl_bd_descente[S],tbl_bd_descente[tons])/SUMIF(tbl_bd_descente[wo_number],W513,tbl_bd_descente[tons]),0)</f>
        <v>0.0750751879699248</v>
      </c>
      <c r="AL513" s="33"/>
      <c r="AM513" s="34"/>
      <c r="AO513" s="47" t="str">
        <f aca="false">IF(AND(C513=S$2,D513=S$3,COUNTIF(AO$1:AO512,"&gt;"&amp;1)&lt;10),ROW(),"")</f>
        <v/>
      </c>
    </row>
    <row r="514" customFormat="false" ht="12.8" hidden="false" customHeight="false" outlineLevel="0" collapsed="false">
      <c r="A514" s="0" t="s">
        <v>1128</v>
      </c>
      <c r="B514" s="0" t="s">
        <v>66</v>
      </c>
      <c r="C514" s="0" t="s">
        <v>9</v>
      </c>
      <c r="D514" s="0" t="s">
        <v>66</v>
      </c>
      <c r="E514" s="20" t="n">
        <v>180.059997558594</v>
      </c>
      <c r="F514" s="0" t="n">
        <v>70.4</v>
      </c>
      <c r="G514" s="0" t="n">
        <v>74.2</v>
      </c>
      <c r="H514" s="0" t="n">
        <v>80.1</v>
      </c>
      <c r="I514" s="0" t="n">
        <v>9.18</v>
      </c>
      <c r="J514" s="0" t="n">
        <v>1.39</v>
      </c>
      <c r="K514" s="0" t="n">
        <v>32.21</v>
      </c>
      <c r="L514" s="0" t="n">
        <v>1.33</v>
      </c>
      <c r="M514" s="19" t="n">
        <v>43721.8519792477</v>
      </c>
      <c r="N514" s="19" t="n">
        <v>43721.8666785532</v>
      </c>
      <c r="O514" s="19" t="s">
        <v>837</v>
      </c>
      <c r="W514" s="0" t="s">
        <v>213</v>
      </c>
      <c r="X514" s="19" t="n">
        <v>43620.2430555556</v>
      </c>
      <c r="Y514" s="31" t="n">
        <v>900</v>
      </c>
      <c r="Z514" s="0" t="s">
        <v>594</v>
      </c>
      <c r="AA514" s="0" t="s">
        <v>23</v>
      </c>
      <c r="AB514" s="0" t="s">
        <v>77</v>
      </c>
      <c r="AC514" s="0" t="n">
        <v>2019</v>
      </c>
      <c r="AD514" s="0" t="n">
        <v>6</v>
      </c>
      <c r="AE514" s="32"/>
      <c r="AF514" s="21" t="n">
        <f aca="false">IFERROR(SUMPRODUCT(--(tbl_bd_descente[wo_number]=W514),tbl_bd_descente[Y],tbl_bd_descente[tons])/SUMIF(tbl_bd_descente[wo_number],W514,tbl_bd_descente[tons]),0)</f>
        <v>79.6</v>
      </c>
      <c r="AG514" s="21" t="n">
        <f aca="false">IFERROR(SUMPRODUCT(--(tbl_bd_descente[wo_number]=W514),tbl_bd_descente[Al2O3],tbl_bd_descente[tons])/SUMIF(tbl_bd_descente[wo_number],W514,tbl_bd_descente[tons]),0)</f>
        <v>10.37</v>
      </c>
      <c r="AH514" s="21" t="n">
        <f aca="false">IFERROR(SUMPRODUCT(--(tbl_bd_descente[wo_number]=W514),tbl_bd_descente[Fe2O3],tbl_bd_descente[tons])/SUMIF(tbl_bd_descente[wo_number],W514,tbl_bd_descente[tons]),0)</f>
        <v>1.38666666666667</v>
      </c>
      <c r="AI514" s="21" t="n">
        <f aca="false">IFERROR(SUMPRODUCT(--(tbl_bd_descente[wo_number]=W514),tbl_bd_descente[MgO],tbl_bd_descente[tons])/SUMIF(tbl_bd_descente[wo_number],W514,tbl_bd_descente[tons]),0)</f>
        <v>32.5266666666667</v>
      </c>
      <c r="AJ514" s="21" t="n">
        <f aca="false">IFERROR(SUMPRODUCT(--(tbl_bd_descente[wo_number]=W514),tbl_bd_descente[CaOX],tbl_bd_descente[tons])/SUMIF(tbl_bd_descente[wo_number],W514,tbl_bd_descente[tons]),0)</f>
        <v>1.06333333333333</v>
      </c>
      <c r="AK514" s="21" t="n">
        <f aca="false">IFERROR(SUMPRODUCT(--(tbl_bd_descente[wo_number]=W514),tbl_bd_descente[S],tbl_bd_descente[tons])/SUMIF(tbl_bd_descente[wo_number],W514,tbl_bd_descente[tons]),0)</f>
        <v>0.084</v>
      </c>
      <c r="AL514" s="33"/>
      <c r="AM514" s="34"/>
      <c r="AO514" s="47" t="str">
        <f aca="false">IF(AND(C514=S$2,D514=S$3,COUNTIF(AO$1:AO513,"&gt;"&amp;1)&lt;10),ROW(),"")</f>
        <v/>
      </c>
    </row>
    <row r="515" customFormat="false" ht="12.8" hidden="false" customHeight="false" outlineLevel="0" collapsed="false">
      <c r="A515" s="0" t="s">
        <v>1129</v>
      </c>
      <c r="B515" s="0" t="s">
        <v>30</v>
      </c>
      <c r="C515" s="0" t="s">
        <v>1</v>
      </c>
      <c r="D515" s="0" t="s">
        <v>30</v>
      </c>
      <c r="E515" s="20" t="n">
        <v>324.134994506836</v>
      </c>
      <c r="F515" s="20" t="n">
        <v>75.4</v>
      </c>
      <c r="G515" s="20" t="n">
        <v>79.4</v>
      </c>
      <c r="H515" s="20" t="n">
        <v>85.8</v>
      </c>
      <c r="I515" s="20" t="n">
        <v>2.66</v>
      </c>
      <c r="J515" s="20" t="n">
        <v>0.47</v>
      </c>
      <c r="K515" s="20" t="n">
        <v>29.15</v>
      </c>
      <c r="L515" s="20" t="n">
        <v>0.26</v>
      </c>
      <c r="M515" s="19" t="n">
        <v>43721.8123450232</v>
      </c>
      <c r="N515" s="19" t="n">
        <v>43721.8464656597</v>
      </c>
      <c r="O515" s="19" t="s">
        <v>1108</v>
      </c>
      <c r="W515" s="0" t="s">
        <v>212</v>
      </c>
      <c r="X515" s="19" t="n">
        <v>43620.0256944444</v>
      </c>
      <c r="Y515" s="31" t="n">
        <v>600</v>
      </c>
      <c r="Z515" s="0" t="s">
        <v>594</v>
      </c>
      <c r="AA515" s="0" t="s">
        <v>23</v>
      </c>
      <c r="AB515" s="0" t="s">
        <v>77</v>
      </c>
      <c r="AC515" s="0" t="n">
        <v>2019</v>
      </c>
      <c r="AD515" s="0" t="n">
        <v>6</v>
      </c>
      <c r="AE515" s="32"/>
      <c r="AF515" s="21" t="n">
        <f aca="false">IFERROR(SUMPRODUCT(--(tbl_bd_descente[wo_number]=W515),tbl_bd_descente[Y],tbl_bd_descente[tons])/SUMIF(tbl_bd_descente[wo_number],W515,tbl_bd_descente[tons]),0)</f>
        <v>79.2333333333333</v>
      </c>
      <c r="AG515" s="21" t="n">
        <f aca="false">IFERROR(SUMPRODUCT(--(tbl_bd_descente[wo_number]=W515),tbl_bd_descente[Al2O3],tbl_bd_descente[tons])/SUMIF(tbl_bd_descente[wo_number],W515,tbl_bd_descente[tons]),0)</f>
        <v>10.13</v>
      </c>
      <c r="AH515" s="21" t="n">
        <f aca="false">IFERROR(SUMPRODUCT(--(tbl_bd_descente[wo_number]=W515),tbl_bd_descente[Fe2O3],tbl_bd_descente[tons])/SUMIF(tbl_bd_descente[wo_number],W515,tbl_bd_descente[tons]),0)</f>
        <v>1.57333333333333</v>
      </c>
      <c r="AI515" s="21" t="n">
        <f aca="false">IFERROR(SUMPRODUCT(--(tbl_bd_descente[wo_number]=W515),tbl_bd_descente[MgO],tbl_bd_descente[tons])/SUMIF(tbl_bd_descente[wo_number],W515,tbl_bd_descente[tons]),0)</f>
        <v>32.5166666666667</v>
      </c>
      <c r="AJ515" s="21" t="n">
        <f aca="false">IFERROR(SUMPRODUCT(--(tbl_bd_descente[wo_number]=W515),tbl_bd_descente[CaOX],tbl_bd_descente[tons])/SUMIF(tbl_bd_descente[wo_number],W515,tbl_bd_descente[tons]),0)</f>
        <v>0.746666666666667</v>
      </c>
      <c r="AK515" s="21" t="n">
        <f aca="false">IFERROR(SUMPRODUCT(--(tbl_bd_descente[wo_number]=W515),tbl_bd_descente[S],tbl_bd_descente[tons])/SUMIF(tbl_bd_descente[wo_number],W515,tbl_bd_descente[tons]),0)</f>
        <v>0.066</v>
      </c>
      <c r="AL515" s="33"/>
      <c r="AM515" s="34"/>
      <c r="AO515" s="47" t="str">
        <f aca="false">IF(AND(C515=S$2,D515=S$3,COUNTIF(AO$1:AO514,"&gt;"&amp;1)&lt;10),ROW(),"")</f>
        <v/>
      </c>
    </row>
    <row r="516" customFormat="false" ht="12.8" hidden="false" customHeight="false" outlineLevel="0" collapsed="false">
      <c r="A516" s="0" t="s">
        <v>1130</v>
      </c>
      <c r="B516" s="0" t="s">
        <v>66</v>
      </c>
      <c r="C516" s="0" t="s">
        <v>20</v>
      </c>
      <c r="D516" s="0" t="s">
        <v>66</v>
      </c>
      <c r="E516" s="20" t="n">
        <v>145.029998779297</v>
      </c>
      <c r="F516" s="0" t="n">
        <v>72.3</v>
      </c>
      <c r="G516" s="0" t="n">
        <v>76.2</v>
      </c>
      <c r="H516" s="0" t="n">
        <v>82.2</v>
      </c>
      <c r="I516" s="0" t="n">
        <v>6.55</v>
      </c>
      <c r="J516" s="0" t="n">
        <v>1.36</v>
      </c>
      <c r="K516" s="0" t="n">
        <v>31.94</v>
      </c>
      <c r="L516" s="0" t="n">
        <v>0.65</v>
      </c>
      <c r="M516" s="19" t="n">
        <v>43721.7909372685</v>
      </c>
      <c r="N516" s="19" t="n">
        <v>43721.8064970255</v>
      </c>
      <c r="O516" s="19" t="s">
        <v>649</v>
      </c>
      <c r="W516" s="0" t="s">
        <v>212</v>
      </c>
      <c r="X516" s="19" t="n">
        <v>43620.0256944444</v>
      </c>
      <c r="Y516" s="31" t="n">
        <v>300</v>
      </c>
      <c r="Z516" s="0" t="s">
        <v>594</v>
      </c>
      <c r="AA516" s="0" t="s">
        <v>24</v>
      </c>
      <c r="AB516" s="0" t="s">
        <v>77</v>
      </c>
      <c r="AC516" s="0" t="n">
        <v>2019</v>
      </c>
      <c r="AD516" s="0" t="n">
        <v>6</v>
      </c>
      <c r="AE516" s="32"/>
      <c r="AF516" s="21" t="n">
        <f aca="false">IFERROR(SUMPRODUCT(--(tbl_bd_descente[wo_number]=W516),tbl_bd_descente[Y],tbl_bd_descente[tons])/SUMIF(tbl_bd_descente[wo_number],W516,tbl_bd_descente[tons]),0)</f>
        <v>79.2333333333333</v>
      </c>
      <c r="AG516" s="21" t="n">
        <f aca="false">IFERROR(SUMPRODUCT(--(tbl_bd_descente[wo_number]=W516),tbl_bd_descente[Al2O3],tbl_bd_descente[tons])/SUMIF(tbl_bd_descente[wo_number],W516,tbl_bd_descente[tons]),0)</f>
        <v>10.13</v>
      </c>
      <c r="AH516" s="21" t="n">
        <f aca="false">IFERROR(SUMPRODUCT(--(tbl_bd_descente[wo_number]=W516),tbl_bd_descente[Fe2O3],tbl_bd_descente[tons])/SUMIF(tbl_bd_descente[wo_number],W516,tbl_bd_descente[tons]),0)</f>
        <v>1.57333333333333</v>
      </c>
      <c r="AI516" s="21" t="n">
        <f aca="false">IFERROR(SUMPRODUCT(--(tbl_bd_descente[wo_number]=W516),tbl_bd_descente[MgO],tbl_bd_descente[tons])/SUMIF(tbl_bd_descente[wo_number],W516,tbl_bd_descente[tons]),0)</f>
        <v>32.5166666666667</v>
      </c>
      <c r="AJ516" s="21" t="n">
        <f aca="false">IFERROR(SUMPRODUCT(--(tbl_bd_descente[wo_number]=W516),tbl_bd_descente[CaOX],tbl_bd_descente[tons])/SUMIF(tbl_bd_descente[wo_number],W516,tbl_bd_descente[tons]),0)</f>
        <v>0.746666666666667</v>
      </c>
      <c r="AK516" s="21" t="n">
        <f aca="false">IFERROR(SUMPRODUCT(--(tbl_bd_descente[wo_number]=W516),tbl_bd_descente[S],tbl_bd_descente[tons])/SUMIF(tbl_bd_descente[wo_number],W516,tbl_bd_descente[tons]),0)</f>
        <v>0.066</v>
      </c>
      <c r="AL516" s="33"/>
      <c r="AM516" s="34"/>
      <c r="AO516" s="47" t="str">
        <f aca="false">IF(AND(C516=S$2,D516=S$3,COUNTIF(AO$1:AO515,"&gt;"&amp;1)&lt;10),ROW(),"")</f>
        <v/>
      </c>
    </row>
    <row r="517" customFormat="false" ht="12.8" hidden="false" customHeight="false" outlineLevel="0" collapsed="false">
      <c r="A517" s="0" t="s">
        <v>1131</v>
      </c>
      <c r="B517" s="0" t="s">
        <v>30</v>
      </c>
      <c r="C517" s="0" t="s">
        <v>4</v>
      </c>
      <c r="D517" s="0" t="s">
        <v>30</v>
      </c>
      <c r="E517" s="20" t="n">
        <v>179.061000823975</v>
      </c>
      <c r="F517" s="0" t="n">
        <v>73.2</v>
      </c>
      <c r="G517" s="0" t="n">
        <v>77.2</v>
      </c>
      <c r="H517" s="0" t="n">
        <v>83.4</v>
      </c>
      <c r="I517" s="0" t="n">
        <v>4.72</v>
      </c>
      <c r="J517" s="0" t="n">
        <v>1.24</v>
      </c>
      <c r="K517" s="0" t="n">
        <v>31.59</v>
      </c>
      <c r="L517" s="0" t="n">
        <v>0.5</v>
      </c>
      <c r="M517" s="19" t="n">
        <v>43721.7699604167</v>
      </c>
      <c r="N517" s="19" t="n">
        <v>43721.7866386921</v>
      </c>
      <c r="O517" s="19" t="s">
        <v>649</v>
      </c>
      <c r="W517" s="0" t="s">
        <v>211</v>
      </c>
      <c r="X517" s="19" t="n">
        <v>43619.8090277778</v>
      </c>
      <c r="Y517" s="31" t="n">
        <v>847</v>
      </c>
      <c r="Z517" s="0" t="s">
        <v>104</v>
      </c>
      <c r="AA517" s="0" t="s">
        <v>6</v>
      </c>
      <c r="AB517" s="0" t="s">
        <v>104</v>
      </c>
      <c r="AC517" s="0" t="n">
        <v>2019</v>
      </c>
      <c r="AD517" s="0" t="n">
        <v>6</v>
      </c>
      <c r="AE517" s="32"/>
      <c r="AF517" s="21" t="n">
        <f aca="false">IFERROR(SUMPRODUCT(--(tbl_bd_descente[wo_number]=W517),tbl_bd_descente[Y],tbl_bd_descente[tons])/SUMIF(tbl_bd_descente[wo_number],W517,tbl_bd_descente[tons]),0)</f>
        <v>83.0193624557261</v>
      </c>
      <c r="AG517" s="21" t="n">
        <f aca="false">IFERROR(SUMPRODUCT(--(tbl_bd_descente[wo_number]=W517),tbl_bd_descente[Al2O3],tbl_bd_descente[tons])/SUMIF(tbl_bd_descente[wo_number],W517,tbl_bd_descente[tons]),0)</f>
        <v>5.88526564344746</v>
      </c>
      <c r="AH517" s="21" t="n">
        <f aca="false">IFERROR(SUMPRODUCT(--(tbl_bd_descente[wo_number]=W517),tbl_bd_descente[Fe2O3],tbl_bd_descente[tons])/SUMIF(tbl_bd_descente[wo_number],W517,tbl_bd_descente[tons]),0)</f>
        <v>0.907225501770956</v>
      </c>
      <c r="AI517" s="21" t="n">
        <f aca="false">IFERROR(SUMPRODUCT(--(tbl_bd_descente[wo_number]=W517),tbl_bd_descente[MgO],tbl_bd_descente[tons])/SUMIF(tbl_bd_descente[wo_number],W517,tbl_bd_descente[tons]),0)</f>
        <v>32.1163872491145</v>
      </c>
      <c r="AJ517" s="21" t="n">
        <f aca="false">IFERROR(SUMPRODUCT(--(tbl_bd_descente[wo_number]=W517),tbl_bd_descente[CaOX],tbl_bd_descente[tons])/SUMIF(tbl_bd_descente[wo_number],W517,tbl_bd_descente[tons]),0)</f>
        <v>0.763069657615112</v>
      </c>
      <c r="AK517" s="21" t="n">
        <f aca="false">IFERROR(SUMPRODUCT(--(tbl_bd_descente[wo_number]=W517),tbl_bd_descente[S],tbl_bd_descente[tons])/SUMIF(tbl_bd_descente[wo_number],W517,tbl_bd_descente[tons]),0)</f>
        <v>0.0596399055489965</v>
      </c>
      <c r="AL517" s="33"/>
      <c r="AM517" s="34"/>
      <c r="AO517" s="47" t="str">
        <f aca="false">IF(AND(C517=S$2,D517=S$3,COUNTIF(AO$1:AO516,"&gt;"&amp;1)&lt;10),ROW(),"")</f>
        <v/>
      </c>
    </row>
    <row r="518" customFormat="false" ht="12.8" hidden="false" customHeight="false" outlineLevel="0" collapsed="false">
      <c r="A518" s="0" t="s">
        <v>1132</v>
      </c>
      <c r="B518" s="0" t="s">
        <v>66</v>
      </c>
      <c r="C518" s="0" t="s">
        <v>20</v>
      </c>
      <c r="D518" s="0" t="s">
        <v>66</v>
      </c>
      <c r="E518" s="20" t="n">
        <v>479.030997467041</v>
      </c>
      <c r="F518" s="0" t="n">
        <v>70.7</v>
      </c>
      <c r="G518" s="0" t="n">
        <v>74.5</v>
      </c>
      <c r="H518" s="0" t="n">
        <v>79.6</v>
      </c>
      <c r="I518" s="0" t="n">
        <v>8.96</v>
      </c>
      <c r="J518" s="0" t="n">
        <v>1.65</v>
      </c>
      <c r="K518" s="0" t="n">
        <v>32.03</v>
      </c>
      <c r="L518" s="0" t="n">
        <v>1.54</v>
      </c>
      <c r="M518" s="19" t="n">
        <v>43721.6766781597</v>
      </c>
      <c r="N518" s="19" t="n">
        <v>43721.7279512384</v>
      </c>
      <c r="O518" s="19" t="s">
        <v>654</v>
      </c>
      <c r="W518" s="0" t="s">
        <v>210</v>
      </c>
      <c r="X518" s="19" t="n">
        <v>43619.5097222222</v>
      </c>
      <c r="Y518" s="31" t="n">
        <v>1200</v>
      </c>
      <c r="Z518" s="0" t="s">
        <v>104</v>
      </c>
      <c r="AA518" s="0" t="s">
        <v>6</v>
      </c>
      <c r="AB518" s="0" t="s">
        <v>104</v>
      </c>
      <c r="AC518" s="0" t="n">
        <v>2019</v>
      </c>
      <c r="AD518" s="0" t="n">
        <v>6</v>
      </c>
      <c r="AE518" s="32"/>
      <c r="AF518" s="21" t="n">
        <f aca="false">IFERROR(SUMPRODUCT(--(tbl_bd_descente[wo_number]=W518),tbl_bd_descente[Y],tbl_bd_descente[tons])/SUMIF(tbl_bd_descente[wo_number],W518,tbl_bd_descente[tons]),0)</f>
        <v>81.5333333333333</v>
      </c>
      <c r="AG518" s="21" t="n">
        <f aca="false">IFERROR(SUMPRODUCT(--(tbl_bd_descente[wo_number]=W518),tbl_bd_descente[Al2O3],tbl_bd_descente[tons])/SUMIF(tbl_bd_descente[wo_number],W518,tbl_bd_descente[tons]),0)</f>
        <v>6.16666666666667</v>
      </c>
      <c r="AH518" s="21" t="n">
        <f aca="false">IFERROR(SUMPRODUCT(--(tbl_bd_descente[wo_number]=W518),tbl_bd_descente[Fe2O3],tbl_bd_descente[tons])/SUMIF(tbl_bd_descente[wo_number],W518,tbl_bd_descente[tons]),0)</f>
        <v>1.01</v>
      </c>
      <c r="AI518" s="21" t="n">
        <f aca="false">IFERROR(SUMPRODUCT(--(tbl_bd_descente[wo_number]=W518),tbl_bd_descente[MgO],tbl_bd_descente[tons])/SUMIF(tbl_bd_descente[wo_number],W518,tbl_bd_descente[tons]),0)</f>
        <v>32.11</v>
      </c>
      <c r="AJ518" s="21" t="n">
        <f aca="false">IFERROR(SUMPRODUCT(--(tbl_bd_descente[wo_number]=W518),tbl_bd_descente[CaOX],tbl_bd_descente[tons])/SUMIF(tbl_bd_descente[wo_number],W518,tbl_bd_descente[tons]),0)</f>
        <v>0.946666666666667</v>
      </c>
      <c r="AK518" s="21" t="n">
        <f aca="false">IFERROR(SUMPRODUCT(--(tbl_bd_descente[wo_number]=W518),tbl_bd_descente[S],tbl_bd_descente[tons])/SUMIF(tbl_bd_descente[wo_number],W518,tbl_bd_descente[tons]),0)</f>
        <v>0.056</v>
      </c>
      <c r="AL518" s="33"/>
      <c r="AM518" s="34"/>
      <c r="AO518" s="47" t="str">
        <f aca="false">IF(AND(C518=S$2,D518=S$3,COUNTIF(AO$1:AO517,"&gt;"&amp;1)&lt;10),ROW(),"")</f>
        <v/>
      </c>
    </row>
    <row r="519" customFormat="false" ht="12.8" hidden="false" customHeight="false" outlineLevel="0" collapsed="false">
      <c r="A519" s="0" t="s">
        <v>1133</v>
      </c>
      <c r="B519" s="0" t="s">
        <v>66</v>
      </c>
      <c r="C519" s="0" t="s">
        <v>20</v>
      </c>
      <c r="D519" s="0" t="s">
        <v>66</v>
      </c>
      <c r="E519" s="20" t="n">
        <v>409.31799697876</v>
      </c>
      <c r="F519" s="0" t="n">
        <v>70.6</v>
      </c>
      <c r="G519" s="0" t="n">
        <v>74.5</v>
      </c>
      <c r="H519" s="0" t="n">
        <v>80.1</v>
      </c>
      <c r="I519" s="0" t="n">
        <v>5.15</v>
      </c>
      <c r="J519" s="0" t="n">
        <v>1.41</v>
      </c>
      <c r="K519" s="0" t="n">
        <v>31.01</v>
      </c>
      <c r="L519" s="0" t="n">
        <v>0.36</v>
      </c>
      <c r="M519" s="19" t="n">
        <v>43721.6284091088</v>
      </c>
      <c r="N519" s="19" t="n">
        <v>43721.6698205208</v>
      </c>
      <c r="O519" s="19" t="s">
        <v>1134</v>
      </c>
      <c r="W519" s="0" t="s">
        <v>209</v>
      </c>
      <c r="X519" s="19" t="n">
        <v>43619.2215277778</v>
      </c>
      <c r="Y519" s="31" t="n">
        <v>740</v>
      </c>
      <c r="Z519" s="0" t="s">
        <v>594</v>
      </c>
      <c r="AA519" s="0" t="s">
        <v>23</v>
      </c>
      <c r="AB519" s="0" t="s">
        <v>77</v>
      </c>
      <c r="AC519" s="0" t="n">
        <v>2019</v>
      </c>
      <c r="AD519" s="0" t="n">
        <v>6</v>
      </c>
      <c r="AE519" s="32"/>
      <c r="AF519" s="21" t="n">
        <f aca="false">IFERROR(SUMPRODUCT(--(tbl_bd_descente[wo_number]=W519),tbl_bd_descente[Y],tbl_bd_descente[tons])/SUMIF(tbl_bd_descente[wo_number],W519,tbl_bd_descente[tons]),0)</f>
        <v>79.2108108108108</v>
      </c>
      <c r="AG519" s="21" t="n">
        <f aca="false">IFERROR(SUMPRODUCT(--(tbl_bd_descente[wo_number]=W519),tbl_bd_descente[Al2O3],tbl_bd_descente[tons])/SUMIF(tbl_bd_descente[wo_number],W519,tbl_bd_descente[tons]),0)</f>
        <v>10.5713513513514</v>
      </c>
      <c r="AH519" s="21" t="n">
        <f aca="false">IFERROR(SUMPRODUCT(--(tbl_bd_descente[wo_number]=W519),tbl_bd_descente[Fe2O3],tbl_bd_descente[tons])/SUMIF(tbl_bd_descente[wo_number],W519,tbl_bd_descente[tons]),0)</f>
        <v>1.46108108108108</v>
      </c>
      <c r="AI519" s="21" t="n">
        <f aca="false">IFERROR(SUMPRODUCT(--(tbl_bd_descente[wo_number]=W519),tbl_bd_descente[MgO],tbl_bd_descente[tons])/SUMIF(tbl_bd_descente[wo_number],W519,tbl_bd_descente[tons]),0)</f>
        <v>32.5389189189189</v>
      </c>
      <c r="AJ519" s="21" t="n">
        <f aca="false">IFERROR(SUMPRODUCT(--(tbl_bd_descente[wo_number]=W519),tbl_bd_descente[CaOX],tbl_bd_descente[tons])/SUMIF(tbl_bd_descente[wo_number],W519,tbl_bd_descente[tons]),0)</f>
        <v>1.38594594594595</v>
      </c>
      <c r="AK519" s="21" t="n">
        <f aca="false">IFERROR(SUMPRODUCT(--(tbl_bd_descente[wo_number]=W519),tbl_bd_descente[S],tbl_bd_descente[tons])/SUMIF(tbl_bd_descente[wo_number],W519,tbl_bd_descente[tons]),0)</f>
        <v>0.0935135135135135</v>
      </c>
      <c r="AL519" s="33"/>
      <c r="AM519" s="34"/>
      <c r="AO519" s="47" t="str">
        <f aca="false">IF(AND(C519=S$2,D519=S$3,COUNTIF(AO$1:AO518,"&gt;"&amp;1)&lt;10),ROW(),"")</f>
        <v/>
      </c>
    </row>
    <row r="520" customFormat="false" ht="12.8" hidden="false" customHeight="false" outlineLevel="0" collapsed="false">
      <c r="A520" s="0" t="s">
        <v>1135</v>
      </c>
      <c r="B520" s="0" t="s">
        <v>30</v>
      </c>
      <c r="C520" s="0" t="s">
        <v>1</v>
      </c>
      <c r="D520" s="0" t="s">
        <v>30</v>
      </c>
      <c r="E520" s="20" t="n">
        <v>72.0299987792969</v>
      </c>
      <c r="F520" s="20" t="n">
        <v>75.2</v>
      </c>
      <c r="G520" s="20" t="n">
        <v>79.3</v>
      </c>
      <c r="H520" s="20" t="n">
        <v>85.6</v>
      </c>
      <c r="I520" s="20" t="n">
        <v>3.95</v>
      </c>
      <c r="J520" s="20" t="n">
        <v>1.09</v>
      </c>
      <c r="K520" s="20" t="n">
        <v>31.57</v>
      </c>
      <c r="L520" s="20" t="n">
        <v>0.66</v>
      </c>
      <c r="M520" s="19" t="n">
        <v>43721.6140101042</v>
      </c>
      <c r="N520" s="19" t="n">
        <v>43721.6200118056</v>
      </c>
      <c r="O520" s="19" t="s">
        <v>649</v>
      </c>
      <c r="W520" s="0" t="s">
        <v>208</v>
      </c>
      <c r="X520" s="19" t="n">
        <v>43616.9993055556</v>
      </c>
      <c r="Y520" s="31" t="n">
        <v>680</v>
      </c>
      <c r="Z520" s="0" t="s">
        <v>594</v>
      </c>
      <c r="AA520" s="0" t="s">
        <v>23</v>
      </c>
      <c r="AB520" s="0" t="s">
        <v>77</v>
      </c>
      <c r="AC520" s="0" t="n">
        <v>2019</v>
      </c>
      <c r="AD520" s="0" t="n">
        <v>5</v>
      </c>
      <c r="AE520" s="32"/>
      <c r="AF520" s="21" t="n">
        <f aca="false">IFERROR(SUMPRODUCT(--(tbl_bd_descente[wo_number]=W520),tbl_bd_descente[Y],tbl_bd_descente[tons])/SUMIF(tbl_bd_descente[wo_number],W520,tbl_bd_descente[tons]),0)</f>
        <v>79.395566502463</v>
      </c>
      <c r="AG520" s="21" t="n">
        <f aca="false">IFERROR(SUMPRODUCT(--(tbl_bd_descente[wo_number]=W520),tbl_bd_descente[Al2O3],tbl_bd_descente[tons])/SUMIF(tbl_bd_descente[wo_number],W520,tbl_bd_descente[tons]),0)</f>
        <v>10.8618719211823</v>
      </c>
      <c r="AH520" s="21" t="n">
        <f aca="false">IFERROR(SUMPRODUCT(--(tbl_bd_descente[wo_number]=W520),tbl_bd_descente[Fe2O3],tbl_bd_descente[tons])/SUMIF(tbl_bd_descente[wo_number],W520,tbl_bd_descente[tons]),0)</f>
        <v>1.39896551724138</v>
      </c>
      <c r="AI520" s="21" t="n">
        <f aca="false">IFERROR(SUMPRODUCT(--(tbl_bd_descente[wo_number]=W520),tbl_bd_descente[MgO],tbl_bd_descente[tons])/SUMIF(tbl_bd_descente[wo_number],W520,tbl_bd_descente[tons]),0)</f>
        <v>32.5541871921182</v>
      </c>
      <c r="AJ520" s="21" t="n">
        <f aca="false">IFERROR(SUMPRODUCT(--(tbl_bd_descente[wo_number]=W520),tbl_bd_descente[CaOX],tbl_bd_descente[tons])/SUMIF(tbl_bd_descente[wo_number],W520,tbl_bd_descente[tons]),0)</f>
        <v>1.54487684729064</v>
      </c>
      <c r="AK520" s="21" t="n">
        <f aca="false">IFERROR(SUMPRODUCT(--(tbl_bd_descente[wo_number]=W520),tbl_bd_descente[S],tbl_bd_descente[tons])/SUMIF(tbl_bd_descente[wo_number],W520,tbl_bd_descente[tons]),0)</f>
        <v>0.0810147783251232</v>
      </c>
      <c r="AL520" s="33"/>
      <c r="AM520" s="34"/>
      <c r="AO520" s="47" t="str">
        <f aca="false">IF(AND(C520=S$2,D520=S$3,COUNTIF(AO$1:AO519,"&gt;"&amp;1)&lt;10),ROW(),"")</f>
        <v/>
      </c>
    </row>
    <row r="521" customFormat="false" ht="12.8" hidden="false" customHeight="false" outlineLevel="0" collapsed="false">
      <c r="A521" s="0" t="s">
        <v>1136</v>
      </c>
      <c r="B521" s="0" t="s">
        <v>66</v>
      </c>
      <c r="C521" s="0" t="s">
        <v>20</v>
      </c>
      <c r="D521" s="0" t="s">
        <v>66</v>
      </c>
      <c r="E521" s="20" t="n">
        <v>178.223998260498</v>
      </c>
      <c r="F521" s="0" t="n">
        <v>72.5</v>
      </c>
      <c r="G521" s="0" t="n">
        <v>76.4</v>
      </c>
      <c r="H521" s="0" t="n">
        <v>82.1</v>
      </c>
      <c r="I521" s="0" t="n">
        <v>8.53</v>
      </c>
      <c r="J521" s="0" t="n">
        <v>1.4</v>
      </c>
      <c r="K521" s="0" t="n">
        <v>32.11</v>
      </c>
      <c r="L521" s="0" t="n">
        <v>1.2</v>
      </c>
      <c r="M521" s="19" t="n">
        <v>43721.5671162384</v>
      </c>
      <c r="N521" s="19" t="n">
        <v>43721.6095896991</v>
      </c>
      <c r="O521" s="19" t="s">
        <v>649</v>
      </c>
      <c r="W521" s="0" t="s">
        <v>207</v>
      </c>
      <c r="X521" s="19" t="n">
        <v>43616.8097222222</v>
      </c>
      <c r="Y521" s="31" t="n">
        <v>1184</v>
      </c>
      <c r="Z521" s="0" t="s">
        <v>30</v>
      </c>
      <c r="AA521" s="0" t="s">
        <v>4</v>
      </c>
      <c r="AB521" s="0" t="s">
        <v>30</v>
      </c>
      <c r="AC521" s="0" t="n">
        <v>2019</v>
      </c>
      <c r="AD521" s="0" t="n">
        <v>5</v>
      </c>
      <c r="AE521" s="32"/>
      <c r="AF521" s="21" t="n">
        <f aca="false">IFERROR(SUMPRODUCT(--(tbl_bd_descente[wo_number]=W521),tbl_bd_descente[Y],tbl_bd_descente[tons])/SUMIF(tbl_bd_descente[wo_number],W521,tbl_bd_descente[tons]),0)</f>
        <v>80.7040540540541</v>
      </c>
      <c r="AG521" s="21" t="n">
        <f aca="false">IFERROR(SUMPRODUCT(--(tbl_bd_descente[wo_number]=W521),tbl_bd_descente[Al2O3],tbl_bd_descente[tons])/SUMIF(tbl_bd_descente[wo_number],W521,tbl_bd_descente[tons]),0)</f>
        <v>5.83364864864865</v>
      </c>
      <c r="AH521" s="21" t="n">
        <f aca="false">IFERROR(SUMPRODUCT(--(tbl_bd_descente[wo_number]=W521),tbl_bd_descente[Fe2O3],tbl_bd_descente[tons])/SUMIF(tbl_bd_descente[wo_number],W521,tbl_bd_descente[tons]),0)</f>
        <v>0.989594594594595</v>
      </c>
      <c r="AI521" s="21" t="n">
        <f aca="false">IFERROR(SUMPRODUCT(--(tbl_bd_descente[wo_number]=W521),tbl_bd_descente[MgO],tbl_bd_descente[tons])/SUMIF(tbl_bd_descente[wo_number],W521,tbl_bd_descente[tons]),0)</f>
        <v>32.0763513513514</v>
      </c>
      <c r="AJ521" s="21" t="n">
        <f aca="false">IFERROR(SUMPRODUCT(--(tbl_bd_descente[wo_number]=W521),tbl_bd_descente[CaOX],tbl_bd_descente[tons])/SUMIF(tbl_bd_descente[wo_number],W521,tbl_bd_descente[tons]),0)</f>
        <v>0.95027027027027</v>
      </c>
      <c r="AK521" s="21" t="n">
        <f aca="false">IFERROR(SUMPRODUCT(--(tbl_bd_descente[wo_number]=W521),tbl_bd_descente[S],tbl_bd_descente[tons])/SUMIF(tbl_bd_descente[wo_number],W521,tbl_bd_descente[tons]),0)</f>
        <v>0.0725675675675676</v>
      </c>
      <c r="AL521" s="33"/>
      <c r="AM521" s="34"/>
      <c r="AO521" s="47" t="str">
        <f aca="false">IF(AND(C521=S$2,D521=S$3,COUNTIF(AO$1:AO520,"&gt;"&amp;1)&lt;10),ROW(),"")</f>
        <v/>
      </c>
    </row>
    <row r="522" customFormat="false" ht="12.8" hidden="false" customHeight="false" outlineLevel="0" collapsed="false">
      <c r="A522" s="0" t="s">
        <v>1137</v>
      </c>
      <c r="B522" s="0" t="s">
        <v>66</v>
      </c>
      <c r="C522" s="0" t="s">
        <v>20</v>
      </c>
      <c r="D522" s="0" t="s">
        <v>66</v>
      </c>
      <c r="E522" s="20" t="n">
        <v>145.238998413086</v>
      </c>
      <c r="F522" s="0" t="n">
        <v>72.3</v>
      </c>
      <c r="G522" s="0" t="n">
        <v>76.2</v>
      </c>
      <c r="H522" s="0" t="n">
        <v>82.3</v>
      </c>
      <c r="I522" s="0" t="n">
        <v>5.5</v>
      </c>
      <c r="J522" s="0" t="n">
        <v>1.16</v>
      </c>
      <c r="K522" s="0" t="n">
        <v>31.74</v>
      </c>
      <c r="L522" s="0" t="n">
        <v>1.22</v>
      </c>
      <c r="M522" s="19" t="n">
        <v>43721.5408916667</v>
      </c>
      <c r="N522" s="19" t="n">
        <v>43721.5618178241</v>
      </c>
      <c r="O522" s="19" t="s">
        <v>649</v>
      </c>
      <c r="W522" s="0" t="s">
        <v>206</v>
      </c>
      <c r="X522" s="19" t="n">
        <v>43616.5319444445</v>
      </c>
      <c r="Y522" s="31" t="n">
        <v>1200</v>
      </c>
      <c r="Z522" s="0" t="s">
        <v>30</v>
      </c>
      <c r="AA522" s="0" t="s">
        <v>4</v>
      </c>
      <c r="AB522" s="0" t="s">
        <v>30</v>
      </c>
      <c r="AC522" s="0" t="n">
        <v>2019</v>
      </c>
      <c r="AD522" s="0" t="n">
        <v>5</v>
      </c>
      <c r="AE522" s="32"/>
      <c r="AF522" s="21" t="n">
        <f aca="false">IFERROR(SUMPRODUCT(--(tbl_bd_descente[wo_number]=W522),tbl_bd_descente[Y],tbl_bd_descente[tons])/SUMIF(tbl_bd_descente[wo_number],W522,tbl_bd_descente[tons]),0)</f>
        <v>79.3666666666667</v>
      </c>
      <c r="AG522" s="21" t="n">
        <f aca="false">IFERROR(SUMPRODUCT(--(tbl_bd_descente[wo_number]=W522),tbl_bd_descente[Al2O3],tbl_bd_descente[tons])/SUMIF(tbl_bd_descente[wo_number],W522,tbl_bd_descente[tons]),0)</f>
        <v>6.36333333333333</v>
      </c>
      <c r="AH522" s="21" t="n">
        <f aca="false">IFERROR(SUMPRODUCT(--(tbl_bd_descente[wo_number]=W522),tbl_bd_descente[Fe2O3],tbl_bd_descente[tons])/SUMIF(tbl_bd_descente[wo_number],W522,tbl_bd_descente[tons]),0)</f>
        <v>1.04333333333333</v>
      </c>
      <c r="AI522" s="21" t="n">
        <f aca="false">IFERROR(SUMPRODUCT(--(tbl_bd_descente[wo_number]=W522),tbl_bd_descente[MgO],tbl_bd_descente[tons])/SUMIF(tbl_bd_descente[wo_number],W522,tbl_bd_descente[tons]),0)</f>
        <v>32.05</v>
      </c>
      <c r="AJ522" s="21" t="n">
        <f aca="false">IFERROR(SUMPRODUCT(--(tbl_bd_descente[wo_number]=W522),tbl_bd_descente[CaOX],tbl_bd_descente[tons])/SUMIF(tbl_bd_descente[wo_number],W522,tbl_bd_descente[tons]),0)</f>
        <v>1.41333333333333</v>
      </c>
      <c r="AK522" s="21" t="n">
        <f aca="false">IFERROR(SUMPRODUCT(--(tbl_bd_descente[wo_number]=W522),tbl_bd_descente[S],tbl_bd_descente[tons])/SUMIF(tbl_bd_descente[wo_number],W522,tbl_bd_descente[tons]),0)</f>
        <v>0.0663333333333333</v>
      </c>
      <c r="AL522" s="33"/>
      <c r="AM522" s="34"/>
      <c r="AO522" s="47" t="str">
        <f aca="false">IF(AND(C522=S$2,D522=S$3,COUNTIF(AO$1:AO521,"&gt;"&amp;1)&lt;10),ROW(),"")</f>
        <v/>
      </c>
    </row>
    <row r="523" customFormat="false" ht="12.8" hidden="false" customHeight="false" outlineLevel="0" collapsed="false">
      <c r="A523" s="0" t="s">
        <v>1138</v>
      </c>
      <c r="B523" s="0" t="s">
        <v>30</v>
      </c>
      <c r="C523" s="0" t="s">
        <v>4</v>
      </c>
      <c r="D523" s="0" t="s">
        <v>30</v>
      </c>
      <c r="E523" s="20" t="n">
        <v>244.624996948242</v>
      </c>
      <c r="F523" s="0" t="n">
        <v>76.7</v>
      </c>
      <c r="G523" s="0" t="n">
        <v>80.9</v>
      </c>
      <c r="H523" s="0" t="n">
        <v>87</v>
      </c>
      <c r="I523" s="0" t="n">
        <v>5.62</v>
      </c>
      <c r="J523" s="0" t="n">
        <v>0.95</v>
      </c>
      <c r="K523" s="0" t="n">
        <v>31.8</v>
      </c>
      <c r="L523" s="0" t="n">
        <v>1.01</v>
      </c>
      <c r="M523" s="19" t="n">
        <v>43721.508409838</v>
      </c>
      <c r="N523" s="19" t="n">
        <v>43721.5316729514</v>
      </c>
      <c r="O523" s="19" t="s">
        <v>605</v>
      </c>
      <c r="W523" s="0" t="s">
        <v>205</v>
      </c>
      <c r="X523" s="19" t="n">
        <v>43616.2013888889</v>
      </c>
      <c r="Y523" s="31" t="n">
        <v>168.666666666667</v>
      </c>
      <c r="Z523" s="0" t="s">
        <v>66</v>
      </c>
      <c r="AA523" s="0" t="s">
        <v>20</v>
      </c>
      <c r="AB523" s="0" t="s">
        <v>66</v>
      </c>
      <c r="AC523" s="0" t="n">
        <v>2019</v>
      </c>
      <c r="AD523" s="0" t="n">
        <v>5</v>
      </c>
      <c r="AE523" s="32"/>
      <c r="AF523" s="21" t="n">
        <f aca="false">IFERROR(SUMPRODUCT(--(tbl_bd_descente[wo_number]=W523),tbl_bd_descente[Y],tbl_bd_descente[tons])/SUMIF(tbl_bd_descente[wo_number],W523,tbl_bd_descente[tons]),0)</f>
        <v>73.7</v>
      </c>
      <c r="AG523" s="21" t="n">
        <f aca="false">IFERROR(SUMPRODUCT(--(tbl_bd_descente[wo_number]=W523),tbl_bd_descente[Al2O3],tbl_bd_descente[tons])/SUMIF(tbl_bd_descente[wo_number],W523,tbl_bd_descente[tons]),0)</f>
        <v>7.05</v>
      </c>
      <c r="AH523" s="21" t="n">
        <f aca="false">IFERROR(SUMPRODUCT(--(tbl_bd_descente[wo_number]=W523),tbl_bd_descente[Fe2O3],tbl_bd_descente[tons])/SUMIF(tbl_bd_descente[wo_number],W523,tbl_bd_descente[tons]),0)</f>
        <v>1.28</v>
      </c>
      <c r="AI523" s="21" t="n">
        <f aca="false">IFERROR(SUMPRODUCT(--(tbl_bd_descente[wo_number]=W523),tbl_bd_descente[MgO],tbl_bd_descente[tons])/SUMIF(tbl_bd_descente[wo_number],W523,tbl_bd_descente[tons]),0)</f>
        <v>32.15</v>
      </c>
      <c r="AJ523" s="21" t="n">
        <f aca="false">IFERROR(SUMPRODUCT(--(tbl_bd_descente[wo_number]=W523),tbl_bd_descente[CaOX],tbl_bd_descente[tons])/SUMIF(tbl_bd_descente[wo_number],W523,tbl_bd_descente[tons]),0)</f>
        <v>1.13</v>
      </c>
      <c r="AK523" s="21" t="n">
        <f aca="false">IFERROR(SUMPRODUCT(--(tbl_bd_descente[wo_number]=W523),tbl_bd_descente[S],tbl_bd_descente[tons])/SUMIF(tbl_bd_descente[wo_number],W523,tbl_bd_descente[tons]),0)</f>
        <v>0.124</v>
      </c>
      <c r="AL523" s="33"/>
      <c r="AM523" s="34"/>
      <c r="AO523" s="47" t="str">
        <f aca="false">IF(AND(C523=S$2,D523=S$3,COUNTIF(AO$1:AO522,"&gt;"&amp;1)&lt;10),ROW(),"")</f>
        <v/>
      </c>
    </row>
    <row r="524" customFormat="false" ht="12.8" hidden="false" customHeight="false" outlineLevel="0" collapsed="false">
      <c r="A524" s="0" t="s">
        <v>1139</v>
      </c>
      <c r="B524" s="0" t="s">
        <v>88</v>
      </c>
      <c r="C524" s="0" t="s">
        <v>26</v>
      </c>
      <c r="D524" s="0" t="s">
        <v>88</v>
      </c>
      <c r="E524" s="20" t="n">
        <v>74.6609992980957</v>
      </c>
      <c r="F524" s="0" t="n">
        <v>71.2</v>
      </c>
      <c r="G524" s="0" t="n">
        <v>75</v>
      </c>
      <c r="H524" s="0" t="n">
        <v>81.4</v>
      </c>
      <c r="I524" s="0" t="n">
        <v>3.4</v>
      </c>
      <c r="J524" s="0" t="n">
        <v>1.02</v>
      </c>
      <c r="K524" s="0" t="n">
        <v>31.54</v>
      </c>
      <c r="L524" s="0" t="n">
        <v>0.67</v>
      </c>
      <c r="M524" s="19" t="n">
        <v>43721.4669523495</v>
      </c>
      <c r="N524" s="19" t="n">
        <v>43721.4707066782</v>
      </c>
      <c r="O524" s="19" t="s">
        <v>605</v>
      </c>
      <c r="W524" s="0" t="s">
        <v>205</v>
      </c>
      <c r="X524" s="19" t="n">
        <v>43616.2013888889</v>
      </c>
      <c r="Y524" s="31" t="n">
        <v>84.3333333333333</v>
      </c>
      <c r="Z524" s="0" t="s">
        <v>66</v>
      </c>
      <c r="AA524" s="0" t="s">
        <v>9</v>
      </c>
      <c r="AB524" s="0" t="s">
        <v>66</v>
      </c>
      <c r="AC524" s="0" t="n">
        <v>2019</v>
      </c>
      <c r="AD524" s="0" t="n">
        <v>5</v>
      </c>
      <c r="AE524" s="32"/>
      <c r="AF524" s="21" t="n">
        <f aca="false">IFERROR(SUMPRODUCT(--(tbl_bd_descente[wo_number]=W524),tbl_bd_descente[Y],tbl_bd_descente[tons])/SUMIF(tbl_bd_descente[wo_number],W524,tbl_bd_descente[tons]),0)</f>
        <v>73.7</v>
      </c>
      <c r="AG524" s="21" t="n">
        <f aca="false">IFERROR(SUMPRODUCT(--(tbl_bd_descente[wo_number]=W524),tbl_bd_descente[Al2O3],tbl_bd_descente[tons])/SUMIF(tbl_bd_descente[wo_number],W524,tbl_bd_descente[tons]),0)</f>
        <v>7.05</v>
      </c>
      <c r="AH524" s="21" t="n">
        <f aca="false">IFERROR(SUMPRODUCT(--(tbl_bd_descente[wo_number]=W524),tbl_bd_descente[Fe2O3],tbl_bd_descente[tons])/SUMIF(tbl_bd_descente[wo_number],W524,tbl_bd_descente[tons]),0)</f>
        <v>1.28</v>
      </c>
      <c r="AI524" s="21" t="n">
        <f aca="false">IFERROR(SUMPRODUCT(--(tbl_bd_descente[wo_number]=W524),tbl_bd_descente[MgO],tbl_bd_descente[tons])/SUMIF(tbl_bd_descente[wo_number],W524,tbl_bd_descente[tons]),0)</f>
        <v>32.15</v>
      </c>
      <c r="AJ524" s="21" t="n">
        <f aca="false">IFERROR(SUMPRODUCT(--(tbl_bd_descente[wo_number]=W524),tbl_bd_descente[CaOX],tbl_bd_descente[tons])/SUMIF(tbl_bd_descente[wo_number],W524,tbl_bd_descente[tons]),0)</f>
        <v>1.13</v>
      </c>
      <c r="AK524" s="21" t="n">
        <f aca="false">IFERROR(SUMPRODUCT(--(tbl_bd_descente[wo_number]=W524),tbl_bd_descente[S],tbl_bd_descente[tons])/SUMIF(tbl_bd_descente[wo_number],W524,tbl_bd_descente[tons]),0)</f>
        <v>0.124</v>
      </c>
      <c r="AL524" s="33"/>
      <c r="AM524" s="34"/>
      <c r="AO524" s="47" t="str">
        <f aca="false">IF(AND(C524=S$2,D524=S$3,COUNTIF(AO$1:AO523,"&gt;"&amp;1)&lt;10),ROW(),"")</f>
        <v/>
      </c>
    </row>
    <row r="525" customFormat="false" ht="12.8" hidden="false" customHeight="false" outlineLevel="0" collapsed="false">
      <c r="A525" s="0" t="s">
        <v>1140</v>
      </c>
      <c r="B525" s="0" t="s">
        <v>58</v>
      </c>
      <c r="C525" s="0" t="s">
        <v>2</v>
      </c>
      <c r="D525" s="0" t="s">
        <v>58</v>
      </c>
      <c r="E525" s="20" t="n">
        <v>179.735998535156</v>
      </c>
      <c r="F525" s="0" t="n">
        <v>74.2</v>
      </c>
      <c r="G525" s="0" t="n">
        <v>78.2</v>
      </c>
      <c r="H525" s="0" t="n">
        <v>85</v>
      </c>
      <c r="I525" s="0" t="n">
        <v>1.9</v>
      </c>
      <c r="J525" s="0" t="n">
        <v>0.72</v>
      </c>
      <c r="K525" s="0" t="n">
        <v>31.34</v>
      </c>
      <c r="L525" s="0" t="n">
        <v>1.87</v>
      </c>
      <c r="M525" s="19" t="n">
        <v>43721.4287612269</v>
      </c>
      <c r="N525" s="19" t="n">
        <v>43721.443460382</v>
      </c>
      <c r="O525" s="19" t="s">
        <v>605</v>
      </c>
      <c r="W525" s="0" t="s">
        <v>196</v>
      </c>
      <c r="X525" s="19" t="n">
        <v>43615.1138888889</v>
      </c>
      <c r="Y525" s="31" t="n">
        <v>600</v>
      </c>
      <c r="Z525" s="0" t="s">
        <v>66</v>
      </c>
      <c r="AA525" s="0" t="s">
        <v>20</v>
      </c>
      <c r="AB525" s="0" t="s">
        <v>66</v>
      </c>
      <c r="AC525" s="0" t="n">
        <v>2019</v>
      </c>
      <c r="AD525" s="0" t="n">
        <v>5</v>
      </c>
      <c r="AE525" s="32"/>
      <c r="AF525" s="21" t="n">
        <f aca="false">IFERROR(SUMPRODUCT(--(tbl_bd_descente[wo_number]=W525),tbl_bd_descente[Y],tbl_bd_descente[tons])/SUMIF(tbl_bd_descente[wo_number],W525,tbl_bd_descente[tons]),0)</f>
        <v>71.9333333333333</v>
      </c>
      <c r="AG525" s="21" t="n">
        <f aca="false">IFERROR(SUMPRODUCT(--(tbl_bd_descente[wo_number]=W525),tbl_bd_descente[Al2O3],tbl_bd_descente[tons])/SUMIF(tbl_bd_descente[wo_number],W525,tbl_bd_descente[tons]),0)</f>
        <v>8.66</v>
      </c>
      <c r="AH525" s="21" t="n">
        <f aca="false">IFERROR(SUMPRODUCT(--(tbl_bd_descente[wo_number]=W525),tbl_bd_descente[Fe2O3],tbl_bd_descente[tons])/SUMIF(tbl_bd_descente[wo_number],W525,tbl_bd_descente[tons]),0)</f>
        <v>1.32333333333333</v>
      </c>
      <c r="AI525" s="21" t="n">
        <f aca="false">IFERROR(SUMPRODUCT(--(tbl_bd_descente[wo_number]=W525),tbl_bd_descente[MgO],tbl_bd_descente[tons])/SUMIF(tbl_bd_descente[wo_number],W525,tbl_bd_descente[tons]),0)</f>
        <v>32.27</v>
      </c>
      <c r="AJ525" s="21" t="n">
        <f aca="false">IFERROR(SUMPRODUCT(--(tbl_bd_descente[wo_number]=W525),tbl_bd_descente[CaOX],tbl_bd_descente[tons])/SUMIF(tbl_bd_descente[wo_number],W525,tbl_bd_descente[tons]),0)</f>
        <v>1.20333333333333</v>
      </c>
      <c r="AK525" s="21" t="n">
        <f aca="false">IFERROR(SUMPRODUCT(--(tbl_bd_descente[wo_number]=W525),tbl_bd_descente[S],tbl_bd_descente[tons])/SUMIF(tbl_bd_descente[wo_number],W525,tbl_bd_descente[tons]),0)</f>
        <v>0.139333333333333</v>
      </c>
      <c r="AL525" s="33"/>
      <c r="AM525" s="34"/>
      <c r="AO525" s="47" t="str">
        <f aca="false">IF(AND(C525=S$2,D525=S$3,COUNTIF(AO$1:AO524,"&gt;"&amp;1)&lt;10),ROW(),"")</f>
        <v/>
      </c>
    </row>
    <row r="526" customFormat="false" ht="12.8" hidden="false" customHeight="false" outlineLevel="0" collapsed="false">
      <c r="A526" s="0" t="s">
        <v>1141</v>
      </c>
      <c r="B526" s="0" t="s">
        <v>30</v>
      </c>
      <c r="C526" s="0" t="s">
        <v>1</v>
      </c>
      <c r="D526" s="0" t="s">
        <v>30</v>
      </c>
      <c r="E526" s="20" t="n">
        <v>207.923997879028</v>
      </c>
      <c r="F526" s="20" t="n">
        <v>75.5</v>
      </c>
      <c r="G526" s="20" t="n">
        <v>79.6</v>
      </c>
      <c r="H526" s="20" t="n">
        <v>86</v>
      </c>
      <c r="I526" s="20" t="n">
        <v>3.78</v>
      </c>
      <c r="J526" s="20" t="n">
        <v>0.83</v>
      </c>
      <c r="K526" s="20" t="n">
        <v>31.59</v>
      </c>
      <c r="L526" s="20" t="n">
        <v>1.87</v>
      </c>
      <c r="M526" s="19" t="n">
        <v>43721.3657592245</v>
      </c>
      <c r="N526" s="19" t="n">
        <v>43721.390515625</v>
      </c>
      <c r="O526" s="19" t="s">
        <v>605</v>
      </c>
      <c r="W526" s="0" t="s">
        <v>196</v>
      </c>
      <c r="X526" s="19" t="n">
        <v>43615.1138888889</v>
      </c>
      <c r="Y526" s="31" t="n">
        <v>300</v>
      </c>
      <c r="Z526" s="0" t="s">
        <v>66</v>
      </c>
      <c r="AA526" s="0" t="s">
        <v>9</v>
      </c>
      <c r="AB526" s="0" t="s">
        <v>66</v>
      </c>
      <c r="AC526" s="0" t="n">
        <v>2019</v>
      </c>
      <c r="AD526" s="0" t="n">
        <v>5</v>
      </c>
      <c r="AE526" s="32"/>
      <c r="AF526" s="21" t="n">
        <f aca="false">IFERROR(SUMPRODUCT(--(tbl_bd_descente[wo_number]=W526),tbl_bd_descente[Y],tbl_bd_descente[tons])/SUMIF(tbl_bd_descente[wo_number],W526,tbl_bd_descente[tons]),0)</f>
        <v>71.9333333333333</v>
      </c>
      <c r="AG526" s="21" t="n">
        <f aca="false">IFERROR(SUMPRODUCT(--(tbl_bd_descente[wo_number]=W526),tbl_bd_descente[Al2O3],tbl_bd_descente[tons])/SUMIF(tbl_bd_descente[wo_number],W526,tbl_bd_descente[tons]),0)</f>
        <v>8.66</v>
      </c>
      <c r="AH526" s="21" t="n">
        <f aca="false">IFERROR(SUMPRODUCT(--(tbl_bd_descente[wo_number]=W526),tbl_bd_descente[Fe2O3],tbl_bd_descente[tons])/SUMIF(tbl_bd_descente[wo_number],W526,tbl_bd_descente[tons]),0)</f>
        <v>1.32333333333333</v>
      </c>
      <c r="AI526" s="21" t="n">
        <f aca="false">IFERROR(SUMPRODUCT(--(tbl_bd_descente[wo_number]=W526),tbl_bd_descente[MgO],tbl_bd_descente[tons])/SUMIF(tbl_bd_descente[wo_number],W526,tbl_bd_descente[tons]),0)</f>
        <v>32.27</v>
      </c>
      <c r="AJ526" s="21" t="n">
        <f aca="false">IFERROR(SUMPRODUCT(--(tbl_bd_descente[wo_number]=W526),tbl_bd_descente[CaOX],tbl_bd_descente[tons])/SUMIF(tbl_bd_descente[wo_number],W526,tbl_bd_descente[tons]),0)</f>
        <v>1.20333333333333</v>
      </c>
      <c r="AK526" s="21" t="n">
        <f aca="false">IFERROR(SUMPRODUCT(--(tbl_bd_descente[wo_number]=W526),tbl_bd_descente[S],tbl_bd_descente[tons])/SUMIF(tbl_bd_descente[wo_number],W526,tbl_bd_descente[tons]),0)</f>
        <v>0.139333333333333</v>
      </c>
      <c r="AL526" s="33"/>
      <c r="AM526" s="34"/>
      <c r="AO526" s="47" t="str">
        <f aca="false">IF(AND(C526=S$2,D526=S$3,COUNTIF(AO$1:AO525,"&gt;"&amp;1)&lt;10),ROW(),"")</f>
        <v/>
      </c>
    </row>
    <row r="527" customFormat="false" ht="12.8" hidden="false" customHeight="false" outlineLevel="0" collapsed="false">
      <c r="A527" s="0" t="s">
        <v>1142</v>
      </c>
      <c r="B527" s="0" t="s">
        <v>613</v>
      </c>
      <c r="C527" s="0" t="s">
        <v>8</v>
      </c>
      <c r="D527" s="0" t="s">
        <v>66</v>
      </c>
      <c r="E527" s="20" t="n">
        <v>443.822995758057</v>
      </c>
      <c r="F527" s="0" t="n">
        <v>73.9</v>
      </c>
      <c r="G527" s="0" t="n">
        <v>77.9</v>
      </c>
      <c r="H527" s="0" t="n">
        <v>83.3</v>
      </c>
      <c r="I527" s="0" t="n">
        <v>8.38</v>
      </c>
      <c r="J527" s="0" t="n">
        <v>1.4</v>
      </c>
      <c r="K527" s="0" t="n">
        <v>32.11</v>
      </c>
      <c r="L527" s="0" t="n">
        <v>0.59</v>
      </c>
      <c r="M527" s="19" t="n">
        <v>43721.3229159375</v>
      </c>
      <c r="N527" s="19" t="n">
        <v>43721.3612574421</v>
      </c>
      <c r="O527" s="19" t="s">
        <v>605</v>
      </c>
      <c r="W527" s="0" t="s">
        <v>123</v>
      </c>
      <c r="X527" s="19" t="n">
        <v>43614.8868055556</v>
      </c>
      <c r="Y527" s="31" t="n">
        <v>915</v>
      </c>
      <c r="Z527" s="0" t="s">
        <v>66</v>
      </c>
      <c r="AA527" s="0" t="s">
        <v>26</v>
      </c>
      <c r="AB527" s="0" t="s">
        <v>88</v>
      </c>
      <c r="AC527" s="0" t="n">
        <v>2019</v>
      </c>
      <c r="AD527" s="0" t="n">
        <v>5</v>
      </c>
      <c r="AE527" s="32"/>
      <c r="AF527" s="21" t="n">
        <f aca="false">IFERROR(SUMPRODUCT(--(tbl_bd_descente[wo_number]=W527),tbl_bd_descente[Y],tbl_bd_descente[tons])/SUMIF(tbl_bd_descente[wo_number],W527,tbl_bd_descente[tons]),0)</f>
        <v>74.9770491803279</v>
      </c>
      <c r="AG527" s="21" t="n">
        <f aca="false">IFERROR(SUMPRODUCT(--(tbl_bd_descente[wo_number]=W527),tbl_bd_descente[Al2O3],tbl_bd_descente[tons])/SUMIF(tbl_bd_descente[wo_number],W527,tbl_bd_descente[tons]),0)</f>
        <v>3.31491803278689</v>
      </c>
      <c r="AH527" s="21" t="n">
        <f aca="false">IFERROR(SUMPRODUCT(--(tbl_bd_descente[wo_number]=W527),tbl_bd_descente[Fe2O3],tbl_bd_descente[tons])/SUMIF(tbl_bd_descente[wo_number],W527,tbl_bd_descente[tons]),0)</f>
        <v>0.941639344262295</v>
      </c>
      <c r="AI527" s="21" t="n">
        <f aca="false">IFERROR(SUMPRODUCT(--(tbl_bd_descente[wo_number]=W527),tbl_bd_descente[MgO],tbl_bd_descente[tons])/SUMIF(tbl_bd_descente[wo_number],W527,tbl_bd_descente[tons]),0)</f>
        <v>31.7506557377049</v>
      </c>
      <c r="AJ527" s="21" t="n">
        <f aca="false">IFERROR(SUMPRODUCT(--(tbl_bd_descente[wo_number]=W527),tbl_bd_descente[CaOX],tbl_bd_descente[tons])/SUMIF(tbl_bd_descente[wo_number],W527,tbl_bd_descente[tons]),0)</f>
        <v>1.80737704918033</v>
      </c>
      <c r="AK527" s="21" t="n">
        <f aca="false">IFERROR(SUMPRODUCT(--(tbl_bd_descente[wo_number]=W527),tbl_bd_descente[S],tbl_bd_descente[tons])/SUMIF(tbl_bd_descente[wo_number],W527,tbl_bd_descente[tons]),0)</f>
        <v>0.116672131147541</v>
      </c>
      <c r="AL527" s="33"/>
      <c r="AM527" s="34"/>
      <c r="AO527" s="47" t="str">
        <f aca="false">IF(AND(C527=S$2,D527=S$3,COUNTIF(AO$1:AO526,"&gt;"&amp;1)&lt;10),ROW(),"")</f>
        <v/>
      </c>
    </row>
    <row r="528" customFormat="false" ht="12.8" hidden="false" customHeight="false" outlineLevel="0" collapsed="false">
      <c r="A528" s="0" t="s">
        <v>1143</v>
      </c>
      <c r="B528" s="0" t="s">
        <v>613</v>
      </c>
      <c r="C528" s="0" t="s">
        <v>8</v>
      </c>
      <c r="D528" s="0" t="s">
        <v>66</v>
      </c>
      <c r="E528" s="20" t="n">
        <v>112.30899810791</v>
      </c>
      <c r="F528" s="0" t="n">
        <v>73.8</v>
      </c>
      <c r="G528" s="0" t="n">
        <v>77.8</v>
      </c>
      <c r="H528" s="0" t="n">
        <v>83.4</v>
      </c>
      <c r="I528" s="0" t="n">
        <v>8.72</v>
      </c>
      <c r="J528" s="0" t="n">
        <v>1.45</v>
      </c>
      <c r="K528" s="0" t="n">
        <v>32.08</v>
      </c>
      <c r="L528" s="0" t="n">
        <v>0.76</v>
      </c>
      <c r="M528" s="19" t="n">
        <v>43720.8039649653</v>
      </c>
      <c r="N528" s="19" t="n">
        <v>43720.8124886921</v>
      </c>
      <c r="O528" s="19" t="s">
        <v>654</v>
      </c>
      <c r="W528" s="0" t="s">
        <v>204</v>
      </c>
      <c r="X528" s="19" t="n">
        <v>43614.6659722222</v>
      </c>
      <c r="Y528" s="31" t="n">
        <v>900</v>
      </c>
      <c r="Z528" s="0" t="s">
        <v>66</v>
      </c>
      <c r="AA528" s="0" t="s">
        <v>26</v>
      </c>
      <c r="AB528" s="0" t="s">
        <v>88</v>
      </c>
      <c r="AC528" s="0" t="n">
        <v>2019</v>
      </c>
      <c r="AD528" s="0" t="n">
        <v>5</v>
      </c>
      <c r="AE528" s="32"/>
      <c r="AF528" s="21" t="n">
        <f aca="false">IFERROR(SUMPRODUCT(--(tbl_bd_descente[wo_number]=W528),tbl_bd_descente[Y],tbl_bd_descente[tons])/SUMIF(tbl_bd_descente[wo_number],W528,tbl_bd_descente[tons]),0)</f>
        <v>73.9666666666667</v>
      </c>
      <c r="AG528" s="21" t="n">
        <f aca="false">IFERROR(SUMPRODUCT(--(tbl_bd_descente[wo_number]=W528),tbl_bd_descente[Al2O3],tbl_bd_descente[tons])/SUMIF(tbl_bd_descente[wo_number],W528,tbl_bd_descente[tons]),0)</f>
        <v>3.59333333333333</v>
      </c>
      <c r="AH528" s="21" t="n">
        <f aca="false">IFERROR(SUMPRODUCT(--(tbl_bd_descente[wo_number]=W528),tbl_bd_descente[Fe2O3],tbl_bd_descente[tons])/SUMIF(tbl_bd_descente[wo_number],W528,tbl_bd_descente[tons]),0)</f>
        <v>1.03666666666667</v>
      </c>
      <c r="AI528" s="21" t="n">
        <f aca="false">IFERROR(SUMPRODUCT(--(tbl_bd_descente[wo_number]=W528),tbl_bd_descente[MgO],tbl_bd_descente[tons])/SUMIF(tbl_bd_descente[wo_number],W528,tbl_bd_descente[tons]),0)</f>
        <v>31.55</v>
      </c>
      <c r="AJ528" s="21" t="n">
        <f aca="false">IFERROR(SUMPRODUCT(--(tbl_bd_descente[wo_number]=W528),tbl_bd_descente[CaOX],tbl_bd_descente[tons])/SUMIF(tbl_bd_descente[wo_number],W528,tbl_bd_descente[tons]),0)</f>
        <v>1.73333333333333</v>
      </c>
      <c r="AK528" s="21" t="n">
        <f aca="false">IFERROR(SUMPRODUCT(--(tbl_bd_descente[wo_number]=W528),tbl_bd_descente[S],tbl_bd_descente[tons])/SUMIF(tbl_bd_descente[wo_number],W528,tbl_bd_descente[tons]),0)</f>
        <v>20.087</v>
      </c>
      <c r="AL528" s="33"/>
      <c r="AM528" s="34"/>
      <c r="AO528" s="47" t="str">
        <f aca="false">IF(AND(C528=S$2,D528=S$3,COUNTIF(AO$1:AO527,"&gt;"&amp;1)&lt;10),ROW(),"")</f>
        <v/>
      </c>
    </row>
    <row r="529" customFormat="false" ht="12.8" hidden="false" customHeight="false" outlineLevel="0" collapsed="false">
      <c r="A529" s="0" t="s">
        <v>1144</v>
      </c>
      <c r="B529" s="0" t="s">
        <v>54</v>
      </c>
      <c r="C529" s="0" t="s">
        <v>5</v>
      </c>
      <c r="D529" s="0" t="s">
        <v>54</v>
      </c>
      <c r="E529" s="20" t="n">
        <v>111.583000183105</v>
      </c>
      <c r="F529" s="0" t="n">
        <v>79.3</v>
      </c>
      <c r="G529" s="0" t="n">
        <v>83.6</v>
      </c>
      <c r="H529" s="0" t="n">
        <v>90.6</v>
      </c>
      <c r="I529" s="0" t="n">
        <v>2.45</v>
      </c>
      <c r="J529" s="0" t="n">
        <v>0.73</v>
      </c>
      <c r="K529" s="0" t="n">
        <v>31.49</v>
      </c>
      <c r="L529" s="0" t="n">
        <v>0.71</v>
      </c>
      <c r="M529" s="19" t="n">
        <v>43720.5971876157</v>
      </c>
      <c r="N529" s="19" t="n">
        <v>43720.6127430903</v>
      </c>
      <c r="O529" s="19" t="s">
        <v>649</v>
      </c>
      <c r="W529" s="0" t="s">
        <v>203</v>
      </c>
      <c r="X529" s="19" t="n">
        <v>43614.4479166667</v>
      </c>
      <c r="Y529" s="31" t="n">
        <v>174</v>
      </c>
      <c r="Z529" s="0" t="s">
        <v>66</v>
      </c>
      <c r="AA529" s="0" t="s">
        <v>9</v>
      </c>
      <c r="AB529" s="0" t="s">
        <v>66</v>
      </c>
      <c r="AC529" s="0" t="n">
        <v>2019</v>
      </c>
      <c r="AD529" s="0" t="n">
        <v>5</v>
      </c>
      <c r="AE529" s="32"/>
      <c r="AF529" s="21" t="n">
        <f aca="false">IFERROR(SUMPRODUCT(--(tbl_bd_descente[wo_number]=W529),tbl_bd_descente[Y],tbl_bd_descente[tons])/SUMIF(tbl_bd_descente[wo_number],W529,tbl_bd_descente[tons]),0)</f>
        <v>72.0873563218391</v>
      </c>
      <c r="AG529" s="21" t="n">
        <f aca="false">IFERROR(SUMPRODUCT(--(tbl_bd_descente[wo_number]=W529),tbl_bd_descente[Al2O3],tbl_bd_descente[tons])/SUMIF(tbl_bd_descente[wo_number],W529,tbl_bd_descente[tons]),0)</f>
        <v>8.40229885057471</v>
      </c>
      <c r="AH529" s="21" t="n">
        <f aca="false">IFERROR(SUMPRODUCT(--(tbl_bd_descente[wo_number]=W529),tbl_bd_descente[Fe2O3],tbl_bd_descente[tons])/SUMIF(tbl_bd_descente[wo_number],W529,tbl_bd_descente[tons]),0)</f>
        <v>1.44724137931035</v>
      </c>
      <c r="AI529" s="21" t="n">
        <f aca="false">IFERROR(SUMPRODUCT(--(tbl_bd_descente[wo_number]=W529),tbl_bd_descente[MgO],tbl_bd_descente[tons])/SUMIF(tbl_bd_descente[wo_number],W529,tbl_bd_descente[tons]),0)</f>
        <v>32.0965517241379</v>
      </c>
      <c r="AJ529" s="21" t="n">
        <f aca="false">IFERROR(SUMPRODUCT(--(tbl_bd_descente[wo_number]=W529),tbl_bd_descente[CaOX],tbl_bd_descente[tons])/SUMIF(tbl_bd_descente[wo_number],W529,tbl_bd_descente[tons]),0)</f>
        <v>1.33011494252874</v>
      </c>
      <c r="AK529" s="21" t="n">
        <f aca="false">IFERROR(SUMPRODUCT(--(tbl_bd_descente[wo_number]=W529),tbl_bd_descente[S],tbl_bd_descente[tons])/SUMIF(tbl_bd_descente[wo_number],W529,tbl_bd_descente[tons]),0)</f>
        <v>0.152241379310345</v>
      </c>
      <c r="AL529" s="33"/>
      <c r="AM529" s="34"/>
      <c r="AO529" s="47" t="str">
        <f aca="false">IF(AND(C529=S$2,D529=S$3,COUNTIF(AO$1:AO528,"&gt;"&amp;1)&lt;10),ROW(),"")</f>
        <v/>
      </c>
    </row>
    <row r="530" customFormat="false" ht="12.8" hidden="false" customHeight="false" outlineLevel="0" collapsed="false">
      <c r="A530" s="0" t="s">
        <v>1145</v>
      </c>
      <c r="B530" s="0" t="s">
        <v>104</v>
      </c>
      <c r="C530" s="0" t="s">
        <v>6</v>
      </c>
      <c r="D530" s="0" t="s">
        <v>104</v>
      </c>
      <c r="E530" s="20" t="n">
        <v>362.116999816895</v>
      </c>
      <c r="F530" s="0" t="n">
        <v>79.7</v>
      </c>
      <c r="G530" s="0" t="n">
        <v>84.1</v>
      </c>
      <c r="H530" s="0" t="n">
        <v>90.4</v>
      </c>
      <c r="I530" s="0" t="n">
        <v>5.9</v>
      </c>
      <c r="J530" s="0" t="n">
        <v>0.93</v>
      </c>
      <c r="K530" s="0" t="n">
        <v>31.84</v>
      </c>
      <c r="L530" s="0" t="n">
        <v>0.73</v>
      </c>
      <c r="M530" s="19" t="n">
        <v>43720.5370326042</v>
      </c>
      <c r="N530" s="19" t="n">
        <v>43721.6568559838</v>
      </c>
      <c r="O530" s="19" t="s">
        <v>649</v>
      </c>
      <c r="W530" s="0" t="s">
        <v>203</v>
      </c>
      <c r="X530" s="19" t="n">
        <v>43614.4479166667</v>
      </c>
      <c r="Y530" s="31" t="n">
        <v>348</v>
      </c>
      <c r="Z530" s="0" t="s">
        <v>66</v>
      </c>
      <c r="AA530" s="0" t="s">
        <v>20</v>
      </c>
      <c r="AB530" s="0" t="s">
        <v>66</v>
      </c>
      <c r="AC530" s="0" t="n">
        <v>2019</v>
      </c>
      <c r="AD530" s="0" t="n">
        <v>5</v>
      </c>
      <c r="AE530" s="32"/>
      <c r="AF530" s="21" t="n">
        <f aca="false">IFERROR(SUMPRODUCT(--(tbl_bd_descente[wo_number]=W530),tbl_bd_descente[Y],tbl_bd_descente[tons])/SUMIF(tbl_bd_descente[wo_number],W530,tbl_bd_descente[tons]),0)</f>
        <v>72.0873563218391</v>
      </c>
      <c r="AG530" s="21" t="n">
        <f aca="false">IFERROR(SUMPRODUCT(--(tbl_bd_descente[wo_number]=W530),tbl_bd_descente[Al2O3],tbl_bd_descente[tons])/SUMIF(tbl_bd_descente[wo_number],W530,tbl_bd_descente[tons]),0)</f>
        <v>8.40229885057471</v>
      </c>
      <c r="AH530" s="21" t="n">
        <f aca="false">IFERROR(SUMPRODUCT(--(tbl_bd_descente[wo_number]=W530),tbl_bd_descente[Fe2O3],tbl_bd_descente[tons])/SUMIF(tbl_bd_descente[wo_number],W530,tbl_bd_descente[tons]),0)</f>
        <v>1.44724137931035</v>
      </c>
      <c r="AI530" s="21" t="n">
        <f aca="false">IFERROR(SUMPRODUCT(--(tbl_bd_descente[wo_number]=W530),tbl_bd_descente[MgO],tbl_bd_descente[tons])/SUMIF(tbl_bd_descente[wo_number],W530,tbl_bd_descente[tons]),0)</f>
        <v>32.0965517241379</v>
      </c>
      <c r="AJ530" s="21" t="n">
        <f aca="false">IFERROR(SUMPRODUCT(--(tbl_bd_descente[wo_number]=W530),tbl_bd_descente[CaOX],tbl_bd_descente[tons])/SUMIF(tbl_bd_descente[wo_number],W530,tbl_bd_descente[tons]),0)</f>
        <v>1.33011494252874</v>
      </c>
      <c r="AK530" s="21" t="n">
        <f aca="false">IFERROR(SUMPRODUCT(--(tbl_bd_descente[wo_number]=W530),tbl_bd_descente[S],tbl_bd_descente[tons])/SUMIF(tbl_bd_descente[wo_number],W530,tbl_bd_descente[tons]),0)</f>
        <v>0.152241379310345</v>
      </c>
      <c r="AL530" s="33"/>
      <c r="AM530" s="34"/>
      <c r="AO530" s="47" t="str">
        <f aca="false">IF(AND(C530=S$2,D530=S$3,COUNTIF(AO$1:AO529,"&gt;"&amp;1)&lt;10),ROW(),"")</f>
        <v/>
      </c>
    </row>
    <row r="531" customFormat="false" ht="12.8" hidden="false" customHeight="false" outlineLevel="0" collapsed="false">
      <c r="A531" s="0" t="s">
        <v>1146</v>
      </c>
      <c r="B531" s="0" t="s">
        <v>30</v>
      </c>
      <c r="C531" s="0" t="s">
        <v>4</v>
      </c>
      <c r="D531" s="0" t="s">
        <v>30</v>
      </c>
      <c r="E531" s="20" t="n">
        <v>253.098996734619</v>
      </c>
      <c r="F531" s="0" t="n">
        <v>73.7</v>
      </c>
      <c r="G531" s="0" t="n">
        <v>77.7</v>
      </c>
      <c r="H531" s="0" t="n">
        <v>84.1</v>
      </c>
      <c r="I531" s="0" t="n">
        <v>5.15</v>
      </c>
      <c r="J531" s="0" t="n">
        <v>1.12</v>
      </c>
      <c r="K531" s="0" t="n">
        <v>31.73</v>
      </c>
      <c r="L531" s="0" t="n">
        <v>0.46</v>
      </c>
      <c r="M531" s="19" t="n">
        <v>43720.491237963</v>
      </c>
      <c r="N531" s="19" t="n">
        <v>43720.5327751505</v>
      </c>
      <c r="O531" s="19" t="s">
        <v>649</v>
      </c>
      <c r="W531" s="0" t="s">
        <v>202</v>
      </c>
      <c r="X531" s="19" t="n">
        <v>43614.3152777778</v>
      </c>
      <c r="Y531" s="31" t="n">
        <v>600</v>
      </c>
      <c r="Z531" s="0" t="s">
        <v>66</v>
      </c>
      <c r="AA531" s="0" t="s">
        <v>9</v>
      </c>
      <c r="AB531" s="0" t="s">
        <v>66</v>
      </c>
      <c r="AC531" s="0" t="n">
        <v>2019</v>
      </c>
      <c r="AD531" s="0" t="n">
        <v>5</v>
      </c>
      <c r="AE531" s="32"/>
      <c r="AF531" s="21" t="n">
        <f aca="false">IFERROR(SUMPRODUCT(--(tbl_bd_descente[wo_number]=W531),tbl_bd_descente[Y],tbl_bd_descente[tons])/SUMIF(tbl_bd_descente[wo_number],W531,tbl_bd_descente[tons]),0)</f>
        <v>71.8</v>
      </c>
      <c r="AG531" s="21" t="n">
        <f aca="false">IFERROR(SUMPRODUCT(--(tbl_bd_descente[wo_number]=W531),tbl_bd_descente[Al2O3],tbl_bd_descente[tons])/SUMIF(tbl_bd_descente[wo_number],W531,tbl_bd_descente[tons]),0)</f>
        <v>10.0066666666667</v>
      </c>
      <c r="AH531" s="21" t="n">
        <f aca="false">IFERROR(SUMPRODUCT(--(tbl_bd_descente[wo_number]=W531),tbl_bd_descente[Fe2O3],tbl_bd_descente[tons])/SUMIF(tbl_bd_descente[wo_number],W531,tbl_bd_descente[tons]),0)</f>
        <v>1.6</v>
      </c>
      <c r="AI531" s="21" t="n">
        <f aca="false">IFERROR(SUMPRODUCT(--(tbl_bd_descente[wo_number]=W531),tbl_bd_descente[MgO],tbl_bd_descente[tons])/SUMIF(tbl_bd_descente[wo_number],W531,tbl_bd_descente[tons]),0)</f>
        <v>32.4233333333333</v>
      </c>
      <c r="AJ531" s="21" t="n">
        <f aca="false">IFERROR(SUMPRODUCT(--(tbl_bd_descente[wo_number]=W531),tbl_bd_descente[CaOX],tbl_bd_descente[tons])/SUMIF(tbl_bd_descente[wo_number],W531,tbl_bd_descente[tons]),0)</f>
        <v>1.13333333333333</v>
      </c>
      <c r="AK531" s="21" t="n">
        <f aca="false">IFERROR(SUMPRODUCT(--(tbl_bd_descente[wo_number]=W531),tbl_bd_descente[S],tbl_bd_descente[tons])/SUMIF(tbl_bd_descente[wo_number],W531,tbl_bd_descente[tons]),0)</f>
        <v>0.197666666666667</v>
      </c>
      <c r="AL531" s="33"/>
      <c r="AM531" s="34"/>
      <c r="AO531" s="47" t="str">
        <f aca="false">IF(AND(C531=S$2,D531=S$3,COUNTIF(AO$1:AO530,"&gt;"&amp;1)&lt;10),ROW(),"")</f>
        <v/>
      </c>
    </row>
    <row r="532" customFormat="false" ht="12.8" hidden="false" customHeight="false" outlineLevel="0" collapsed="false">
      <c r="A532" s="0" t="s">
        <v>1147</v>
      </c>
      <c r="B532" s="0" t="s">
        <v>30</v>
      </c>
      <c r="C532" s="0" t="s">
        <v>4</v>
      </c>
      <c r="D532" s="0" t="s">
        <v>30</v>
      </c>
      <c r="E532" s="20" t="n">
        <v>181.759997558594</v>
      </c>
      <c r="F532" s="0" t="n">
        <v>76.5</v>
      </c>
      <c r="G532" s="0" t="n">
        <v>80.7</v>
      </c>
      <c r="H532" s="0" t="n">
        <v>86.9</v>
      </c>
      <c r="I532" s="0" t="n">
        <v>7.38</v>
      </c>
      <c r="J532" s="0" t="n">
        <v>1.1</v>
      </c>
      <c r="K532" s="0" t="n">
        <v>32</v>
      </c>
      <c r="L532" s="0" t="n">
        <v>0.39</v>
      </c>
      <c r="M532" s="19" t="n">
        <v>43720.465983831</v>
      </c>
      <c r="N532" s="19" t="n">
        <v>43720.4886171296</v>
      </c>
      <c r="O532" s="19" t="s">
        <v>649</v>
      </c>
      <c r="W532" s="0" t="s">
        <v>202</v>
      </c>
      <c r="X532" s="19" t="n">
        <v>43614.3152777778</v>
      </c>
      <c r="Y532" s="31" t="n">
        <v>300</v>
      </c>
      <c r="Z532" s="0" t="s">
        <v>66</v>
      </c>
      <c r="AA532" s="0" t="s">
        <v>20</v>
      </c>
      <c r="AB532" s="0" t="s">
        <v>66</v>
      </c>
      <c r="AC532" s="0" t="n">
        <v>2019</v>
      </c>
      <c r="AD532" s="0" t="n">
        <v>5</v>
      </c>
      <c r="AE532" s="32"/>
      <c r="AF532" s="21" t="n">
        <f aca="false">IFERROR(SUMPRODUCT(--(tbl_bd_descente[wo_number]=W532),tbl_bd_descente[Y],tbl_bd_descente[tons])/SUMIF(tbl_bd_descente[wo_number],W532,tbl_bd_descente[tons]),0)</f>
        <v>71.8</v>
      </c>
      <c r="AG532" s="21" t="n">
        <f aca="false">IFERROR(SUMPRODUCT(--(tbl_bd_descente[wo_number]=W532),tbl_bd_descente[Al2O3],tbl_bd_descente[tons])/SUMIF(tbl_bd_descente[wo_number],W532,tbl_bd_descente[tons]),0)</f>
        <v>10.0066666666667</v>
      </c>
      <c r="AH532" s="21" t="n">
        <f aca="false">IFERROR(SUMPRODUCT(--(tbl_bd_descente[wo_number]=W532),tbl_bd_descente[Fe2O3],tbl_bd_descente[tons])/SUMIF(tbl_bd_descente[wo_number],W532,tbl_bd_descente[tons]),0)</f>
        <v>1.6</v>
      </c>
      <c r="AI532" s="21" t="n">
        <f aca="false">IFERROR(SUMPRODUCT(--(tbl_bd_descente[wo_number]=W532),tbl_bd_descente[MgO],tbl_bd_descente[tons])/SUMIF(tbl_bd_descente[wo_number],W532,tbl_bd_descente[tons]),0)</f>
        <v>32.4233333333333</v>
      </c>
      <c r="AJ532" s="21" t="n">
        <f aca="false">IFERROR(SUMPRODUCT(--(tbl_bd_descente[wo_number]=W532),tbl_bd_descente[CaOX],tbl_bd_descente[tons])/SUMIF(tbl_bd_descente[wo_number],W532,tbl_bd_descente[tons]),0)</f>
        <v>1.13333333333333</v>
      </c>
      <c r="AK532" s="21" t="n">
        <f aca="false">IFERROR(SUMPRODUCT(--(tbl_bd_descente[wo_number]=W532),tbl_bd_descente[S],tbl_bd_descente[tons])/SUMIF(tbl_bd_descente[wo_number],W532,tbl_bd_descente[tons]),0)</f>
        <v>0.197666666666667</v>
      </c>
      <c r="AL532" s="33"/>
      <c r="AM532" s="34"/>
      <c r="AO532" s="47" t="str">
        <f aca="false">IF(AND(C532=S$2,D532=S$3,COUNTIF(AO$1:AO531,"&gt;"&amp;1)&lt;10),ROW(),"")</f>
        <v/>
      </c>
    </row>
    <row r="533" customFormat="false" ht="12.8" hidden="false" customHeight="false" outlineLevel="0" collapsed="false">
      <c r="A533" s="0" t="s">
        <v>1148</v>
      </c>
      <c r="B533" s="0" t="s">
        <v>66</v>
      </c>
      <c r="C533" s="0" t="s">
        <v>20</v>
      </c>
      <c r="D533" s="0" t="s">
        <v>66</v>
      </c>
      <c r="E533" s="20" t="n">
        <v>220.582997131348</v>
      </c>
      <c r="F533" s="0" t="n">
        <v>69.4</v>
      </c>
      <c r="G533" s="0" t="n">
        <v>73.2</v>
      </c>
      <c r="H533" s="0" t="n">
        <v>78.9</v>
      </c>
      <c r="I533" s="0" t="n">
        <v>7.63</v>
      </c>
      <c r="J533" s="0" t="n">
        <v>1.5</v>
      </c>
      <c r="K533" s="0" t="n">
        <v>32.03</v>
      </c>
      <c r="L533" s="0" t="n">
        <v>0.74</v>
      </c>
      <c r="M533" s="19" t="n">
        <v>43720.3868589931</v>
      </c>
      <c r="N533" s="19" t="n">
        <v>43720.4433221065</v>
      </c>
      <c r="O533" s="19" t="s">
        <v>605</v>
      </c>
      <c r="W533" s="0" t="s">
        <v>201</v>
      </c>
      <c r="X533" s="19" t="n">
        <v>43613.8895833333</v>
      </c>
      <c r="Y533" s="31" t="n">
        <v>900</v>
      </c>
      <c r="Z533" s="0" t="s">
        <v>66</v>
      </c>
      <c r="AA533" s="0" t="s">
        <v>9</v>
      </c>
      <c r="AB533" s="0" t="s">
        <v>66</v>
      </c>
      <c r="AC533" s="0" t="n">
        <v>2019</v>
      </c>
      <c r="AD533" s="0" t="n">
        <v>5</v>
      </c>
      <c r="AE533" s="32"/>
      <c r="AF533" s="21" t="n">
        <f aca="false">IFERROR(SUMPRODUCT(--(tbl_bd_descente[wo_number]=W533),tbl_bd_descente[Y],tbl_bd_descente[tons])/SUMIF(tbl_bd_descente[wo_number],W533,tbl_bd_descente[tons]),0)</f>
        <v>67.5333333333333</v>
      </c>
      <c r="AG533" s="21" t="n">
        <f aca="false">IFERROR(SUMPRODUCT(--(tbl_bd_descente[wo_number]=W533),tbl_bd_descente[Al2O3],tbl_bd_descente[tons])/SUMIF(tbl_bd_descente[wo_number],W533,tbl_bd_descente[tons]),0)</f>
        <v>10.2266666666667</v>
      </c>
      <c r="AH533" s="21" t="n">
        <f aca="false">IFERROR(SUMPRODUCT(--(tbl_bd_descente[wo_number]=W533),tbl_bd_descente[Fe2O3],tbl_bd_descente[tons])/SUMIF(tbl_bd_descente[wo_number],W533,tbl_bd_descente[tons]),0)</f>
        <v>1.65666666666667</v>
      </c>
      <c r="AI533" s="21" t="n">
        <f aca="false">IFERROR(SUMPRODUCT(--(tbl_bd_descente[wo_number]=W533),tbl_bd_descente[MgO],tbl_bd_descente[tons])/SUMIF(tbl_bd_descente[wo_number],W533,tbl_bd_descente[tons]),0)</f>
        <v>32.5033333333333</v>
      </c>
      <c r="AJ533" s="21" t="n">
        <f aca="false">IFERROR(SUMPRODUCT(--(tbl_bd_descente[wo_number]=W533),tbl_bd_descente[CaOX],tbl_bd_descente[tons])/SUMIF(tbl_bd_descente[wo_number],W533,tbl_bd_descente[tons]),0)</f>
        <v>0.986666666666667</v>
      </c>
      <c r="AK533" s="21" t="n">
        <f aca="false">IFERROR(SUMPRODUCT(--(tbl_bd_descente[wo_number]=W533),tbl_bd_descente[S],tbl_bd_descente[tons])/SUMIF(tbl_bd_descente[wo_number],W533,tbl_bd_descente[tons]),0)</f>
        <v>0.190333333333333</v>
      </c>
      <c r="AL533" s="33"/>
      <c r="AM533" s="34"/>
      <c r="AO533" s="47" t="str">
        <f aca="false">IF(AND(C533=S$2,D533=S$3,COUNTIF(AO$1:AO532,"&gt;"&amp;1)&lt;10),ROW(),"")</f>
        <v/>
      </c>
    </row>
    <row r="534" customFormat="false" ht="12.8" hidden="false" customHeight="false" outlineLevel="0" collapsed="false">
      <c r="A534" s="0" t="s">
        <v>1149</v>
      </c>
      <c r="B534" s="0" t="s">
        <v>30</v>
      </c>
      <c r="C534" s="0" t="s">
        <v>1</v>
      </c>
      <c r="D534" s="0" t="s">
        <v>30</v>
      </c>
      <c r="E534" s="20" t="n">
        <v>362.334994506836</v>
      </c>
      <c r="F534" s="20" t="n">
        <v>76.8</v>
      </c>
      <c r="G534" s="20" t="n">
        <v>80.9</v>
      </c>
      <c r="H534" s="20" t="n">
        <v>87.9</v>
      </c>
      <c r="I534" s="20" t="n">
        <v>1.79</v>
      </c>
      <c r="J534" s="20" t="n">
        <v>0.71</v>
      </c>
      <c r="K534" s="20" t="n">
        <v>31.36</v>
      </c>
      <c r="L534" s="20" t="n">
        <v>1.71</v>
      </c>
      <c r="M534" s="19" t="n">
        <v>43720.3412557523</v>
      </c>
      <c r="N534" s="19" t="n">
        <v>43720.3820437847</v>
      </c>
      <c r="O534" s="19" t="s">
        <v>605</v>
      </c>
      <c r="W534" s="0" t="s">
        <v>200</v>
      </c>
      <c r="X534" s="19" t="n">
        <v>43613.3715277778</v>
      </c>
      <c r="Y534" s="31" t="n">
        <v>638</v>
      </c>
      <c r="Z534" s="0" t="s">
        <v>594</v>
      </c>
      <c r="AA534" s="0" t="s">
        <v>23</v>
      </c>
      <c r="AB534" s="0" t="s">
        <v>77</v>
      </c>
      <c r="AC534" s="0" t="n">
        <v>2019</v>
      </c>
      <c r="AD534" s="0" t="n">
        <v>5</v>
      </c>
      <c r="AE534" s="32"/>
      <c r="AF534" s="21" t="n">
        <f aca="false">IFERROR(SUMPRODUCT(--(tbl_bd_descente[wo_number]=W534),tbl_bd_descente[Y],tbl_bd_descente[tons])/SUMIF(tbl_bd_descente[wo_number],W534,tbl_bd_descente[tons]),0)</f>
        <v>80.2880877742947</v>
      </c>
      <c r="AG534" s="21" t="n">
        <f aca="false">IFERROR(SUMPRODUCT(--(tbl_bd_descente[wo_number]=W534),tbl_bd_descente[Al2O3],tbl_bd_descente[tons])/SUMIF(tbl_bd_descente[wo_number],W534,tbl_bd_descente[tons]),0)</f>
        <v>9.49962382445141</v>
      </c>
      <c r="AH534" s="21" t="n">
        <f aca="false">IFERROR(SUMPRODUCT(--(tbl_bd_descente[wo_number]=W534),tbl_bd_descente[Fe2O3],tbl_bd_descente[tons])/SUMIF(tbl_bd_descente[wo_number],W534,tbl_bd_descente[tons]),0)</f>
        <v>1.28611285266458</v>
      </c>
      <c r="AI534" s="21" t="n">
        <f aca="false">IFERROR(SUMPRODUCT(--(tbl_bd_descente[wo_number]=W534),tbl_bd_descente[MgO],tbl_bd_descente[tons])/SUMIF(tbl_bd_descente[wo_number],W534,tbl_bd_descente[tons]),0)</f>
        <v>32.454921630094</v>
      </c>
      <c r="AJ534" s="21" t="n">
        <f aca="false">IFERROR(SUMPRODUCT(--(tbl_bd_descente[wo_number]=W534),tbl_bd_descente[CaOX],tbl_bd_descente[tons])/SUMIF(tbl_bd_descente[wo_number],W534,tbl_bd_descente[tons]),0)</f>
        <v>0.857021943573668</v>
      </c>
      <c r="AK534" s="21" t="n">
        <f aca="false">IFERROR(SUMPRODUCT(--(tbl_bd_descente[wo_number]=W534),tbl_bd_descente[S],tbl_bd_descente[tons])/SUMIF(tbl_bd_descente[wo_number],W534,tbl_bd_descente[tons]),0)</f>
        <v>0.098564263322884</v>
      </c>
      <c r="AL534" s="33"/>
      <c r="AM534" s="34"/>
      <c r="AO534" s="47" t="str">
        <f aca="false">IF(AND(C534=S$2,D534=S$3,COUNTIF(AO$1:AO533,"&gt;"&amp;1)&lt;10),ROW(),"")</f>
        <v/>
      </c>
    </row>
    <row r="535" customFormat="false" ht="12.8" hidden="false" customHeight="false" outlineLevel="0" collapsed="false">
      <c r="A535" s="0" t="s">
        <v>1150</v>
      </c>
      <c r="B535" s="0" t="s">
        <v>66</v>
      </c>
      <c r="C535" s="0" t="s">
        <v>9</v>
      </c>
      <c r="D535" s="0" t="s">
        <v>66</v>
      </c>
      <c r="E535" s="20" t="n">
        <v>612.254989624023</v>
      </c>
      <c r="F535" s="0" t="n">
        <v>72.9</v>
      </c>
      <c r="G535" s="0" t="n">
        <v>76.8</v>
      </c>
      <c r="H535" s="0" t="n">
        <v>82.1</v>
      </c>
      <c r="I535" s="0" t="n">
        <v>9.59</v>
      </c>
      <c r="J535" s="0" t="n">
        <v>1.25</v>
      </c>
      <c r="K535" s="0" t="n">
        <v>32.09</v>
      </c>
      <c r="L535" s="0" t="n">
        <v>2.73</v>
      </c>
      <c r="M535" s="19" t="n">
        <v>43720.2562841088</v>
      </c>
      <c r="N535" s="19" t="n">
        <v>43720.3221868403</v>
      </c>
      <c r="O535" s="19" t="s">
        <v>837</v>
      </c>
      <c r="W535" s="0" t="s">
        <v>200</v>
      </c>
      <c r="X535" s="19" t="n">
        <v>43613.3715277778</v>
      </c>
      <c r="Y535" s="31" t="n">
        <v>319</v>
      </c>
      <c r="Z535" s="0" t="s">
        <v>594</v>
      </c>
      <c r="AA535" s="0" t="s">
        <v>24</v>
      </c>
      <c r="AB535" s="0" t="s">
        <v>77</v>
      </c>
      <c r="AC535" s="0" t="n">
        <v>2019</v>
      </c>
      <c r="AD535" s="0" t="n">
        <v>5</v>
      </c>
      <c r="AE535" s="32"/>
      <c r="AF535" s="21" t="n">
        <f aca="false">IFERROR(SUMPRODUCT(--(tbl_bd_descente[wo_number]=W535),tbl_bd_descente[Y],tbl_bd_descente[tons])/SUMIF(tbl_bd_descente[wo_number],W535,tbl_bd_descente[tons]),0)</f>
        <v>80.2880877742947</v>
      </c>
      <c r="AG535" s="21" t="n">
        <f aca="false">IFERROR(SUMPRODUCT(--(tbl_bd_descente[wo_number]=W535),tbl_bd_descente[Al2O3],tbl_bd_descente[tons])/SUMIF(tbl_bd_descente[wo_number],W535,tbl_bd_descente[tons]),0)</f>
        <v>9.49962382445141</v>
      </c>
      <c r="AH535" s="21" t="n">
        <f aca="false">IFERROR(SUMPRODUCT(--(tbl_bd_descente[wo_number]=W535),tbl_bd_descente[Fe2O3],tbl_bd_descente[tons])/SUMIF(tbl_bd_descente[wo_number],W535,tbl_bd_descente[tons]),0)</f>
        <v>1.28611285266458</v>
      </c>
      <c r="AI535" s="21" t="n">
        <f aca="false">IFERROR(SUMPRODUCT(--(tbl_bd_descente[wo_number]=W535),tbl_bd_descente[MgO],tbl_bd_descente[tons])/SUMIF(tbl_bd_descente[wo_number],W535,tbl_bd_descente[tons]),0)</f>
        <v>32.454921630094</v>
      </c>
      <c r="AJ535" s="21" t="n">
        <f aca="false">IFERROR(SUMPRODUCT(--(tbl_bd_descente[wo_number]=W535),tbl_bd_descente[CaOX],tbl_bd_descente[tons])/SUMIF(tbl_bd_descente[wo_number],W535,tbl_bd_descente[tons]),0)</f>
        <v>0.857021943573668</v>
      </c>
      <c r="AK535" s="21" t="n">
        <f aca="false">IFERROR(SUMPRODUCT(--(tbl_bd_descente[wo_number]=W535),tbl_bd_descente[S],tbl_bd_descente[tons])/SUMIF(tbl_bd_descente[wo_number],W535,tbl_bd_descente[tons]),0)</f>
        <v>0.098564263322884</v>
      </c>
      <c r="AL535" s="33"/>
      <c r="AM535" s="34"/>
      <c r="AO535" s="47" t="str">
        <f aca="false">IF(AND(C535=S$2,D535=S$3,COUNTIF(AO$1:AO534,"&gt;"&amp;1)&lt;10),ROW(),"")</f>
        <v/>
      </c>
    </row>
    <row r="536" customFormat="false" ht="12.8" hidden="false" customHeight="false" outlineLevel="0" collapsed="false">
      <c r="A536" s="0" t="s">
        <v>1151</v>
      </c>
      <c r="B536" s="0" t="s">
        <v>66</v>
      </c>
      <c r="C536" s="0" t="s">
        <v>9</v>
      </c>
      <c r="D536" s="0" t="s">
        <v>66</v>
      </c>
      <c r="E536" s="20" t="n">
        <v>732.479992675781</v>
      </c>
      <c r="F536" s="0" t="n">
        <v>67.5</v>
      </c>
      <c r="G536" s="0" t="n">
        <v>71.2</v>
      </c>
      <c r="H536" s="0" t="n">
        <v>76.3</v>
      </c>
      <c r="I536" s="0" t="n">
        <v>9.23</v>
      </c>
      <c r="J536" s="0" t="n">
        <v>1.44</v>
      </c>
      <c r="K536" s="0" t="n">
        <v>32.16</v>
      </c>
      <c r="L536" s="0" t="n">
        <v>1.15</v>
      </c>
      <c r="M536" s="19" t="n">
        <v>43719.873884294</v>
      </c>
      <c r="N536" s="19" t="n">
        <v>43720.2526689468</v>
      </c>
      <c r="O536" s="19" t="s">
        <v>837</v>
      </c>
      <c r="W536" s="0" t="s">
        <v>199</v>
      </c>
      <c r="X536" s="19" t="n">
        <v>43612.9993055556</v>
      </c>
      <c r="Y536" s="31" t="n">
        <v>953</v>
      </c>
      <c r="Z536" s="0" t="s">
        <v>58</v>
      </c>
      <c r="AA536" s="0" t="s">
        <v>2</v>
      </c>
      <c r="AB536" s="0" t="s">
        <v>58</v>
      </c>
      <c r="AC536" s="0" t="n">
        <v>2019</v>
      </c>
      <c r="AD536" s="0" t="n">
        <v>5</v>
      </c>
      <c r="AE536" s="32"/>
      <c r="AF536" s="21" t="n">
        <f aca="false">IFERROR(SUMPRODUCT(--(tbl_bd_descente[wo_number]=W536),tbl_bd_descente[Y],tbl_bd_descente[tons])/SUMIF(tbl_bd_descente[wo_number],W536,tbl_bd_descente[tons]),0)</f>
        <v>78.4556138509969</v>
      </c>
      <c r="AG536" s="21" t="n">
        <f aca="false">IFERROR(SUMPRODUCT(--(tbl_bd_descente[wo_number]=W536),tbl_bd_descente[Al2O3],tbl_bd_descente[tons])/SUMIF(tbl_bd_descente[wo_number],W536,tbl_bd_descente[tons]),0)</f>
        <v>2.59998950682057</v>
      </c>
      <c r="AH536" s="21" t="n">
        <f aca="false">IFERROR(SUMPRODUCT(--(tbl_bd_descente[wo_number]=W536),tbl_bd_descente[Fe2O3],tbl_bd_descente[tons])/SUMIF(tbl_bd_descente[wo_number],W536,tbl_bd_descente[tons]),0)</f>
        <v>0.885183630640084</v>
      </c>
      <c r="AI536" s="21" t="n">
        <f aca="false">IFERROR(SUMPRODUCT(--(tbl_bd_descente[wo_number]=W536),tbl_bd_descente[MgO],tbl_bd_descente[tons])/SUMIF(tbl_bd_descente[wo_number],W536,tbl_bd_descente[tons]),0)</f>
        <v>31.7457397691501</v>
      </c>
      <c r="AJ536" s="21" t="n">
        <f aca="false">IFERROR(SUMPRODUCT(--(tbl_bd_descente[wo_number]=W536),tbl_bd_descente[CaOX],tbl_bd_descente[tons])/SUMIF(tbl_bd_descente[wo_number],W536,tbl_bd_descente[tons]),0)</f>
        <v>1.05259181532004</v>
      </c>
      <c r="AK536" s="21" t="n">
        <f aca="false">IFERROR(SUMPRODUCT(--(tbl_bd_descente[wo_number]=W536),tbl_bd_descente[S],tbl_bd_descente[tons])/SUMIF(tbl_bd_descente[wo_number],W536,tbl_bd_descente[tons]),0)</f>
        <v>0.0636841552990556</v>
      </c>
      <c r="AL536" s="33"/>
      <c r="AM536" s="34"/>
      <c r="AO536" s="47" t="str">
        <f aca="false">IF(AND(C536=S$2,D536=S$3,COUNTIF(AO$1:AO535,"&gt;"&amp;1)&lt;10),ROW(),"")</f>
        <v/>
      </c>
    </row>
    <row r="537" customFormat="false" ht="12.8" hidden="false" customHeight="false" outlineLevel="0" collapsed="false">
      <c r="A537" s="0" t="s">
        <v>1152</v>
      </c>
      <c r="B537" s="0" t="s">
        <v>66</v>
      </c>
      <c r="C537" s="0" t="s">
        <v>20</v>
      </c>
      <c r="D537" s="0" t="s">
        <v>66</v>
      </c>
      <c r="E537" s="20" t="n">
        <v>183.644998168945</v>
      </c>
      <c r="F537" s="0" t="n">
        <v>71.2</v>
      </c>
      <c r="G537" s="0" t="n">
        <v>75.1</v>
      </c>
      <c r="H537" s="0" t="n">
        <v>80.7</v>
      </c>
      <c r="I537" s="0" t="n">
        <v>7.39</v>
      </c>
      <c r="J537" s="0" t="n">
        <v>1.337</v>
      </c>
      <c r="K537" s="0" t="n">
        <v>31.96</v>
      </c>
      <c r="L537" s="0" t="n">
        <v>0.73</v>
      </c>
      <c r="M537" s="19" t="n">
        <v>43719.8549190625</v>
      </c>
      <c r="N537" s="19" t="n">
        <v>43719.8706593403</v>
      </c>
      <c r="O537" s="19" t="s">
        <v>605</v>
      </c>
      <c r="W537" s="0" t="s">
        <v>198</v>
      </c>
      <c r="X537" s="19" t="n">
        <v>43612.7604166667</v>
      </c>
      <c r="Y537" s="31" t="n">
        <v>669</v>
      </c>
      <c r="Z537" s="0" t="s">
        <v>30</v>
      </c>
      <c r="AA537" s="0" t="s">
        <v>3</v>
      </c>
      <c r="AB537" s="0" t="s">
        <v>30</v>
      </c>
      <c r="AC537" s="0" t="n">
        <v>2019</v>
      </c>
      <c r="AD537" s="0" t="n">
        <v>5</v>
      </c>
      <c r="AE537" s="32"/>
      <c r="AF537" s="21" t="n">
        <f aca="false">IFERROR(SUMPRODUCT(--(tbl_bd_descente[wo_number]=W537),tbl_bd_descente[Y],tbl_bd_descente[tons])/SUMIF(tbl_bd_descente[wo_number],W537,tbl_bd_descente[tons]),0)</f>
        <v>78.4989536621824</v>
      </c>
      <c r="AG537" s="21" t="n">
        <f aca="false">IFERROR(SUMPRODUCT(--(tbl_bd_descente[wo_number]=W537),tbl_bd_descente[Al2O3],tbl_bd_descente[tons])/SUMIF(tbl_bd_descente[wo_number],W537,tbl_bd_descente[tons]),0)</f>
        <v>2.99394618834081</v>
      </c>
      <c r="AH537" s="21" t="n">
        <f aca="false">IFERROR(SUMPRODUCT(--(tbl_bd_descente[wo_number]=W537),tbl_bd_descente[Fe2O3],tbl_bd_descente[tons])/SUMIF(tbl_bd_descente[wo_number],W537,tbl_bd_descente[tons]),0)</f>
        <v>0.850104633781764</v>
      </c>
      <c r="AI537" s="21" t="n">
        <f aca="false">IFERROR(SUMPRODUCT(--(tbl_bd_descente[wo_number]=W537),tbl_bd_descente[MgO],tbl_bd_descente[tons])/SUMIF(tbl_bd_descente[wo_number],W537,tbl_bd_descente[tons]),0)</f>
        <v>31.7521674140508</v>
      </c>
      <c r="AJ537" s="21" t="n">
        <f aca="false">IFERROR(SUMPRODUCT(--(tbl_bd_descente[wo_number]=W537),tbl_bd_descente[CaOX],tbl_bd_descente[tons])/SUMIF(tbl_bd_descente[wo_number],W537,tbl_bd_descente[tons]),0)</f>
        <v>1.30485799701046</v>
      </c>
      <c r="AK537" s="21" t="n">
        <f aca="false">IFERROR(SUMPRODUCT(--(tbl_bd_descente[wo_number]=W537),tbl_bd_descente[S],tbl_bd_descente[tons])/SUMIF(tbl_bd_descente[wo_number],W537,tbl_bd_descente[tons]),0)</f>
        <v>0.0551748878923767</v>
      </c>
      <c r="AL537" s="33"/>
      <c r="AM537" s="34"/>
      <c r="AO537" s="47" t="str">
        <f aca="false">IF(AND(C537=S$2,D537=S$3,COUNTIF(AO$1:AO536,"&gt;"&amp;1)&lt;10),ROW(),"")</f>
        <v/>
      </c>
    </row>
    <row r="538" customFormat="false" ht="12.8" hidden="false" customHeight="false" outlineLevel="0" collapsed="false">
      <c r="A538" s="0" t="s">
        <v>1153</v>
      </c>
      <c r="B538" s="0" t="s">
        <v>633</v>
      </c>
      <c r="C538" s="0" t="s">
        <v>5</v>
      </c>
      <c r="D538" s="0" t="s">
        <v>54</v>
      </c>
      <c r="E538" s="20" t="n">
        <v>179.452997589111</v>
      </c>
      <c r="F538" s="0" t="n">
        <v>79.1</v>
      </c>
      <c r="G538" s="0" t="n">
        <v>83.3</v>
      </c>
      <c r="H538" s="0" t="n">
        <v>90</v>
      </c>
      <c r="I538" s="0" t="n">
        <v>3.55</v>
      </c>
      <c r="J538" s="0" t="n">
        <v>0.79</v>
      </c>
      <c r="K538" s="0" t="n">
        <v>31.63</v>
      </c>
      <c r="L538" s="0" t="n">
        <v>0.33</v>
      </c>
      <c r="M538" s="19" t="n">
        <v>43719.8368134259</v>
      </c>
      <c r="N538" s="19" t="n">
        <v>43719.8517318287</v>
      </c>
      <c r="O538" s="19" t="s">
        <v>605</v>
      </c>
      <c r="W538" s="0" t="s">
        <v>197</v>
      </c>
      <c r="X538" s="19" t="n">
        <v>43612.5326388889</v>
      </c>
      <c r="Y538" s="31" t="n">
        <v>1200</v>
      </c>
      <c r="Z538" s="0" t="s">
        <v>30</v>
      </c>
      <c r="AA538" s="0" t="s">
        <v>3</v>
      </c>
      <c r="AB538" s="0" t="s">
        <v>30</v>
      </c>
      <c r="AC538" s="0" t="n">
        <v>2019</v>
      </c>
      <c r="AD538" s="0" t="n">
        <v>5</v>
      </c>
      <c r="AE538" s="32"/>
      <c r="AF538" s="21" t="n">
        <f aca="false">IFERROR(SUMPRODUCT(--(tbl_bd_descente[wo_number]=W538),tbl_bd_descente[Y],tbl_bd_descente[tons])/SUMIF(tbl_bd_descente[wo_number],W538,tbl_bd_descente[tons]),0)</f>
        <v>79.1666666666667</v>
      </c>
      <c r="AG538" s="21" t="n">
        <f aca="false">IFERROR(SUMPRODUCT(--(tbl_bd_descente[wo_number]=W538),tbl_bd_descente[Al2O3],tbl_bd_descente[tons])/SUMIF(tbl_bd_descente[wo_number],W538,tbl_bd_descente[tons]),0)</f>
        <v>2.67333333333333</v>
      </c>
      <c r="AH538" s="21" t="n">
        <f aca="false">IFERROR(SUMPRODUCT(--(tbl_bd_descente[wo_number]=W538),tbl_bd_descente[Fe2O3],tbl_bd_descente[tons])/SUMIF(tbl_bd_descente[wo_number],W538,tbl_bd_descente[tons]),0)</f>
        <v>0.843333333333333</v>
      </c>
      <c r="AI538" s="21" t="n">
        <f aca="false">IFERROR(SUMPRODUCT(--(tbl_bd_descente[wo_number]=W538),tbl_bd_descente[MgO],tbl_bd_descente[tons])/SUMIF(tbl_bd_descente[wo_number],W538,tbl_bd_descente[tons]),0)</f>
        <v>31.6433333333333</v>
      </c>
      <c r="AJ538" s="21" t="n">
        <f aca="false">IFERROR(SUMPRODUCT(--(tbl_bd_descente[wo_number]=W538),tbl_bd_descente[CaOX],tbl_bd_descente[tons])/SUMIF(tbl_bd_descente[wo_number],W538,tbl_bd_descente[tons]),0)</f>
        <v>1.47666666666667</v>
      </c>
      <c r="AK538" s="21" t="n">
        <f aca="false">IFERROR(SUMPRODUCT(--(tbl_bd_descente[wo_number]=W538),tbl_bd_descente[S],tbl_bd_descente[tons])/SUMIF(tbl_bd_descente[wo_number],W538,tbl_bd_descente[tons]),0)</f>
        <v>0.0696666666666667</v>
      </c>
      <c r="AL538" s="33"/>
      <c r="AM538" s="34"/>
      <c r="AO538" s="47" t="str">
        <f aca="false">IF(AND(C538=S$2,D538=S$3,COUNTIF(AO$1:AO537,"&gt;"&amp;1)&lt;10),ROW(),"")</f>
        <v/>
      </c>
    </row>
    <row r="539" customFormat="false" ht="12.8" hidden="false" customHeight="false" outlineLevel="0" collapsed="false">
      <c r="A539" s="0" t="s">
        <v>1154</v>
      </c>
      <c r="B539" s="0" t="s">
        <v>30</v>
      </c>
      <c r="C539" s="0" t="s">
        <v>4</v>
      </c>
      <c r="D539" s="0" t="s">
        <v>30</v>
      </c>
      <c r="E539" s="20" t="n">
        <v>183.844998168945</v>
      </c>
      <c r="F539" s="0" t="n">
        <v>74.8</v>
      </c>
      <c r="G539" s="0" t="n">
        <v>78.8</v>
      </c>
      <c r="H539" s="0" t="n">
        <v>85.5</v>
      </c>
      <c r="I539" s="0" t="n">
        <v>6.43</v>
      </c>
      <c r="J539" s="0" t="n">
        <v>0.99</v>
      </c>
      <c r="K539" s="0" t="n">
        <v>31.91</v>
      </c>
      <c r="L539" s="0" t="n">
        <v>0.67</v>
      </c>
      <c r="M539" s="19" t="n">
        <v>43719.8143396991</v>
      </c>
      <c r="N539" s="19" t="n">
        <v>43719.8312618866</v>
      </c>
      <c r="O539" s="19" t="s">
        <v>967</v>
      </c>
      <c r="W539" s="0" t="s">
        <v>193</v>
      </c>
      <c r="X539" s="19" t="n">
        <v>43612.1840277778</v>
      </c>
      <c r="Y539" s="31" t="n">
        <v>140</v>
      </c>
      <c r="Z539" s="0" t="s">
        <v>66</v>
      </c>
      <c r="AA539" s="0" t="s">
        <v>9</v>
      </c>
      <c r="AB539" s="0" t="s">
        <v>66</v>
      </c>
      <c r="AC539" s="0" t="n">
        <v>2019</v>
      </c>
      <c r="AD539" s="0" t="n">
        <v>5</v>
      </c>
      <c r="AE539" s="32"/>
      <c r="AF539" s="21" t="n">
        <f aca="false">IFERROR(SUMPRODUCT(--(tbl_bd_descente[wo_number]=W539),tbl_bd_descente[Y],tbl_bd_descente[tons])/SUMIF(tbl_bd_descente[wo_number],W539,tbl_bd_descente[tons]),0)</f>
        <v>73.4</v>
      </c>
      <c r="AG539" s="21" t="n">
        <f aca="false">IFERROR(SUMPRODUCT(--(tbl_bd_descente[wo_number]=W539),tbl_bd_descente[Al2O3],tbl_bd_descente[tons])/SUMIF(tbl_bd_descente[wo_number],W539,tbl_bd_descente[tons]),0)</f>
        <v>13.05</v>
      </c>
      <c r="AH539" s="21" t="n">
        <f aca="false">IFERROR(SUMPRODUCT(--(tbl_bd_descente[wo_number]=W539),tbl_bd_descente[Fe2O3],tbl_bd_descente[tons])/SUMIF(tbl_bd_descente[wo_number],W539,tbl_bd_descente[tons]),0)</f>
        <v>1.9</v>
      </c>
      <c r="AI539" s="21" t="n">
        <f aca="false">IFERROR(SUMPRODUCT(--(tbl_bd_descente[wo_number]=W539),tbl_bd_descente[MgO],tbl_bd_descente[tons])/SUMIF(tbl_bd_descente[wo_number],W539,tbl_bd_descente[tons]),0)</f>
        <v>32.7</v>
      </c>
      <c r="AJ539" s="21" t="n">
        <f aca="false">IFERROR(SUMPRODUCT(--(tbl_bd_descente[wo_number]=W539),tbl_bd_descente[CaOX],tbl_bd_descente[tons])/SUMIF(tbl_bd_descente[wo_number],W539,tbl_bd_descente[tons]),0)</f>
        <v>0.43</v>
      </c>
      <c r="AK539" s="21" t="n">
        <f aca="false">IFERROR(SUMPRODUCT(--(tbl_bd_descente[wo_number]=W539),tbl_bd_descente[S],tbl_bd_descente[tons])/SUMIF(tbl_bd_descente[wo_number],W539,tbl_bd_descente[tons]),0)</f>
        <v>0.077</v>
      </c>
      <c r="AL539" s="33"/>
      <c r="AM539" s="34"/>
      <c r="AO539" s="47" t="str">
        <f aca="false">IF(AND(C539=S$2,D539=S$3,COUNTIF(AO$1:AO538,"&gt;"&amp;1)&lt;10),ROW(),"")</f>
        <v/>
      </c>
    </row>
    <row r="540" customFormat="false" ht="12.8" hidden="false" customHeight="false" outlineLevel="0" collapsed="false">
      <c r="A540" s="0" t="s">
        <v>1155</v>
      </c>
      <c r="B540" s="0" t="s">
        <v>66</v>
      </c>
      <c r="C540" s="0" t="s">
        <v>9</v>
      </c>
      <c r="D540" s="0" t="s">
        <v>66</v>
      </c>
      <c r="E540" s="20" t="n">
        <v>186.783000183105</v>
      </c>
      <c r="F540" s="0" t="n">
        <v>70.2</v>
      </c>
      <c r="G540" s="0" t="n">
        <v>74</v>
      </c>
      <c r="H540" s="0" t="n">
        <v>79.5</v>
      </c>
      <c r="I540" s="0" t="n">
        <v>10.82</v>
      </c>
      <c r="J540" s="0" t="n">
        <v>1.53</v>
      </c>
      <c r="K540" s="0" t="n">
        <v>32.25</v>
      </c>
      <c r="L540" s="0" t="n">
        <v>2.92</v>
      </c>
      <c r="M540" s="19" t="n">
        <v>43719.7952954514</v>
      </c>
      <c r="N540" s="19" t="n">
        <v>43719.8099601852</v>
      </c>
      <c r="O540" s="19" t="s">
        <v>967</v>
      </c>
      <c r="W540" s="0" t="s">
        <v>195</v>
      </c>
      <c r="X540" s="19" t="n">
        <v>43610.11875</v>
      </c>
      <c r="Y540" s="31" t="n">
        <v>900</v>
      </c>
      <c r="Z540" s="0" t="s">
        <v>66</v>
      </c>
      <c r="AA540" s="0" t="s">
        <v>9</v>
      </c>
      <c r="AB540" s="0" t="s">
        <v>66</v>
      </c>
      <c r="AC540" s="0" t="n">
        <v>2019</v>
      </c>
      <c r="AD540" s="0" t="n">
        <v>5</v>
      </c>
      <c r="AE540" s="32"/>
      <c r="AF540" s="21" t="n">
        <f aca="false">IFERROR(SUMPRODUCT(--(tbl_bd_descente[wo_number]=W540),tbl_bd_descente[Y],tbl_bd_descente[tons])/SUMIF(tbl_bd_descente[wo_number],W540,tbl_bd_descente[tons]),0)</f>
        <v>73.4</v>
      </c>
      <c r="AG540" s="21" t="n">
        <f aca="false">IFERROR(SUMPRODUCT(--(tbl_bd_descente[wo_number]=W540),tbl_bd_descente[Al2O3],tbl_bd_descente[tons])/SUMIF(tbl_bd_descente[wo_number],W540,tbl_bd_descente[tons]),0)</f>
        <v>11.9733333333333</v>
      </c>
      <c r="AH540" s="21" t="n">
        <f aca="false">IFERROR(SUMPRODUCT(--(tbl_bd_descente[wo_number]=W540),tbl_bd_descente[Fe2O3],tbl_bd_descente[tons])/SUMIF(tbl_bd_descente[wo_number],W540,tbl_bd_descente[tons]),0)</f>
        <v>1.71</v>
      </c>
      <c r="AI540" s="21" t="n">
        <f aca="false">IFERROR(SUMPRODUCT(--(tbl_bd_descente[wo_number]=W540),tbl_bd_descente[MgO],tbl_bd_descente[tons])/SUMIF(tbl_bd_descente[wo_number],W540,tbl_bd_descente[tons]),0)</f>
        <v>32.6466666666667</v>
      </c>
      <c r="AJ540" s="21" t="n">
        <f aca="false">IFERROR(SUMPRODUCT(--(tbl_bd_descente[wo_number]=W540),tbl_bd_descente[CaOX],tbl_bd_descente[tons])/SUMIF(tbl_bd_descente[wo_number],W540,tbl_bd_descente[tons]),0)</f>
        <v>1.10666666666667</v>
      </c>
      <c r="AK540" s="21" t="n">
        <f aca="false">IFERROR(SUMPRODUCT(--(tbl_bd_descente[wo_number]=W540),tbl_bd_descente[S],tbl_bd_descente[tons])/SUMIF(tbl_bd_descente[wo_number],W540,tbl_bd_descente[tons]),0)</f>
        <v>0.149666666666667</v>
      </c>
      <c r="AL540" s="33"/>
      <c r="AM540" s="34"/>
      <c r="AO540" s="47" t="str">
        <f aca="false">IF(AND(C540=S$2,D540=S$3,COUNTIF(AO$1:AO539,"&gt;"&amp;1)&lt;10),ROW(),"")</f>
        <v/>
      </c>
    </row>
    <row r="541" customFormat="false" ht="12.8" hidden="false" customHeight="false" outlineLevel="0" collapsed="false">
      <c r="A541" s="0" t="s">
        <v>1156</v>
      </c>
      <c r="B541" s="0" t="s">
        <v>66</v>
      </c>
      <c r="C541" s="0" t="s">
        <v>20</v>
      </c>
      <c r="D541" s="0" t="s">
        <v>66</v>
      </c>
      <c r="E541" s="20" t="n">
        <v>147.929998779297</v>
      </c>
      <c r="F541" s="0" t="n">
        <v>71.8</v>
      </c>
      <c r="G541" s="0" t="n">
        <v>75.7</v>
      </c>
      <c r="H541" s="0" t="n">
        <v>81.6</v>
      </c>
      <c r="I541" s="0" t="n">
        <v>6.21</v>
      </c>
      <c r="J541" s="0" t="n">
        <v>0.97</v>
      </c>
      <c r="K541" s="0" t="n">
        <v>31.96</v>
      </c>
      <c r="L541" s="0" t="n">
        <v>0.62</v>
      </c>
      <c r="M541" s="19" t="n">
        <v>43719.7805618866</v>
      </c>
      <c r="N541" s="19" t="n">
        <v>43719.7924191782</v>
      </c>
      <c r="O541" s="19" t="s">
        <v>967</v>
      </c>
      <c r="W541" s="0" t="s">
        <v>194</v>
      </c>
      <c r="X541" s="19" t="n">
        <v>43609.9104166667</v>
      </c>
      <c r="Y541" s="31" t="n">
        <v>900</v>
      </c>
      <c r="Z541" s="0" t="s">
        <v>66</v>
      </c>
      <c r="AA541" s="0" t="s">
        <v>9</v>
      </c>
      <c r="AB541" s="0" t="s">
        <v>66</v>
      </c>
      <c r="AC541" s="0" t="n">
        <v>2019</v>
      </c>
      <c r="AD541" s="0" t="n">
        <v>5</v>
      </c>
      <c r="AE541" s="32"/>
      <c r="AF541" s="21" t="n">
        <f aca="false">IFERROR(SUMPRODUCT(--(tbl_bd_descente[wo_number]=W541),tbl_bd_descente[Y],tbl_bd_descente[tons])/SUMIF(tbl_bd_descente[wo_number],W541,tbl_bd_descente[tons]),0)</f>
        <v>72.6</v>
      </c>
      <c r="AG541" s="21" t="n">
        <f aca="false">IFERROR(SUMPRODUCT(--(tbl_bd_descente[wo_number]=W541),tbl_bd_descente[Al2O3],tbl_bd_descente[tons])/SUMIF(tbl_bd_descente[wo_number],W541,tbl_bd_descente[tons]),0)</f>
        <v>13.4166666666667</v>
      </c>
      <c r="AH541" s="21" t="n">
        <f aca="false">IFERROR(SUMPRODUCT(--(tbl_bd_descente[wo_number]=W541),tbl_bd_descente[Fe2O3],tbl_bd_descente[tons])/SUMIF(tbl_bd_descente[wo_number],W541,tbl_bd_descente[tons]),0)</f>
        <v>1.90666666666667</v>
      </c>
      <c r="AI541" s="21" t="n">
        <f aca="false">IFERROR(SUMPRODUCT(--(tbl_bd_descente[wo_number]=W541),tbl_bd_descente[MgO],tbl_bd_descente[tons])/SUMIF(tbl_bd_descente[wo_number],W541,tbl_bd_descente[tons]),0)</f>
        <v>32.7766666666667</v>
      </c>
      <c r="AJ541" s="21" t="n">
        <f aca="false">IFERROR(SUMPRODUCT(--(tbl_bd_descente[wo_number]=W541),tbl_bd_descente[CaOX],tbl_bd_descente[tons])/SUMIF(tbl_bd_descente[wo_number],W541,tbl_bd_descente[tons]),0)</f>
        <v>0.45</v>
      </c>
      <c r="AK541" s="21" t="n">
        <f aca="false">IFERROR(SUMPRODUCT(--(tbl_bd_descente[wo_number]=W541),tbl_bd_descente[S],tbl_bd_descente[tons])/SUMIF(tbl_bd_descente[wo_number],W541,tbl_bd_descente[tons]),0)</f>
        <v>0.0663333333333333</v>
      </c>
      <c r="AL541" s="33"/>
      <c r="AM541" s="34"/>
      <c r="AO541" s="47" t="str">
        <f aca="false">IF(AND(C541=S$2,D541=S$3,COUNTIF(AO$1:AO540,"&gt;"&amp;1)&lt;10),ROW(),"")</f>
        <v/>
      </c>
    </row>
    <row r="542" customFormat="false" ht="12.8" hidden="false" customHeight="false" outlineLevel="0" collapsed="false">
      <c r="A542" s="0" t="s">
        <v>1157</v>
      </c>
      <c r="B542" s="0" t="s">
        <v>66</v>
      </c>
      <c r="C542" s="0" t="s">
        <v>20</v>
      </c>
      <c r="D542" s="0" t="s">
        <v>66</v>
      </c>
      <c r="E542" s="20" t="n">
        <v>186.15299987793</v>
      </c>
      <c r="F542" s="0" t="n">
        <v>63.6</v>
      </c>
      <c r="G542" s="0" t="n">
        <v>67</v>
      </c>
      <c r="H542" s="0" t="n">
        <v>72.5</v>
      </c>
      <c r="I542" s="0" t="n">
        <v>7.36</v>
      </c>
      <c r="J542" s="0" t="n">
        <v>1.65</v>
      </c>
      <c r="K542" s="0" t="n">
        <v>31.93</v>
      </c>
      <c r="L542" s="0" t="n">
        <v>2.04</v>
      </c>
      <c r="M542" s="19" t="n">
        <v>43719.7630439468</v>
      </c>
      <c r="N542" s="19" t="n">
        <v>43719.7778822106</v>
      </c>
      <c r="O542" s="19" t="s">
        <v>676</v>
      </c>
      <c r="W542" s="0" t="s">
        <v>192</v>
      </c>
      <c r="X542" s="19" t="n">
        <v>43609.6854166667</v>
      </c>
      <c r="Y542" s="31" t="n">
        <v>1183</v>
      </c>
      <c r="Z542" s="0" t="s">
        <v>66</v>
      </c>
      <c r="AA542" s="0" t="s">
        <v>8</v>
      </c>
      <c r="AB542" s="0" t="s">
        <v>66</v>
      </c>
      <c r="AC542" s="0" t="n">
        <v>2019</v>
      </c>
      <c r="AD542" s="0" t="n">
        <v>5</v>
      </c>
      <c r="AE542" s="32"/>
      <c r="AF542" s="21" t="n">
        <f aca="false">IFERROR(SUMPRODUCT(--(tbl_bd_descente[wo_number]=W542),tbl_bd_descente[Y],tbl_bd_descente[tons])/SUMIF(tbl_bd_descente[wo_number],W542,tbl_bd_descente[tons]),0)</f>
        <v>76.3704987320372</v>
      </c>
      <c r="AG542" s="21" t="n">
        <f aca="false">IFERROR(SUMPRODUCT(--(tbl_bd_descente[wo_number]=W542),tbl_bd_descente[Al2O3],tbl_bd_descente[tons])/SUMIF(tbl_bd_descente[wo_number],W542,tbl_bd_descente[tons]),0)</f>
        <v>7.24182586644125</v>
      </c>
      <c r="AH542" s="21" t="n">
        <f aca="false">IFERROR(SUMPRODUCT(--(tbl_bd_descente[wo_number]=W542),tbl_bd_descente[Fe2O3],tbl_bd_descente[tons])/SUMIF(tbl_bd_descente[wo_number],W542,tbl_bd_descente[tons]),0)</f>
        <v>1.22841927303466</v>
      </c>
      <c r="AI542" s="21" t="n">
        <f aca="false">IFERROR(SUMPRODUCT(--(tbl_bd_descente[wo_number]=W542),tbl_bd_descente[MgO],tbl_bd_descente[tons])/SUMIF(tbl_bd_descente[wo_number],W542,tbl_bd_descente[tons]),0)</f>
        <v>32.1978444632291</v>
      </c>
      <c r="AJ542" s="21" t="n">
        <f aca="false">IFERROR(SUMPRODUCT(--(tbl_bd_descente[wo_number]=W542),tbl_bd_descente[CaOX],tbl_bd_descente[tons])/SUMIF(tbl_bd_descente[wo_number],W542,tbl_bd_descente[tons]),0)</f>
        <v>1.26891800507185</v>
      </c>
      <c r="AK542" s="21" t="n">
        <f aca="false">IFERROR(SUMPRODUCT(--(tbl_bd_descente[wo_number]=W542),tbl_bd_descente[S],tbl_bd_descente[tons])/SUMIF(tbl_bd_descente[wo_number],W542,tbl_bd_descente[tons]),0)</f>
        <v>0.151532544378698</v>
      </c>
      <c r="AL542" s="33"/>
      <c r="AM542" s="34"/>
      <c r="AO542" s="47" t="str">
        <f aca="false">IF(AND(C542=S$2,D542=S$3,COUNTIF(AO$1:AO541,"&gt;"&amp;1)&lt;10),ROW(),"")</f>
        <v/>
      </c>
    </row>
    <row r="543" customFormat="false" ht="12.8" hidden="false" customHeight="false" outlineLevel="0" collapsed="false">
      <c r="A543" s="0" t="s">
        <v>1158</v>
      </c>
      <c r="B543" s="0" t="s">
        <v>58</v>
      </c>
      <c r="C543" s="0" t="s">
        <v>2</v>
      </c>
      <c r="D543" s="0" t="s">
        <v>58</v>
      </c>
      <c r="E543" s="20" t="n">
        <v>332.755995178223</v>
      </c>
      <c r="F543" s="0" t="n">
        <v>72.6</v>
      </c>
      <c r="G543" s="0" t="n">
        <v>76.5</v>
      </c>
      <c r="H543" s="0" t="n">
        <v>83.1</v>
      </c>
      <c r="I543" s="0" t="n">
        <v>2.5</v>
      </c>
      <c r="J543" s="0" t="n">
        <v>0.8</v>
      </c>
      <c r="K543" s="0" t="n">
        <v>31.16</v>
      </c>
      <c r="L543" s="0" t="n">
        <v>0.85</v>
      </c>
      <c r="M543" s="19" t="n">
        <v>43719.6451736921</v>
      </c>
      <c r="N543" s="19" t="n">
        <v>43719.6783222222</v>
      </c>
      <c r="O543" s="19" t="s">
        <v>676</v>
      </c>
      <c r="W543" s="0" t="s">
        <v>191</v>
      </c>
      <c r="X543" s="19" t="n">
        <v>43609.3729166667</v>
      </c>
      <c r="Y543" s="31" t="n">
        <v>152.25</v>
      </c>
      <c r="Z543" s="0" t="s">
        <v>66</v>
      </c>
      <c r="AA543" s="0" t="s">
        <v>9</v>
      </c>
      <c r="AB543" s="0" t="s">
        <v>66</v>
      </c>
      <c r="AC543" s="0" t="n">
        <v>2019</v>
      </c>
      <c r="AD543" s="0" t="n">
        <v>5</v>
      </c>
      <c r="AE543" s="32"/>
      <c r="AF543" s="21" t="n">
        <f aca="false">IFERROR(SUMPRODUCT(--(tbl_bd_descente[wo_number]=W543),tbl_bd_descente[Y],tbl_bd_descente[tons])/SUMIF(tbl_bd_descente[wo_number],W543,tbl_bd_descente[tons]),0)</f>
        <v>73.4402298850575</v>
      </c>
      <c r="AG543" s="21" t="n">
        <f aca="false">IFERROR(SUMPRODUCT(--(tbl_bd_descente[wo_number]=W543),tbl_bd_descente[Al2O3],tbl_bd_descente[tons])/SUMIF(tbl_bd_descente[wo_number],W543,tbl_bd_descente[tons]),0)</f>
        <v>8.8111986863711</v>
      </c>
      <c r="AH543" s="21" t="n">
        <f aca="false">IFERROR(SUMPRODUCT(--(tbl_bd_descente[wo_number]=W543),tbl_bd_descente[Fe2O3],tbl_bd_descente[tons])/SUMIF(tbl_bd_descente[wo_number],W543,tbl_bd_descente[tons]),0)</f>
        <v>1.43136288998358</v>
      </c>
      <c r="AI543" s="21" t="n">
        <f aca="false">IFERROR(SUMPRODUCT(--(tbl_bd_descente[wo_number]=W543),tbl_bd_descente[MgO],tbl_bd_descente[tons])/SUMIF(tbl_bd_descente[wo_number],W543,tbl_bd_descente[tons]),0)</f>
        <v>32.1750903119869</v>
      </c>
      <c r="AJ543" s="21" t="n">
        <f aca="false">IFERROR(SUMPRODUCT(--(tbl_bd_descente[wo_number]=W543),tbl_bd_descente[CaOX],tbl_bd_descente[tons])/SUMIF(tbl_bd_descente[wo_number],W543,tbl_bd_descente[tons]),0)</f>
        <v>1.01981937602627</v>
      </c>
      <c r="AK543" s="21" t="n">
        <f aca="false">IFERROR(SUMPRODUCT(--(tbl_bd_descente[wo_number]=W543),tbl_bd_descente[S],tbl_bd_descente[tons])/SUMIF(tbl_bd_descente[wo_number],W543,tbl_bd_descente[tons]),0)</f>
        <v>0.0880886699507389</v>
      </c>
      <c r="AL543" s="33"/>
      <c r="AM543" s="34"/>
      <c r="AO543" s="47" t="str">
        <f aca="false">IF(AND(C543=S$2,D543=S$3,COUNTIF(AO$1:AO542,"&gt;"&amp;1)&lt;10),ROW(),"")</f>
        <v/>
      </c>
    </row>
    <row r="544" customFormat="false" ht="12.8" hidden="false" customHeight="false" outlineLevel="0" collapsed="false">
      <c r="A544" s="0" t="s">
        <v>1159</v>
      </c>
      <c r="B544" s="0" t="s">
        <v>30</v>
      </c>
      <c r="C544" s="0" t="s">
        <v>4</v>
      </c>
      <c r="D544" s="0" t="s">
        <v>30</v>
      </c>
      <c r="E544" s="20" t="n">
        <v>260.797999572754</v>
      </c>
      <c r="F544" s="0" t="n">
        <v>73.7</v>
      </c>
      <c r="G544" s="0" t="n">
        <v>77.7</v>
      </c>
      <c r="H544" s="0" t="n">
        <v>83.8</v>
      </c>
      <c r="I544" s="0" t="n">
        <v>4.83</v>
      </c>
      <c r="J544" s="0" t="n">
        <v>0.96</v>
      </c>
      <c r="K544" s="0" t="n">
        <v>31.49</v>
      </c>
      <c r="L544" s="0" t="n">
        <v>0.77</v>
      </c>
      <c r="M544" s="19" t="n">
        <v>43719.6172288194</v>
      </c>
      <c r="N544" s="19" t="n">
        <v>43719.6399712616</v>
      </c>
      <c r="O544" s="19" t="s">
        <v>676</v>
      </c>
      <c r="W544" s="0" t="s">
        <v>191</v>
      </c>
      <c r="X544" s="19" t="n">
        <v>43609.3729166667</v>
      </c>
      <c r="Y544" s="31" t="n">
        <v>304.5</v>
      </c>
      <c r="Z544" s="0" t="s">
        <v>66</v>
      </c>
      <c r="AA544" s="0" t="s">
        <v>20</v>
      </c>
      <c r="AB544" s="0" t="s">
        <v>66</v>
      </c>
      <c r="AC544" s="0" t="n">
        <v>2019</v>
      </c>
      <c r="AD544" s="0" t="n">
        <v>5</v>
      </c>
      <c r="AE544" s="32"/>
      <c r="AF544" s="21" t="n">
        <f aca="false">IFERROR(SUMPRODUCT(--(tbl_bd_descente[wo_number]=W544),tbl_bd_descente[Y],tbl_bd_descente[tons])/SUMIF(tbl_bd_descente[wo_number],W544,tbl_bd_descente[tons]),0)</f>
        <v>73.4402298850575</v>
      </c>
      <c r="AG544" s="21" t="n">
        <f aca="false">IFERROR(SUMPRODUCT(--(tbl_bd_descente[wo_number]=W544),tbl_bd_descente[Al2O3],tbl_bd_descente[tons])/SUMIF(tbl_bd_descente[wo_number],W544,tbl_bd_descente[tons]),0)</f>
        <v>8.8111986863711</v>
      </c>
      <c r="AH544" s="21" t="n">
        <f aca="false">IFERROR(SUMPRODUCT(--(tbl_bd_descente[wo_number]=W544),tbl_bd_descente[Fe2O3],tbl_bd_descente[tons])/SUMIF(tbl_bd_descente[wo_number],W544,tbl_bd_descente[tons]),0)</f>
        <v>1.43136288998358</v>
      </c>
      <c r="AI544" s="21" t="n">
        <f aca="false">IFERROR(SUMPRODUCT(--(tbl_bd_descente[wo_number]=W544),tbl_bd_descente[MgO],tbl_bd_descente[tons])/SUMIF(tbl_bd_descente[wo_number],W544,tbl_bd_descente[tons]),0)</f>
        <v>32.1750903119869</v>
      </c>
      <c r="AJ544" s="21" t="n">
        <f aca="false">IFERROR(SUMPRODUCT(--(tbl_bd_descente[wo_number]=W544),tbl_bd_descente[CaOX],tbl_bd_descente[tons])/SUMIF(tbl_bd_descente[wo_number],W544,tbl_bd_descente[tons]),0)</f>
        <v>1.01981937602627</v>
      </c>
      <c r="AK544" s="21" t="n">
        <f aca="false">IFERROR(SUMPRODUCT(--(tbl_bd_descente[wo_number]=W544),tbl_bd_descente[S],tbl_bd_descente[tons])/SUMIF(tbl_bd_descente[wo_number],W544,tbl_bd_descente[tons]),0)</f>
        <v>0.0880886699507389</v>
      </c>
      <c r="AL544" s="33"/>
      <c r="AM544" s="34"/>
      <c r="AO544" s="47" t="str">
        <f aca="false">IF(AND(C544=S$2,D544=S$3,COUNTIF(AO$1:AO543,"&gt;"&amp;1)&lt;10),ROW(),"")</f>
        <v/>
      </c>
    </row>
    <row r="545" customFormat="false" ht="12.8" hidden="false" customHeight="false" outlineLevel="0" collapsed="false">
      <c r="A545" s="0" t="s">
        <v>1160</v>
      </c>
      <c r="B545" s="0" t="s">
        <v>58</v>
      </c>
      <c r="C545" s="0" t="s">
        <v>2</v>
      </c>
      <c r="D545" s="0" t="s">
        <v>58</v>
      </c>
      <c r="E545" s="20" t="n">
        <v>149.228997802734</v>
      </c>
      <c r="F545" s="0" t="n">
        <v>75.5</v>
      </c>
      <c r="G545" s="0" t="n">
        <v>79.5</v>
      </c>
      <c r="H545" s="0" t="n">
        <v>86.2</v>
      </c>
      <c r="I545" s="0" t="n">
        <v>3.22</v>
      </c>
      <c r="J545" s="0" t="n">
        <v>0.8</v>
      </c>
      <c r="K545" s="0" t="n">
        <v>31.41</v>
      </c>
      <c r="L545" s="0" t="n">
        <v>1.29</v>
      </c>
      <c r="M545" s="19" t="n">
        <v>43719.6030394329</v>
      </c>
      <c r="N545" s="19" t="n">
        <v>43719.6145482292</v>
      </c>
      <c r="O545" s="19" t="s">
        <v>676</v>
      </c>
      <c r="W545" s="0" t="s">
        <v>191</v>
      </c>
      <c r="X545" s="19" t="n">
        <v>43609.3729166667</v>
      </c>
      <c r="Y545" s="31" t="n">
        <v>152.25</v>
      </c>
      <c r="Z545" s="0" t="s">
        <v>66</v>
      </c>
      <c r="AA545" s="0" t="s">
        <v>8</v>
      </c>
      <c r="AB545" s="0" t="s">
        <v>66</v>
      </c>
      <c r="AC545" s="0" t="n">
        <v>2019</v>
      </c>
      <c r="AD545" s="0" t="n">
        <v>5</v>
      </c>
      <c r="AE545" s="32"/>
      <c r="AF545" s="21" t="n">
        <f aca="false">IFERROR(SUMPRODUCT(--(tbl_bd_descente[wo_number]=W545),tbl_bd_descente[Y],tbl_bd_descente[tons])/SUMIF(tbl_bd_descente[wo_number],W545,tbl_bd_descente[tons]),0)</f>
        <v>73.4402298850575</v>
      </c>
      <c r="AG545" s="21" t="n">
        <f aca="false">IFERROR(SUMPRODUCT(--(tbl_bd_descente[wo_number]=W545),tbl_bd_descente[Al2O3],tbl_bd_descente[tons])/SUMIF(tbl_bd_descente[wo_number],W545,tbl_bd_descente[tons]),0)</f>
        <v>8.8111986863711</v>
      </c>
      <c r="AH545" s="21" t="n">
        <f aca="false">IFERROR(SUMPRODUCT(--(tbl_bd_descente[wo_number]=W545),tbl_bd_descente[Fe2O3],tbl_bd_descente[tons])/SUMIF(tbl_bd_descente[wo_number],W545,tbl_bd_descente[tons]),0)</f>
        <v>1.43136288998358</v>
      </c>
      <c r="AI545" s="21" t="n">
        <f aca="false">IFERROR(SUMPRODUCT(--(tbl_bd_descente[wo_number]=W545),tbl_bd_descente[MgO],tbl_bd_descente[tons])/SUMIF(tbl_bd_descente[wo_number],W545,tbl_bd_descente[tons]),0)</f>
        <v>32.1750903119869</v>
      </c>
      <c r="AJ545" s="21" t="n">
        <f aca="false">IFERROR(SUMPRODUCT(--(tbl_bd_descente[wo_number]=W545),tbl_bd_descente[CaOX],tbl_bd_descente[tons])/SUMIF(tbl_bd_descente[wo_number],W545,tbl_bd_descente[tons]),0)</f>
        <v>1.01981937602627</v>
      </c>
      <c r="AK545" s="21" t="n">
        <f aca="false">IFERROR(SUMPRODUCT(--(tbl_bd_descente[wo_number]=W545),tbl_bd_descente[S],tbl_bd_descente[tons])/SUMIF(tbl_bd_descente[wo_number],W545,tbl_bd_descente[tons]),0)</f>
        <v>0.0880886699507389</v>
      </c>
      <c r="AL545" s="33"/>
      <c r="AM545" s="34"/>
      <c r="AO545" s="47" t="str">
        <f aca="false">IF(AND(C545=S$2,D545=S$3,COUNTIF(AO$1:AO544,"&gt;"&amp;1)&lt;10),ROW(),"")</f>
        <v/>
      </c>
    </row>
    <row r="546" customFormat="false" ht="12.8" hidden="false" customHeight="false" outlineLevel="0" collapsed="false">
      <c r="A546" s="0" t="s">
        <v>1161</v>
      </c>
      <c r="B546" s="0" t="s">
        <v>613</v>
      </c>
      <c r="C546" s="0" t="s">
        <v>8</v>
      </c>
      <c r="D546" s="0" t="s">
        <v>66</v>
      </c>
      <c r="E546" s="20" t="n">
        <v>372.656997680664</v>
      </c>
      <c r="F546" s="0" t="n">
        <v>74.3</v>
      </c>
      <c r="G546" s="0" t="n">
        <v>78.2</v>
      </c>
      <c r="H546" s="0" t="n">
        <v>84.3</v>
      </c>
      <c r="I546" s="0" t="n">
        <v>6.35</v>
      </c>
      <c r="J546" s="0" t="n">
        <v>0.99</v>
      </c>
      <c r="K546" s="0" t="n">
        <v>31.89</v>
      </c>
      <c r="L546" s="0" t="n">
        <v>0.68</v>
      </c>
      <c r="M546" s="19" t="n">
        <v>43719.5558914005</v>
      </c>
      <c r="N546" s="19" t="n">
        <v>43719.5978815972</v>
      </c>
      <c r="O546" s="19" t="s">
        <v>605</v>
      </c>
      <c r="W546" s="0" t="s">
        <v>188</v>
      </c>
      <c r="X546" s="19" t="n">
        <v>43609.2118055556</v>
      </c>
      <c r="Y546" s="31" t="n">
        <v>425.5</v>
      </c>
      <c r="Z546" s="0" t="s">
        <v>66</v>
      </c>
      <c r="AA546" s="0" t="s">
        <v>20</v>
      </c>
      <c r="AB546" s="0" t="s">
        <v>66</v>
      </c>
      <c r="AC546" s="0" t="n">
        <v>2019</v>
      </c>
      <c r="AD546" s="0" t="n">
        <v>5</v>
      </c>
      <c r="AE546" s="32"/>
      <c r="AF546" s="21" t="n">
        <f aca="false">IFERROR(SUMPRODUCT(--(tbl_bd_descente[wo_number]=W546),tbl_bd_descente[Y],tbl_bd_descente[tons])/SUMIF(tbl_bd_descente[wo_number],W546,tbl_bd_descente[tons]),0)</f>
        <v>72.3539365452409</v>
      </c>
      <c r="AG546" s="21" t="n">
        <f aca="false">IFERROR(SUMPRODUCT(--(tbl_bd_descente[wo_number]=W546),tbl_bd_descente[Al2O3],tbl_bd_descente[tons])/SUMIF(tbl_bd_descente[wo_number],W546,tbl_bd_descente[tons]),0)</f>
        <v>10.1158284371328</v>
      </c>
      <c r="AH546" s="21" t="n">
        <f aca="false">IFERROR(SUMPRODUCT(--(tbl_bd_descente[wo_number]=W546),tbl_bd_descente[Fe2O3],tbl_bd_descente[tons])/SUMIF(tbl_bd_descente[wo_number],W546,tbl_bd_descente[tons]),0)</f>
        <v>1.45647473560517</v>
      </c>
      <c r="AI546" s="21" t="n">
        <f aca="false">IFERROR(SUMPRODUCT(--(tbl_bd_descente[wo_number]=W546),tbl_bd_descente[MgO],tbl_bd_descente[tons])/SUMIF(tbl_bd_descente[wo_number],W546,tbl_bd_descente[tons]),0)</f>
        <v>32.4859694477086</v>
      </c>
      <c r="AJ546" s="21" t="n">
        <f aca="false">IFERROR(SUMPRODUCT(--(tbl_bd_descente[wo_number]=W546),tbl_bd_descente[CaOX],tbl_bd_descente[tons])/SUMIF(tbl_bd_descente[wo_number],W546,tbl_bd_descente[tons]),0)</f>
        <v>1.0756169212691</v>
      </c>
      <c r="AK546" s="21" t="n">
        <f aca="false">IFERROR(SUMPRODUCT(--(tbl_bd_descente[wo_number]=W546),tbl_bd_descente[S],tbl_bd_descente[tons])/SUMIF(tbl_bd_descente[wo_number],W546,tbl_bd_descente[tons]),0)</f>
        <v>0.125748531139835</v>
      </c>
      <c r="AL546" s="33"/>
      <c r="AM546" s="34"/>
      <c r="AO546" s="47" t="str">
        <f aca="false">IF(AND(C546=S$2,D546=S$3,COUNTIF(AO$1:AO545,"&gt;"&amp;1)&lt;10),ROW(),"")</f>
        <v/>
      </c>
    </row>
    <row r="547" customFormat="false" ht="12.8" hidden="false" customHeight="false" outlineLevel="0" collapsed="false">
      <c r="A547" s="0" t="s">
        <v>1162</v>
      </c>
      <c r="B547" s="0" t="s">
        <v>30</v>
      </c>
      <c r="C547" s="0" t="s">
        <v>1</v>
      </c>
      <c r="D547" s="0" t="s">
        <v>30</v>
      </c>
      <c r="E547" s="20" t="n">
        <v>187.331996917725</v>
      </c>
      <c r="F547" s="20" t="n">
        <v>75.9</v>
      </c>
      <c r="G547" s="20" t="n">
        <v>80</v>
      </c>
      <c r="H547" s="20" t="n">
        <v>86.6</v>
      </c>
      <c r="I547" s="20" t="n">
        <v>3.12</v>
      </c>
      <c r="J547" s="20" t="n">
        <v>0.88</v>
      </c>
      <c r="K547" s="20" t="n">
        <v>31.49</v>
      </c>
      <c r="L547" s="20" t="n">
        <v>1.01</v>
      </c>
      <c r="M547" s="19" t="n">
        <v>43719.4983053588</v>
      </c>
      <c r="N547" s="19" t="n">
        <v>43719.5188482639</v>
      </c>
      <c r="O547" s="19" t="s">
        <v>605</v>
      </c>
      <c r="W547" s="0" t="s">
        <v>188</v>
      </c>
      <c r="X547" s="19" t="n">
        <v>43609.2118055556</v>
      </c>
      <c r="Y547" s="31" t="n">
        <v>212.75</v>
      </c>
      <c r="Z547" s="0" t="s">
        <v>66</v>
      </c>
      <c r="AA547" s="0" t="s">
        <v>8</v>
      </c>
      <c r="AB547" s="0" t="s">
        <v>66</v>
      </c>
      <c r="AC547" s="0" t="n">
        <v>2019</v>
      </c>
      <c r="AD547" s="0" t="n">
        <v>5</v>
      </c>
      <c r="AE547" s="32"/>
      <c r="AF547" s="21" t="n">
        <f aca="false">IFERROR(SUMPRODUCT(--(tbl_bd_descente[wo_number]=W547),tbl_bd_descente[Y],tbl_bd_descente[tons])/SUMIF(tbl_bd_descente[wo_number],W547,tbl_bd_descente[tons]),0)</f>
        <v>72.3539365452409</v>
      </c>
      <c r="AG547" s="21" t="n">
        <f aca="false">IFERROR(SUMPRODUCT(--(tbl_bd_descente[wo_number]=W547),tbl_bd_descente[Al2O3],tbl_bd_descente[tons])/SUMIF(tbl_bd_descente[wo_number],W547,tbl_bd_descente[tons]),0)</f>
        <v>10.1158284371328</v>
      </c>
      <c r="AH547" s="21" t="n">
        <f aca="false">IFERROR(SUMPRODUCT(--(tbl_bd_descente[wo_number]=W547),tbl_bd_descente[Fe2O3],tbl_bd_descente[tons])/SUMIF(tbl_bd_descente[wo_number],W547,tbl_bd_descente[tons]),0)</f>
        <v>1.45647473560517</v>
      </c>
      <c r="AI547" s="21" t="n">
        <f aca="false">IFERROR(SUMPRODUCT(--(tbl_bd_descente[wo_number]=W547),tbl_bd_descente[MgO],tbl_bd_descente[tons])/SUMIF(tbl_bd_descente[wo_number],W547,tbl_bd_descente[tons]),0)</f>
        <v>32.4859694477086</v>
      </c>
      <c r="AJ547" s="21" t="n">
        <f aca="false">IFERROR(SUMPRODUCT(--(tbl_bd_descente[wo_number]=W547),tbl_bd_descente[CaOX],tbl_bd_descente[tons])/SUMIF(tbl_bd_descente[wo_number],W547,tbl_bd_descente[tons]),0)</f>
        <v>1.0756169212691</v>
      </c>
      <c r="AK547" s="21" t="n">
        <f aca="false">IFERROR(SUMPRODUCT(--(tbl_bd_descente[wo_number]=W547),tbl_bd_descente[S],tbl_bd_descente[tons])/SUMIF(tbl_bd_descente[wo_number],W547,tbl_bd_descente[tons]),0)</f>
        <v>0.125748531139835</v>
      </c>
      <c r="AL547" s="33"/>
      <c r="AM547" s="34"/>
      <c r="AO547" s="47" t="str">
        <f aca="false">IF(AND(C547=S$2,D547=S$3,COUNTIF(AO$1:AO546,"&gt;"&amp;1)&lt;10),ROW(),"")</f>
        <v/>
      </c>
    </row>
    <row r="548" customFormat="false" ht="12.8" hidden="false" customHeight="false" outlineLevel="0" collapsed="false">
      <c r="A548" s="0" t="s">
        <v>1163</v>
      </c>
      <c r="B548" s="0" t="s">
        <v>66</v>
      </c>
      <c r="C548" s="0" t="s">
        <v>20</v>
      </c>
      <c r="D548" s="0" t="s">
        <v>66</v>
      </c>
      <c r="E548" s="20" t="n">
        <v>217.540996551514</v>
      </c>
      <c r="F548" s="0" t="n">
        <v>70.9</v>
      </c>
      <c r="G548" s="0" t="n">
        <v>74.7</v>
      </c>
      <c r="H548" s="0" t="n">
        <v>80.7</v>
      </c>
      <c r="I548" s="0" t="n">
        <v>5.05</v>
      </c>
      <c r="J548" s="0" t="n">
        <v>1.41</v>
      </c>
      <c r="K548" s="0" t="n">
        <v>31.64</v>
      </c>
      <c r="L548" s="0" t="n">
        <v>1.01</v>
      </c>
      <c r="M548" s="19" t="n">
        <v>43719.4538265046</v>
      </c>
      <c r="N548" s="19" t="n">
        <v>43719.4858447917</v>
      </c>
      <c r="O548" s="19" t="s">
        <v>605</v>
      </c>
      <c r="W548" s="0" t="s">
        <v>188</v>
      </c>
      <c r="X548" s="19" t="n">
        <v>43609.2118055556</v>
      </c>
      <c r="Y548" s="31" t="n">
        <v>212.75</v>
      </c>
      <c r="Z548" s="0" t="s">
        <v>66</v>
      </c>
      <c r="AA548" s="0" t="s">
        <v>9</v>
      </c>
      <c r="AB548" s="0" t="s">
        <v>66</v>
      </c>
      <c r="AC548" s="0" t="n">
        <v>2019</v>
      </c>
      <c r="AD548" s="0" t="n">
        <v>5</v>
      </c>
      <c r="AE548" s="32"/>
      <c r="AF548" s="21" t="n">
        <f aca="false">IFERROR(SUMPRODUCT(--(tbl_bd_descente[wo_number]=W548),tbl_bd_descente[Y],tbl_bd_descente[tons])/SUMIF(tbl_bd_descente[wo_number],W548,tbl_bd_descente[tons]),0)</f>
        <v>72.3539365452409</v>
      </c>
      <c r="AG548" s="21" t="n">
        <f aca="false">IFERROR(SUMPRODUCT(--(tbl_bd_descente[wo_number]=W548),tbl_bd_descente[Al2O3],tbl_bd_descente[tons])/SUMIF(tbl_bd_descente[wo_number],W548,tbl_bd_descente[tons]),0)</f>
        <v>10.1158284371328</v>
      </c>
      <c r="AH548" s="21" t="n">
        <f aca="false">IFERROR(SUMPRODUCT(--(tbl_bd_descente[wo_number]=W548),tbl_bd_descente[Fe2O3],tbl_bd_descente[tons])/SUMIF(tbl_bd_descente[wo_number],W548,tbl_bd_descente[tons]),0)</f>
        <v>1.45647473560517</v>
      </c>
      <c r="AI548" s="21" t="n">
        <f aca="false">IFERROR(SUMPRODUCT(--(tbl_bd_descente[wo_number]=W548),tbl_bd_descente[MgO],tbl_bd_descente[tons])/SUMIF(tbl_bd_descente[wo_number],W548,tbl_bd_descente[tons]),0)</f>
        <v>32.4859694477086</v>
      </c>
      <c r="AJ548" s="21" t="n">
        <f aca="false">IFERROR(SUMPRODUCT(--(tbl_bd_descente[wo_number]=W548),tbl_bd_descente[CaOX],tbl_bd_descente[tons])/SUMIF(tbl_bd_descente[wo_number],W548,tbl_bd_descente[tons]),0)</f>
        <v>1.0756169212691</v>
      </c>
      <c r="AK548" s="21" t="n">
        <f aca="false">IFERROR(SUMPRODUCT(--(tbl_bd_descente[wo_number]=W548),tbl_bd_descente[S],tbl_bd_descente[tons])/SUMIF(tbl_bd_descente[wo_number],W548,tbl_bd_descente[tons]),0)</f>
        <v>0.125748531139835</v>
      </c>
      <c r="AL548" s="33"/>
      <c r="AM548" s="34"/>
      <c r="AO548" s="47" t="str">
        <f aca="false">IF(AND(C548=S$2,D548=S$3,COUNTIF(AO$1:AO547,"&gt;"&amp;1)&lt;10),ROW(),"")</f>
        <v/>
      </c>
    </row>
    <row r="549" customFormat="false" ht="12.8" hidden="false" customHeight="false" outlineLevel="0" collapsed="false">
      <c r="A549" s="0" t="s">
        <v>1164</v>
      </c>
      <c r="B549" s="0" t="s">
        <v>66</v>
      </c>
      <c r="C549" s="0" t="s">
        <v>20</v>
      </c>
      <c r="D549" s="0" t="s">
        <v>66</v>
      </c>
      <c r="E549" s="20" t="n">
        <v>150.7619972229</v>
      </c>
      <c r="F549" s="0" t="n">
        <v>71.2</v>
      </c>
      <c r="G549" s="0" t="n">
        <v>75</v>
      </c>
      <c r="H549" s="0" t="n">
        <v>81</v>
      </c>
      <c r="I549" s="0" t="n">
        <v>5.32</v>
      </c>
      <c r="J549" s="0" t="n">
        <v>1.14</v>
      </c>
      <c r="K549" s="0" t="n">
        <v>31.51</v>
      </c>
      <c r="L549" s="0" t="n">
        <v>1.34</v>
      </c>
      <c r="M549" s="19" t="n">
        <v>43719.3959143866</v>
      </c>
      <c r="N549" s="19" t="n">
        <v>43719.4352043982</v>
      </c>
      <c r="O549" s="19" t="s">
        <v>605</v>
      </c>
      <c r="W549" s="0" t="s">
        <v>187</v>
      </c>
      <c r="X549" s="19" t="n">
        <v>43608.9958333333</v>
      </c>
      <c r="Y549" s="31" t="n">
        <v>600</v>
      </c>
      <c r="Z549" s="0" t="s">
        <v>66</v>
      </c>
      <c r="AA549" s="0" t="s">
        <v>20</v>
      </c>
      <c r="AB549" s="0" t="s">
        <v>66</v>
      </c>
      <c r="AC549" s="0" t="n">
        <v>2019</v>
      </c>
      <c r="AD549" s="0" t="n">
        <v>5</v>
      </c>
      <c r="AE549" s="32"/>
      <c r="AF549" s="21" t="n">
        <f aca="false">IFERROR(SUMPRODUCT(--(tbl_bd_descente[wo_number]=W549),tbl_bd_descente[Y],tbl_bd_descente[tons])/SUMIF(tbl_bd_descente[wo_number],W549,tbl_bd_descente[tons]),0)</f>
        <v>72.2666666666667</v>
      </c>
      <c r="AG549" s="21" t="n">
        <f aca="false">IFERROR(SUMPRODUCT(--(tbl_bd_descente[wo_number]=W549),tbl_bd_descente[Al2O3],tbl_bd_descente[tons])/SUMIF(tbl_bd_descente[wo_number],W549,tbl_bd_descente[tons]),0)</f>
        <v>8.99333333333333</v>
      </c>
      <c r="AH549" s="21" t="n">
        <f aca="false">IFERROR(SUMPRODUCT(--(tbl_bd_descente[wo_number]=W549),tbl_bd_descente[Fe2O3],tbl_bd_descente[tons])/SUMIF(tbl_bd_descente[wo_number],W549,tbl_bd_descente[tons]),0)</f>
        <v>1.45</v>
      </c>
      <c r="AI549" s="21" t="n">
        <f aca="false">IFERROR(SUMPRODUCT(--(tbl_bd_descente[wo_number]=W549),tbl_bd_descente[MgO],tbl_bd_descente[tons])/SUMIF(tbl_bd_descente[wo_number],W549,tbl_bd_descente[tons]),0)</f>
        <v>32.3366666666667</v>
      </c>
      <c r="AJ549" s="21" t="n">
        <f aca="false">IFERROR(SUMPRODUCT(--(tbl_bd_descente[wo_number]=W549),tbl_bd_descente[CaOX],tbl_bd_descente[tons])/SUMIF(tbl_bd_descente[wo_number],W549,tbl_bd_descente[tons]),0)</f>
        <v>1.61333333333333</v>
      </c>
      <c r="AK549" s="21" t="n">
        <f aca="false">IFERROR(SUMPRODUCT(--(tbl_bd_descente[wo_number]=W549),tbl_bd_descente[S],tbl_bd_descente[tons])/SUMIF(tbl_bd_descente[wo_number],W549,tbl_bd_descente[tons]),0)</f>
        <v>0.152333333333333</v>
      </c>
      <c r="AL549" s="33"/>
      <c r="AM549" s="34"/>
      <c r="AO549" s="47" t="str">
        <f aca="false">IF(AND(C549=S$2,D549=S$3,COUNTIF(AO$1:AO548,"&gt;"&amp;1)&lt;10),ROW(),"")</f>
        <v/>
      </c>
    </row>
    <row r="550" customFormat="false" ht="12.8" hidden="false" customHeight="false" outlineLevel="0" collapsed="false">
      <c r="A550" s="0" t="s">
        <v>1165</v>
      </c>
      <c r="B550" s="0" t="s">
        <v>30</v>
      </c>
      <c r="C550" s="0" t="s">
        <v>1</v>
      </c>
      <c r="D550" s="0" t="s">
        <v>30</v>
      </c>
      <c r="E550" s="20" t="n">
        <v>352.255996704102</v>
      </c>
      <c r="F550" s="20" t="n">
        <v>75.8</v>
      </c>
      <c r="G550" s="20" t="n">
        <v>79.7</v>
      </c>
      <c r="H550" s="20" t="n">
        <v>86.3</v>
      </c>
      <c r="I550" s="20" t="n">
        <v>4.24</v>
      </c>
      <c r="J550" s="20" t="n">
        <v>0.93</v>
      </c>
      <c r="K550" s="20" t="n">
        <v>31.52</v>
      </c>
      <c r="L550" s="20" t="n">
        <v>1.98</v>
      </c>
      <c r="M550" s="19" t="n">
        <v>43719.3480616551</v>
      </c>
      <c r="N550" s="19" t="n">
        <v>43719.3860129282</v>
      </c>
      <c r="O550" s="19" t="s">
        <v>605</v>
      </c>
      <c r="W550" s="0" t="s">
        <v>187</v>
      </c>
      <c r="X550" s="19" t="n">
        <v>43608.9958333333</v>
      </c>
      <c r="Y550" s="31" t="n">
        <v>300</v>
      </c>
      <c r="Z550" s="0" t="s">
        <v>66</v>
      </c>
      <c r="AA550" s="0" t="s">
        <v>9</v>
      </c>
      <c r="AB550" s="0" t="s">
        <v>66</v>
      </c>
      <c r="AC550" s="0" t="n">
        <v>2019</v>
      </c>
      <c r="AD550" s="0" t="n">
        <v>5</v>
      </c>
      <c r="AE550" s="32"/>
      <c r="AF550" s="21" t="n">
        <f aca="false">IFERROR(SUMPRODUCT(--(tbl_bd_descente[wo_number]=W550),tbl_bd_descente[Y],tbl_bd_descente[tons])/SUMIF(tbl_bd_descente[wo_number],W550,tbl_bd_descente[tons]),0)</f>
        <v>72.2666666666667</v>
      </c>
      <c r="AG550" s="21" t="n">
        <f aca="false">IFERROR(SUMPRODUCT(--(tbl_bd_descente[wo_number]=W550),tbl_bd_descente[Al2O3],tbl_bd_descente[tons])/SUMIF(tbl_bd_descente[wo_number],W550,tbl_bd_descente[tons]),0)</f>
        <v>8.99333333333333</v>
      </c>
      <c r="AH550" s="21" t="n">
        <f aca="false">IFERROR(SUMPRODUCT(--(tbl_bd_descente[wo_number]=W550),tbl_bd_descente[Fe2O3],tbl_bd_descente[tons])/SUMIF(tbl_bd_descente[wo_number],W550,tbl_bd_descente[tons]),0)</f>
        <v>1.45</v>
      </c>
      <c r="AI550" s="21" t="n">
        <f aca="false">IFERROR(SUMPRODUCT(--(tbl_bd_descente[wo_number]=W550),tbl_bd_descente[MgO],tbl_bd_descente[tons])/SUMIF(tbl_bd_descente[wo_number],W550,tbl_bd_descente[tons]),0)</f>
        <v>32.3366666666667</v>
      </c>
      <c r="AJ550" s="21" t="n">
        <f aca="false">IFERROR(SUMPRODUCT(--(tbl_bd_descente[wo_number]=W550),tbl_bd_descente[CaOX],tbl_bd_descente[tons])/SUMIF(tbl_bd_descente[wo_number],W550,tbl_bd_descente[tons]),0)</f>
        <v>1.61333333333333</v>
      </c>
      <c r="AK550" s="21" t="n">
        <f aca="false">IFERROR(SUMPRODUCT(--(tbl_bd_descente[wo_number]=W550),tbl_bd_descente[S],tbl_bd_descente[tons])/SUMIF(tbl_bd_descente[wo_number],W550,tbl_bd_descente[tons]),0)</f>
        <v>0.152333333333333</v>
      </c>
      <c r="AL550" s="33"/>
      <c r="AM550" s="34"/>
      <c r="AO550" s="47" t="str">
        <f aca="false">IF(AND(C550=S$2,D550=S$3,COUNTIF(AO$1:AO549,"&gt;"&amp;1)&lt;10),ROW(),"")</f>
        <v/>
      </c>
    </row>
    <row r="551" customFormat="false" ht="12.8" hidden="false" customHeight="false" outlineLevel="0" collapsed="false">
      <c r="A551" s="0" t="s">
        <v>1166</v>
      </c>
      <c r="B551" s="0" t="s">
        <v>30</v>
      </c>
      <c r="C551" s="0" t="s">
        <v>4</v>
      </c>
      <c r="D551" s="0" t="s">
        <v>30</v>
      </c>
      <c r="E551" s="20" t="n">
        <v>550.47399520874</v>
      </c>
      <c r="F551" s="0" t="n">
        <v>77.3</v>
      </c>
      <c r="G551" s="0" t="n">
        <v>81.5</v>
      </c>
      <c r="H551" s="0" t="n">
        <v>87.9</v>
      </c>
      <c r="I551" s="0" t="n">
        <v>5.41</v>
      </c>
      <c r="J551" s="0" t="n">
        <v>0.88</v>
      </c>
      <c r="K551" s="0" t="n">
        <v>31.72</v>
      </c>
      <c r="L551" s="0" t="n">
        <v>0.81</v>
      </c>
      <c r="M551" s="19" t="n">
        <v>43719.2782289352</v>
      </c>
      <c r="N551" s="19" t="n">
        <v>43719.3322790509</v>
      </c>
      <c r="O551" s="19" t="s">
        <v>605</v>
      </c>
      <c r="W551" s="0" t="s">
        <v>189</v>
      </c>
      <c r="X551" s="19" t="n">
        <v>43608.9548611111</v>
      </c>
      <c r="Y551" s="31" t="n">
        <v>707</v>
      </c>
      <c r="Z551" s="0" t="s">
        <v>54</v>
      </c>
      <c r="AA551" s="0" t="s">
        <v>5</v>
      </c>
      <c r="AB551" s="0" t="s">
        <v>54</v>
      </c>
      <c r="AC551" s="0" t="n">
        <v>2019</v>
      </c>
      <c r="AD551" s="0" t="n">
        <v>5</v>
      </c>
      <c r="AE551" s="32"/>
      <c r="AF551" s="21" t="n">
        <f aca="false">IFERROR(SUMPRODUCT(--(tbl_bd_descente[wo_number]=W551),tbl_bd_descente[Y],tbl_bd_descente[tons])/SUMIF(tbl_bd_descente[wo_number],W551,tbl_bd_descente[tons]),0)</f>
        <v>83.7</v>
      </c>
      <c r="AG551" s="21" t="n">
        <f aca="false">IFERROR(SUMPRODUCT(--(tbl_bd_descente[wo_number]=W551),tbl_bd_descente[Al2O3],tbl_bd_descente[tons])/SUMIF(tbl_bd_descente[wo_number],W551,tbl_bd_descente[tons]),0)</f>
        <v>1.53315417256011</v>
      </c>
      <c r="AH551" s="21" t="n">
        <f aca="false">IFERROR(SUMPRODUCT(--(tbl_bd_descente[wo_number]=W551),tbl_bd_descente[Fe2O3],tbl_bd_descente[tons])/SUMIF(tbl_bd_descente[wo_number],W551,tbl_bd_descente[tons]),0)</f>
        <v>0.571315417256011</v>
      </c>
      <c r="AI551" s="21" t="n">
        <f aca="false">IFERROR(SUMPRODUCT(--(tbl_bd_descente[wo_number]=W551),tbl_bd_descente[MgO],tbl_bd_descente[tons])/SUMIF(tbl_bd_descente[wo_number],W551,tbl_bd_descente[tons]),0)</f>
        <v>31.6821074964639</v>
      </c>
      <c r="AJ551" s="21" t="n">
        <f aca="false">IFERROR(SUMPRODUCT(--(tbl_bd_descente[wo_number]=W551),tbl_bd_descente[CaOX],tbl_bd_descente[tons])/SUMIF(tbl_bd_descente[wo_number],W551,tbl_bd_descente[tons]),0)</f>
        <v>0.558415841584159</v>
      </c>
      <c r="AK551" s="21" t="n">
        <f aca="false">IFERROR(SUMPRODUCT(--(tbl_bd_descente[wo_number]=W551),tbl_bd_descente[S],tbl_bd_descente[tons])/SUMIF(tbl_bd_descente[wo_number],W551,tbl_bd_descente[tons]),0)</f>
        <v>0.0300792079207921</v>
      </c>
      <c r="AL551" s="33"/>
      <c r="AM551" s="34"/>
      <c r="AO551" s="47" t="str">
        <f aca="false">IF(AND(C551=S$2,D551=S$3,COUNTIF(AO$1:AO550,"&gt;"&amp;1)&lt;10),ROW(),"")</f>
        <v/>
      </c>
    </row>
    <row r="552" customFormat="false" ht="12.8" hidden="false" customHeight="false" outlineLevel="0" collapsed="false">
      <c r="A552" s="0" t="s">
        <v>1167</v>
      </c>
      <c r="B552" s="0" t="s">
        <v>104</v>
      </c>
      <c r="C552" s="0" t="s">
        <v>12</v>
      </c>
      <c r="D552" s="0" t="s">
        <v>104</v>
      </c>
      <c r="E552" s="20" t="n">
        <v>175</v>
      </c>
      <c r="F552" s="0" t="n">
        <v>80.7</v>
      </c>
      <c r="G552" s="0" t="n">
        <v>85</v>
      </c>
      <c r="H552" s="0" t="n">
        <v>91.4</v>
      </c>
      <c r="I552" s="0" t="n">
        <v>4.28</v>
      </c>
      <c r="J552" s="0" t="n">
        <v>0.74</v>
      </c>
      <c r="K552" s="0" t="n">
        <v>31.85</v>
      </c>
      <c r="L552" s="0" t="n">
        <v>0.53</v>
      </c>
      <c r="M552" s="19" t="n">
        <v>43719.2661408912</v>
      </c>
      <c r="N552" s="19" t="n">
        <v>43719.6224674769</v>
      </c>
      <c r="O552" s="19" t="s">
        <v>605</v>
      </c>
      <c r="W552" s="0" t="s">
        <v>186</v>
      </c>
      <c r="X552" s="19" t="n">
        <v>43608.5923611111</v>
      </c>
      <c r="Y552" s="31" t="n">
        <v>1200</v>
      </c>
      <c r="Z552" s="0" t="s">
        <v>54</v>
      </c>
      <c r="AA552" s="0" t="s">
        <v>5</v>
      </c>
      <c r="AB552" s="0" t="s">
        <v>54</v>
      </c>
      <c r="AC552" s="0" t="n">
        <v>2019</v>
      </c>
      <c r="AD552" s="0" t="n">
        <v>5</v>
      </c>
      <c r="AE552" s="32"/>
      <c r="AF552" s="21" t="n">
        <f aca="false">IFERROR(SUMPRODUCT(--(tbl_bd_descente[wo_number]=W552),tbl_bd_descente[Y],tbl_bd_descente[tons])/SUMIF(tbl_bd_descente[wo_number],W552,tbl_bd_descente[tons]),0)</f>
        <v>83.3</v>
      </c>
      <c r="AG552" s="21" t="n">
        <f aca="false">IFERROR(SUMPRODUCT(--(tbl_bd_descente[wo_number]=W552),tbl_bd_descente[Al2O3],tbl_bd_descente[tons])/SUMIF(tbl_bd_descente[wo_number],W552,tbl_bd_descente[tons]),0)</f>
        <v>2.61666666666667</v>
      </c>
      <c r="AH552" s="21" t="n">
        <f aca="false">IFERROR(SUMPRODUCT(--(tbl_bd_descente[wo_number]=W552),tbl_bd_descente[Fe2O3],tbl_bd_descente[tons])/SUMIF(tbl_bd_descente[wo_number],W552,tbl_bd_descente[tons]),0)</f>
        <v>0.703333333333333</v>
      </c>
      <c r="AI552" s="21" t="n">
        <f aca="false">IFERROR(SUMPRODUCT(--(tbl_bd_descente[wo_number]=W552),tbl_bd_descente[MgO],tbl_bd_descente[tons])/SUMIF(tbl_bd_descente[wo_number],W552,tbl_bd_descente[tons]),0)</f>
        <v>31.6566666666667</v>
      </c>
      <c r="AJ552" s="21" t="n">
        <f aca="false">IFERROR(SUMPRODUCT(--(tbl_bd_descente[wo_number]=W552),tbl_bd_descente[CaOX],tbl_bd_descente[tons])/SUMIF(tbl_bd_descente[wo_number],W552,tbl_bd_descente[tons]),0)</f>
        <v>0.923333333333333</v>
      </c>
      <c r="AK552" s="21" t="n">
        <f aca="false">IFERROR(SUMPRODUCT(--(tbl_bd_descente[wo_number]=W552),tbl_bd_descente[S],tbl_bd_descente[tons])/SUMIF(tbl_bd_descente[wo_number],W552,tbl_bd_descente[tons]),0)</f>
        <v>0.0456666666666667</v>
      </c>
      <c r="AL552" s="33"/>
      <c r="AM552" s="34"/>
      <c r="AO552" s="47" t="str">
        <f aca="false">IF(AND(C552=S$2,D552=S$3,COUNTIF(AO$1:AO551,"&gt;"&amp;1)&lt;10),ROW(),"")</f>
        <v/>
      </c>
    </row>
    <row r="553" customFormat="false" ht="12.8" hidden="false" customHeight="false" outlineLevel="0" collapsed="false">
      <c r="A553" s="0" t="s">
        <v>1168</v>
      </c>
      <c r="B553" s="0" t="s">
        <v>613</v>
      </c>
      <c r="C553" s="0" t="s">
        <v>8</v>
      </c>
      <c r="D553" s="0" t="s">
        <v>66</v>
      </c>
      <c r="E553" s="20" t="n">
        <v>240.576997756958</v>
      </c>
      <c r="F553" s="0" t="n">
        <v>73.7</v>
      </c>
      <c r="G553" s="0" t="n">
        <v>77.7</v>
      </c>
      <c r="H553" s="0" t="n">
        <v>83.8</v>
      </c>
      <c r="I553" s="0" t="n">
        <v>7.39</v>
      </c>
      <c r="J553" s="0" t="n">
        <v>1.33</v>
      </c>
      <c r="K553" s="0" t="n">
        <v>31.84</v>
      </c>
      <c r="L553" s="0" t="n">
        <v>0.69</v>
      </c>
      <c r="M553" s="19" t="n">
        <v>43719.2350875347</v>
      </c>
      <c r="N553" s="19" t="n">
        <v>43719.2594508912</v>
      </c>
      <c r="O553" s="19" t="s">
        <v>605</v>
      </c>
      <c r="W553" s="0" t="s">
        <v>190</v>
      </c>
      <c r="X553" s="19" t="n">
        <v>43608.3</v>
      </c>
      <c r="Y553" s="31" t="n">
        <v>177</v>
      </c>
      <c r="Z553" s="0" t="s">
        <v>56</v>
      </c>
      <c r="AA553" s="0" t="s">
        <v>25</v>
      </c>
      <c r="AB553" s="0" t="s">
        <v>56</v>
      </c>
      <c r="AC553" s="0" t="n">
        <v>2019</v>
      </c>
      <c r="AD553" s="0" t="n">
        <v>5</v>
      </c>
      <c r="AE553" s="32"/>
      <c r="AF553" s="21" t="n">
        <f aca="false">IFERROR(SUMPRODUCT(--(tbl_bd_descente[wo_number]=W553),tbl_bd_descente[Y],tbl_bd_descente[tons])/SUMIF(tbl_bd_descente[wo_number],W553,tbl_bd_descente[tons]),0)</f>
        <v>83.8</v>
      </c>
      <c r="AG553" s="21" t="n">
        <f aca="false">IFERROR(SUMPRODUCT(--(tbl_bd_descente[wo_number]=W553),tbl_bd_descente[Al2O3],tbl_bd_descente[tons])/SUMIF(tbl_bd_descente[wo_number],W553,tbl_bd_descente[tons]),0)</f>
        <v>13.52</v>
      </c>
      <c r="AH553" s="21" t="n">
        <f aca="false">IFERROR(SUMPRODUCT(--(tbl_bd_descente[wo_number]=W553),tbl_bd_descente[Fe2O3],tbl_bd_descente[tons])/SUMIF(tbl_bd_descente[wo_number],W553,tbl_bd_descente[tons]),0)</f>
        <v>1.4</v>
      </c>
      <c r="AI553" s="21" t="n">
        <f aca="false">IFERROR(SUMPRODUCT(--(tbl_bd_descente[wo_number]=W553),tbl_bd_descente[MgO],tbl_bd_descente[tons])/SUMIF(tbl_bd_descente[wo_number],W553,tbl_bd_descente[tons]),0)</f>
        <v>32.97</v>
      </c>
      <c r="AJ553" s="21" t="n">
        <f aca="false">IFERROR(SUMPRODUCT(--(tbl_bd_descente[wo_number]=W553),tbl_bd_descente[CaOX],tbl_bd_descente[tons])/SUMIF(tbl_bd_descente[wo_number],W553,tbl_bd_descente[tons]),0)</f>
        <v>0.51</v>
      </c>
      <c r="AK553" s="21" t="n">
        <f aca="false">IFERROR(SUMPRODUCT(--(tbl_bd_descente[wo_number]=W553),tbl_bd_descente[S],tbl_bd_descente[tons])/SUMIF(tbl_bd_descente[wo_number],W553,tbl_bd_descente[tons]),0)</f>
        <v>0.032</v>
      </c>
      <c r="AL553" s="33"/>
      <c r="AM553" s="34"/>
      <c r="AO553" s="47" t="str">
        <f aca="false">IF(AND(C553=S$2,D553=S$3,COUNTIF(AO$1:AO552,"&gt;"&amp;1)&lt;10),ROW(),"")</f>
        <v/>
      </c>
    </row>
    <row r="554" customFormat="false" ht="12.8" hidden="false" customHeight="false" outlineLevel="0" collapsed="false">
      <c r="A554" s="0" t="s">
        <v>1169</v>
      </c>
      <c r="B554" s="0" t="s">
        <v>633</v>
      </c>
      <c r="C554" s="0" t="s">
        <v>5</v>
      </c>
      <c r="D554" s="0" t="s">
        <v>54</v>
      </c>
      <c r="E554" s="20" t="n">
        <v>183.158996582031</v>
      </c>
      <c r="F554" s="0" t="n">
        <v>78.4</v>
      </c>
      <c r="G554" s="0" t="n">
        <v>82.6</v>
      </c>
      <c r="H554" s="0" t="n">
        <v>89.5</v>
      </c>
      <c r="I554" s="0" t="n">
        <v>2.38</v>
      </c>
      <c r="J554" s="0" t="n">
        <v>0.66</v>
      </c>
      <c r="K554" s="0" t="n">
        <v>31.34</v>
      </c>
      <c r="L554" s="0" t="n">
        <v>0.91</v>
      </c>
      <c r="M554" s="19" t="n">
        <v>43718.9288027778</v>
      </c>
      <c r="N554" s="19" t="n">
        <v>43719.2327187847</v>
      </c>
      <c r="O554" s="19" t="s">
        <v>605</v>
      </c>
      <c r="W554" s="0" t="s">
        <v>167</v>
      </c>
      <c r="X554" s="19" t="n">
        <v>43608.2583333333</v>
      </c>
      <c r="Y554" s="31" t="n">
        <v>900</v>
      </c>
      <c r="Z554" s="0" t="s">
        <v>56</v>
      </c>
      <c r="AA554" s="0" t="s">
        <v>25</v>
      </c>
      <c r="AB554" s="0" t="s">
        <v>56</v>
      </c>
      <c r="AC554" s="0" t="n">
        <v>2019</v>
      </c>
      <c r="AD554" s="0" t="n">
        <v>5</v>
      </c>
      <c r="AE554" s="32"/>
      <c r="AF554" s="21" t="n">
        <f aca="false">IFERROR(SUMPRODUCT(--(tbl_bd_descente[wo_number]=W554),tbl_bd_descente[Y],tbl_bd_descente[tons])/SUMIF(tbl_bd_descente[wo_number],W554,tbl_bd_descente[tons]),0)</f>
        <v>84.3333333333333</v>
      </c>
      <c r="AG554" s="21" t="n">
        <f aca="false">IFERROR(SUMPRODUCT(--(tbl_bd_descente[wo_number]=W554),tbl_bd_descente[Al2O3],tbl_bd_descente[tons])/SUMIF(tbl_bd_descente[wo_number],W554,tbl_bd_descente[tons]),0)</f>
        <v>14.3866666666667</v>
      </c>
      <c r="AH554" s="21" t="n">
        <f aca="false">IFERROR(SUMPRODUCT(--(tbl_bd_descente[wo_number]=W554),tbl_bd_descente[Fe2O3],tbl_bd_descente[tons])/SUMIF(tbl_bd_descente[wo_number],W554,tbl_bd_descente[tons]),0)</f>
        <v>1.30666666666667</v>
      </c>
      <c r="AI554" s="21" t="n">
        <f aca="false">IFERROR(SUMPRODUCT(--(tbl_bd_descente[wo_number]=W554),tbl_bd_descente[MgO],tbl_bd_descente[tons])/SUMIF(tbl_bd_descente[wo_number],W554,tbl_bd_descente[tons]),0)</f>
        <v>33.01</v>
      </c>
      <c r="AJ554" s="21" t="n">
        <f aca="false">IFERROR(SUMPRODUCT(--(tbl_bd_descente[wo_number]=W554),tbl_bd_descente[CaOX],tbl_bd_descente[tons])/SUMIF(tbl_bd_descente[wo_number],W554,tbl_bd_descente[tons]),0)</f>
        <v>0.86</v>
      </c>
      <c r="AK554" s="21" t="n">
        <f aca="false">IFERROR(SUMPRODUCT(--(tbl_bd_descente[wo_number]=W554),tbl_bd_descente[S],tbl_bd_descente[tons])/SUMIF(tbl_bd_descente[wo_number],W554,tbl_bd_descente[tons]),0)</f>
        <v>0.0236666666666667</v>
      </c>
      <c r="AL554" s="33"/>
      <c r="AM554" s="34"/>
      <c r="AO554" s="47" t="str">
        <f aca="false">IF(AND(C554=S$2,D554=S$3,COUNTIF(AO$1:AO553,"&gt;"&amp;1)&lt;10),ROW(),"")</f>
        <v/>
      </c>
    </row>
    <row r="555" customFormat="false" ht="12.8" hidden="false" customHeight="false" outlineLevel="0" collapsed="false">
      <c r="A555" s="0" t="s">
        <v>1170</v>
      </c>
      <c r="B555" s="0" t="s">
        <v>66</v>
      </c>
      <c r="C555" s="0" t="s">
        <v>20</v>
      </c>
      <c r="D555" s="0" t="s">
        <v>66</v>
      </c>
      <c r="E555" s="20" t="n">
        <v>374.210000610352</v>
      </c>
      <c r="F555" s="0" t="n">
        <v>72.1</v>
      </c>
      <c r="G555" s="0" t="n">
        <v>76</v>
      </c>
      <c r="H555" s="0" t="n">
        <v>81.6</v>
      </c>
      <c r="I555" s="0" t="n">
        <v>7.43</v>
      </c>
      <c r="J555" s="0" t="n">
        <v>1.33</v>
      </c>
      <c r="K555" s="0" t="n">
        <v>31.84</v>
      </c>
      <c r="L555" s="0" t="n">
        <v>0.65</v>
      </c>
      <c r="M555" s="19" t="n">
        <v>43718.883678669</v>
      </c>
      <c r="N555" s="19" t="n">
        <v>43718.9260022801</v>
      </c>
      <c r="O555" s="19" t="s">
        <v>605</v>
      </c>
      <c r="W555" s="0" t="s">
        <v>185</v>
      </c>
      <c r="X555" s="19" t="n">
        <v>43608.0395833333</v>
      </c>
      <c r="Y555" s="31" t="n">
        <v>900</v>
      </c>
      <c r="Z555" s="0" t="s">
        <v>56</v>
      </c>
      <c r="AA555" s="0" t="s">
        <v>25</v>
      </c>
      <c r="AB555" s="0" t="s">
        <v>56</v>
      </c>
      <c r="AC555" s="0" t="n">
        <v>2019</v>
      </c>
      <c r="AD555" s="0" t="n">
        <v>5</v>
      </c>
      <c r="AE555" s="32"/>
      <c r="AF555" s="21" t="n">
        <f aca="false">IFERROR(SUMPRODUCT(--(tbl_bd_descente[wo_number]=W555),tbl_bd_descente[Y],tbl_bd_descente[tons])/SUMIF(tbl_bd_descente[wo_number],W555,tbl_bd_descente[tons]),0)</f>
        <v>85.8333333333333</v>
      </c>
      <c r="AG555" s="21" t="n">
        <f aca="false">IFERROR(SUMPRODUCT(--(tbl_bd_descente[wo_number]=W555),tbl_bd_descente[Al2O3],tbl_bd_descente[tons])/SUMIF(tbl_bd_descente[wo_number],W555,tbl_bd_descente[tons]),0)</f>
        <v>11.8866666666667</v>
      </c>
      <c r="AH555" s="21" t="n">
        <f aca="false">IFERROR(SUMPRODUCT(--(tbl_bd_descente[wo_number]=W555),tbl_bd_descente[Fe2O3],tbl_bd_descente[tons])/SUMIF(tbl_bd_descente[wo_number],W555,tbl_bd_descente[tons]),0)</f>
        <v>1.17333333333333</v>
      </c>
      <c r="AI555" s="21" t="n">
        <f aca="false">IFERROR(SUMPRODUCT(--(tbl_bd_descente[wo_number]=W555),tbl_bd_descente[MgO],tbl_bd_descente[tons])/SUMIF(tbl_bd_descente[wo_number],W555,tbl_bd_descente[tons]),0)</f>
        <v>32.73</v>
      </c>
      <c r="AJ555" s="21" t="n">
        <f aca="false">IFERROR(SUMPRODUCT(--(tbl_bd_descente[wo_number]=W555),tbl_bd_descente[CaOX],tbl_bd_descente[tons])/SUMIF(tbl_bd_descente[wo_number],W555,tbl_bd_descente[tons]),0)</f>
        <v>0.806666666666667</v>
      </c>
      <c r="AK555" s="21" t="n">
        <f aca="false">IFERROR(SUMPRODUCT(--(tbl_bd_descente[wo_number]=W555),tbl_bd_descente[S],tbl_bd_descente[tons])/SUMIF(tbl_bd_descente[wo_number],W555,tbl_bd_descente[tons]),0)</f>
        <v>0.0246666666666667</v>
      </c>
      <c r="AL555" s="33"/>
      <c r="AM555" s="34"/>
      <c r="AO555" s="47" t="str">
        <f aca="false">IF(AND(C555=S$2,D555=S$3,COUNTIF(AO$1:AO554,"&gt;"&amp;1)&lt;10),ROW(),"")</f>
        <v/>
      </c>
    </row>
    <row r="556" customFormat="false" ht="12.8" hidden="false" customHeight="false" outlineLevel="0" collapsed="false">
      <c r="A556" s="0" t="s">
        <v>1171</v>
      </c>
      <c r="B556" s="0" t="s">
        <v>30</v>
      </c>
      <c r="C556" s="0" t="s">
        <v>1</v>
      </c>
      <c r="D556" s="0" t="s">
        <v>30</v>
      </c>
      <c r="E556" s="20" t="n">
        <v>222.701000213623</v>
      </c>
      <c r="F556" s="20" t="n">
        <v>75.3</v>
      </c>
      <c r="G556" s="20" t="n">
        <v>79.3</v>
      </c>
      <c r="H556" s="20" t="n">
        <v>86.7</v>
      </c>
      <c r="I556" s="20" t="n">
        <v>1.67</v>
      </c>
      <c r="J556" s="20" t="n">
        <v>0.69</v>
      </c>
      <c r="K556" s="20" t="n">
        <v>31.43</v>
      </c>
      <c r="L556" s="20" t="n">
        <v>1.46</v>
      </c>
      <c r="M556" s="19" t="n">
        <v>43718.8596600694</v>
      </c>
      <c r="N556" s="19" t="n">
        <v>43718.8793827894</v>
      </c>
      <c r="O556" s="19" t="s">
        <v>605</v>
      </c>
      <c r="W556" s="0" t="s">
        <v>184</v>
      </c>
      <c r="X556" s="19" t="n">
        <v>43607.81875</v>
      </c>
      <c r="Y556" s="31" t="n">
        <v>843</v>
      </c>
      <c r="Z556" s="0" t="s">
        <v>54</v>
      </c>
      <c r="AA556" s="0" t="s">
        <v>7</v>
      </c>
      <c r="AB556" s="0" t="s">
        <v>54</v>
      </c>
      <c r="AC556" s="0" t="n">
        <v>2019</v>
      </c>
      <c r="AD556" s="0" t="n">
        <v>5</v>
      </c>
      <c r="AE556" s="32"/>
      <c r="AF556" s="21" t="n">
        <f aca="false">IFERROR(SUMPRODUCT(--(tbl_bd_descente[wo_number]=W556),tbl_bd_descente[Y],tbl_bd_descente[tons])/SUMIF(tbl_bd_descente[wo_number],W556,tbl_bd_descente[tons]),0)</f>
        <v>86.4204033214709</v>
      </c>
      <c r="AG556" s="21" t="n">
        <f aca="false">IFERROR(SUMPRODUCT(--(tbl_bd_descente[wo_number]=W556),tbl_bd_descente[Al2O3],tbl_bd_descente[tons])/SUMIF(tbl_bd_descente[wo_number],W556,tbl_bd_descente[tons]),0)</f>
        <v>1.92642941874259</v>
      </c>
      <c r="AH556" s="21" t="n">
        <f aca="false">IFERROR(SUMPRODUCT(--(tbl_bd_descente[wo_number]=W556),tbl_bd_descente[Fe2O3],tbl_bd_descente[tons])/SUMIF(tbl_bd_descente[wo_number],W556,tbl_bd_descente[tons]),0)</f>
        <v>0.589489916963227</v>
      </c>
      <c r="AI556" s="21" t="n">
        <f aca="false">IFERROR(SUMPRODUCT(--(tbl_bd_descente[wo_number]=W556),tbl_bd_descente[MgO],tbl_bd_descente[tons])/SUMIF(tbl_bd_descente[wo_number],W556,tbl_bd_descente[tons]),0)</f>
        <v>31.6832147093713</v>
      </c>
      <c r="AJ556" s="21" t="n">
        <f aca="false">IFERROR(SUMPRODUCT(--(tbl_bd_descente[wo_number]=W556),tbl_bd_descente[CaOX],tbl_bd_descente[tons])/SUMIF(tbl_bd_descente[wo_number],W556,tbl_bd_descente[tons]),0)</f>
        <v>0.568268090154211</v>
      </c>
      <c r="AK556" s="21" t="n">
        <f aca="false">IFERROR(SUMPRODUCT(--(tbl_bd_descente[wo_number]=W556),tbl_bd_descente[S],tbl_bd_descente[tons])/SUMIF(tbl_bd_descente[wo_number],W556,tbl_bd_descente[tons]),0)</f>
        <v>0.0287959667852906</v>
      </c>
      <c r="AL556" s="33"/>
      <c r="AM556" s="34"/>
      <c r="AO556" s="47" t="str">
        <f aca="false">IF(AND(C556=S$2,D556=S$3,COUNTIF(AO$1:AO555,"&gt;"&amp;1)&lt;10),ROW(),"")</f>
        <v/>
      </c>
    </row>
    <row r="557" customFormat="false" ht="12.8" hidden="false" customHeight="false" outlineLevel="0" collapsed="false">
      <c r="A557" s="0" t="s">
        <v>1172</v>
      </c>
      <c r="B557" s="0" t="s">
        <v>30</v>
      </c>
      <c r="C557" s="0" t="s">
        <v>1</v>
      </c>
      <c r="D557" s="0" t="s">
        <v>30</v>
      </c>
      <c r="E557" s="20" t="n">
        <v>147.329998779297</v>
      </c>
      <c r="F557" s="20" t="n">
        <v>76.9</v>
      </c>
      <c r="G557" s="20" t="n">
        <v>81.1</v>
      </c>
      <c r="H557" s="20" t="n">
        <v>88.2</v>
      </c>
      <c r="I557" s="20" t="n">
        <v>2.65</v>
      </c>
      <c r="J557" s="20" t="n">
        <v>0.81</v>
      </c>
      <c r="K557" s="20" t="n">
        <v>31.41</v>
      </c>
      <c r="L557" s="20" t="n">
        <v>1.7</v>
      </c>
      <c r="M557" s="19" t="n">
        <v>43718.8421254283</v>
      </c>
      <c r="N557" s="19" t="n">
        <v>43718.8547289699</v>
      </c>
      <c r="O557" s="19" t="s">
        <v>605</v>
      </c>
      <c r="W557" s="0" t="s">
        <v>183</v>
      </c>
      <c r="X557" s="19" t="n">
        <v>43607.5972222222</v>
      </c>
      <c r="Y557" s="31" t="n">
        <v>929</v>
      </c>
      <c r="Z557" s="0" t="s">
        <v>54</v>
      </c>
      <c r="AA557" s="0" t="s">
        <v>1</v>
      </c>
      <c r="AB557" s="0" t="s">
        <v>54</v>
      </c>
      <c r="AC557" s="0" t="n">
        <v>2019</v>
      </c>
      <c r="AD557" s="0" t="n">
        <v>5</v>
      </c>
      <c r="AE557" s="32"/>
      <c r="AF557" s="21" t="n">
        <f aca="false">IFERROR(SUMPRODUCT(--(tbl_bd_descente[wo_number]=W557),tbl_bd_descente[Y],tbl_bd_descente[tons])/SUMIF(tbl_bd_descente[wo_number],W557,tbl_bd_descente[tons]),0)</f>
        <v>85.8</v>
      </c>
      <c r="AG557" s="21" t="n">
        <f aca="false">IFERROR(SUMPRODUCT(--(tbl_bd_descente[wo_number]=W557),tbl_bd_descente[Al2O3],tbl_bd_descente[tons])/SUMIF(tbl_bd_descente[wo_number],W557,tbl_bd_descente[tons]),0)</f>
        <v>2.15862217438106</v>
      </c>
      <c r="AH557" s="21" t="n">
        <f aca="false">IFERROR(SUMPRODUCT(--(tbl_bd_descente[wo_number]=W557),tbl_bd_descente[Fe2O3],tbl_bd_descente[tons])/SUMIF(tbl_bd_descente[wo_number],W557,tbl_bd_descente[tons]),0)</f>
        <v>0.640139935414424</v>
      </c>
      <c r="AI557" s="21" t="n">
        <f aca="false">IFERROR(SUMPRODUCT(--(tbl_bd_descente[wo_number]=W557),tbl_bd_descente[MgO],tbl_bd_descente[tons])/SUMIF(tbl_bd_descente[wo_number],W557,tbl_bd_descente[tons]),0)</f>
        <v>31.6283315392896</v>
      </c>
      <c r="AJ557" s="21" t="n">
        <f aca="false">IFERROR(SUMPRODUCT(--(tbl_bd_descente[wo_number]=W557),tbl_bd_descente[CaOX],tbl_bd_descente[tons])/SUMIF(tbl_bd_descente[wo_number],W557,tbl_bd_descente[tons]),0)</f>
        <v>1.0489020452099</v>
      </c>
      <c r="AK557" s="21" t="n">
        <f aca="false">IFERROR(SUMPRODUCT(--(tbl_bd_descente[wo_number]=W557),tbl_bd_descente[S],tbl_bd_descente[tons])/SUMIF(tbl_bd_descente[wo_number],W557,tbl_bd_descente[tons]),0)</f>
        <v>0.0387362755651238</v>
      </c>
      <c r="AL557" s="33"/>
      <c r="AM557" s="34"/>
      <c r="AO557" s="47" t="str">
        <f aca="false">IF(AND(C557=S$2,D557=S$3,COUNTIF(AO$1:AO556,"&gt;"&amp;1)&lt;10),ROW(),"")</f>
        <v/>
      </c>
    </row>
    <row r="558" customFormat="false" ht="12.8" hidden="false" customHeight="false" outlineLevel="0" collapsed="false">
      <c r="A558" s="0" t="s">
        <v>1173</v>
      </c>
      <c r="B558" s="0" t="s">
        <v>66</v>
      </c>
      <c r="C558" s="0" t="s">
        <v>20</v>
      </c>
      <c r="D558" s="0" t="s">
        <v>66</v>
      </c>
      <c r="E558" s="20" t="n">
        <v>297.851000213623</v>
      </c>
      <c r="F558" s="0" t="n">
        <v>72.7</v>
      </c>
      <c r="G558" s="0" t="n">
        <v>76.7</v>
      </c>
      <c r="H558" s="0" t="n">
        <v>82.4</v>
      </c>
      <c r="I558" s="0" t="n">
        <v>7.87</v>
      </c>
      <c r="J558" s="0" t="n">
        <v>1.35</v>
      </c>
      <c r="K558" s="0" t="n">
        <v>32.07</v>
      </c>
      <c r="L558" s="0" t="n">
        <v>1</v>
      </c>
      <c r="M558" s="19" t="n">
        <v>43718.8155857639</v>
      </c>
      <c r="N558" s="19" t="n">
        <v>43718.907993287</v>
      </c>
      <c r="O558" s="19" t="s">
        <v>605</v>
      </c>
      <c r="W558" s="0" t="s">
        <v>182</v>
      </c>
      <c r="X558" s="19" t="n">
        <v>43607.3472222222</v>
      </c>
      <c r="Y558" s="31" t="n">
        <v>292</v>
      </c>
      <c r="Z558" s="0" t="s">
        <v>58</v>
      </c>
      <c r="AA558" s="0" t="s">
        <v>2</v>
      </c>
      <c r="AB558" s="0" t="s">
        <v>58</v>
      </c>
      <c r="AC558" s="0" t="n">
        <v>2019</v>
      </c>
      <c r="AD558" s="0" t="n">
        <v>5</v>
      </c>
      <c r="AE558" s="32"/>
      <c r="AF558" s="21" t="n">
        <f aca="false">IFERROR(SUMPRODUCT(--(tbl_bd_descente[wo_number]=W558),tbl_bd_descente[Y],tbl_bd_descente[tons])/SUMIF(tbl_bd_descente[wo_number],W558,tbl_bd_descente[tons]),0)</f>
        <v>77.2</v>
      </c>
      <c r="AG558" s="21" t="n">
        <f aca="false">IFERROR(SUMPRODUCT(--(tbl_bd_descente[wo_number]=W558),tbl_bd_descente[Al2O3],tbl_bd_descente[tons])/SUMIF(tbl_bd_descente[wo_number],W558,tbl_bd_descente[tons]),0)</f>
        <v>3.47</v>
      </c>
      <c r="AH558" s="21" t="n">
        <f aca="false">IFERROR(SUMPRODUCT(--(tbl_bd_descente[wo_number]=W558),tbl_bd_descente[Fe2O3],tbl_bd_descente[tons])/SUMIF(tbl_bd_descente[wo_number],W558,tbl_bd_descente[tons]),0)</f>
        <v>0.96</v>
      </c>
      <c r="AI558" s="21" t="n">
        <f aca="false">IFERROR(SUMPRODUCT(--(tbl_bd_descente[wo_number]=W558),tbl_bd_descente[MgO],tbl_bd_descente[tons])/SUMIF(tbl_bd_descente[wo_number],W558,tbl_bd_descente[tons]),0)</f>
        <v>31.76</v>
      </c>
      <c r="AJ558" s="21" t="n">
        <f aca="false">IFERROR(SUMPRODUCT(--(tbl_bd_descente[wo_number]=W558),tbl_bd_descente[CaOX],tbl_bd_descente[tons])/SUMIF(tbl_bd_descente[wo_number],W558,tbl_bd_descente[tons]),0)</f>
        <v>1.32</v>
      </c>
      <c r="AK558" s="21" t="n">
        <f aca="false">IFERROR(SUMPRODUCT(--(tbl_bd_descente[wo_number]=W558),tbl_bd_descente[S],tbl_bd_descente[tons])/SUMIF(tbl_bd_descente[wo_number],W558,tbl_bd_descente[tons]),0)</f>
        <v>0.062</v>
      </c>
      <c r="AL558" s="33"/>
      <c r="AM558" s="34"/>
      <c r="AO558" s="47" t="str">
        <f aca="false">IF(AND(C558=S$2,D558=S$3,COUNTIF(AO$1:AO557,"&gt;"&amp;1)&lt;10),ROW(),"")</f>
        <v/>
      </c>
    </row>
    <row r="559" customFormat="false" ht="12.8" hidden="false" customHeight="false" outlineLevel="0" collapsed="false">
      <c r="A559" s="0" t="s">
        <v>1174</v>
      </c>
      <c r="B559" s="0" t="s">
        <v>613</v>
      </c>
      <c r="C559" s="0" t="s">
        <v>8</v>
      </c>
      <c r="D559" s="0" t="s">
        <v>66</v>
      </c>
      <c r="E559" s="20" t="n">
        <v>435.61099357605</v>
      </c>
      <c r="F559" s="0" t="n">
        <v>74.3</v>
      </c>
      <c r="G559" s="0" t="n">
        <v>78.3</v>
      </c>
      <c r="H559" s="0" t="n">
        <v>83.8</v>
      </c>
      <c r="I559" s="0" t="n">
        <v>8.97</v>
      </c>
      <c r="J559" s="0" t="n">
        <v>1.42</v>
      </c>
      <c r="K559" s="0" t="n">
        <v>32.08</v>
      </c>
      <c r="L559" s="0" t="n">
        <v>0.58</v>
      </c>
      <c r="M559" s="19" t="n">
        <v>43718.7685252662</v>
      </c>
      <c r="N559" s="19" t="n">
        <v>43718.8114530903</v>
      </c>
      <c r="O559" s="19" t="s">
        <v>605</v>
      </c>
      <c r="W559" s="0" t="s">
        <v>181</v>
      </c>
      <c r="X559" s="19" t="n">
        <v>43607.2604166667</v>
      </c>
      <c r="Y559" s="31" t="n">
        <v>900</v>
      </c>
      <c r="Z559" s="0" t="s">
        <v>58</v>
      </c>
      <c r="AA559" s="0" t="s">
        <v>2</v>
      </c>
      <c r="AB559" s="0" t="s">
        <v>58</v>
      </c>
      <c r="AC559" s="0" t="n">
        <v>2019</v>
      </c>
      <c r="AD559" s="0" t="n">
        <v>5</v>
      </c>
      <c r="AE559" s="32"/>
      <c r="AF559" s="21" t="n">
        <f aca="false">IFERROR(SUMPRODUCT(--(tbl_bd_descente[wo_number]=W559),tbl_bd_descente[Y],tbl_bd_descente[tons])/SUMIF(tbl_bd_descente[wo_number],W559,tbl_bd_descente[tons]),0)</f>
        <v>78.1666666666667</v>
      </c>
      <c r="AG559" s="21" t="n">
        <f aca="false">IFERROR(SUMPRODUCT(--(tbl_bd_descente[wo_number]=W559),tbl_bd_descente[Al2O3],tbl_bd_descente[tons])/SUMIF(tbl_bd_descente[wo_number],W559,tbl_bd_descente[tons]),0)</f>
        <v>3.36666666666667</v>
      </c>
      <c r="AH559" s="21" t="n">
        <f aca="false">IFERROR(SUMPRODUCT(--(tbl_bd_descente[wo_number]=W559),tbl_bd_descente[Fe2O3],tbl_bd_descente[tons])/SUMIF(tbl_bd_descente[wo_number],W559,tbl_bd_descente[tons]),0)</f>
        <v>0.94</v>
      </c>
      <c r="AI559" s="21" t="n">
        <f aca="false">IFERROR(SUMPRODUCT(--(tbl_bd_descente[wo_number]=W559),tbl_bd_descente[MgO],tbl_bd_descente[tons])/SUMIF(tbl_bd_descente[wo_number],W559,tbl_bd_descente[tons]),0)</f>
        <v>31.7233333333333</v>
      </c>
      <c r="AJ559" s="21" t="n">
        <f aca="false">IFERROR(SUMPRODUCT(--(tbl_bd_descente[wo_number]=W559),tbl_bd_descente[CaOX],tbl_bd_descente[tons])/SUMIF(tbl_bd_descente[wo_number],W559,tbl_bd_descente[tons]),0)</f>
        <v>1.1</v>
      </c>
      <c r="AK559" s="21" t="n">
        <f aca="false">IFERROR(SUMPRODUCT(--(tbl_bd_descente[wo_number]=W559),tbl_bd_descente[S],tbl_bd_descente[tons])/SUMIF(tbl_bd_descente[wo_number],W559,tbl_bd_descente[tons]),0)</f>
        <v>0.092</v>
      </c>
      <c r="AL559" s="33"/>
      <c r="AM559" s="34"/>
      <c r="AO559" s="47" t="str">
        <f aca="false">IF(AND(C559=S$2,D559=S$3,COUNTIF(AO$1:AO558,"&gt;"&amp;1)&lt;10),ROW(),"")</f>
        <v/>
      </c>
    </row>
    <row r="560" customFormat="false" ht="12.8" hidden="false" customHeight="false" outlineLevel="0" collapsed="false">
      <c r="A560" s="0" t="s">
        <v>1175</v>
      </c>
      <c r="B560" s="0" t="s">
        <v>30</v>
      </c>
      <c r="C560" s="0" t="s">
        <v>4</v>
      </c>
      <c r="D560" s="0" t="s">
        <v>30</v>
      </c>
      <c r="E560" s="20" t="n">
        <v>138.071996688843</v>
      </c>
      <c r="F560" s="0" t="n">
        <v>73.9</v>
      </c>
      <c r="G560" s="0" t="n">
        <v>78</v>
      </c>
      <c r="H560" s="0" t="n">
        <v>84.2</v>
      </c>
      <c r="I560" s="0" t="n">
        <v>4.95</v>
      </c>
      <c r="J560" s="0" t="n">
        <v>1.21</v>
      </c>
      <c r="K560" s="0" t="n">
        <v>31.49</v>
      </c>
      <c r="L560" s="0" t="n">
        <v>1.29</v>
      </c>
      <c r="M560" s="19" t="n">
        <v>43718.6745896181</v>
      </c>
      <c r="N560" s="19" t="n">
        <v>43718.6903882755</v>
      </c>
      <c r="O560" s="19" t="s">
        <v>649</v>
      </c>
      <c r="W560" s="0" t="s">
        <v>180</v>
      </c>
      <c r="X560" s="19" t="n">
        <v>43607.0520833333</v>
      </c>
      <c r="Y560" s="31" t="n">
        <v>900</v>
      </c>
      <c r="Z560" s="0" t="s">
        <v>58</v>
      </c>
      <c r="AA560" s="0" t="s">
        <v>2</v>
      </c>
      <c r="AB560" s="0" t="s">
        <v>58</v>
      </c>
      <c r="AC560" s="0" t="n">
        <v>2019</v>
      </c>
      <c r="AD560" s="0" t="n">
        <v>5</v>
      </c>
      <c r="AE560" s="32"/>
      <c r="AF560" s="21" t="n">
        <f aca="false">IFERROR(SUMPRODUCT(--(tbl_bd_descente[wo_number]=W560),tbl_bd_descente[Y],tbl_bd_descente[tons])/SUMIF(tbl_bd_descente[wo_number],W560,tbl_bd_descente[tons]),0)</f>
        <v>78</v>
      </c>
      <c r="AG560" s="21" t="n">
        <f aca="false">IFERROR(SUMPRODUCT(--(tbl_bd_descente[wo_number]=W560),tbl_bd_descente[Al2O3],tbl_bd_descente[tons])/SUMIF(tbl_bd_descente[wo_number],W560,tbl_bd_descente[tons]),0)</f>
        <v>3.12333333333333</v>
      </c>
      <c r="AH560" s="21" t="n">
        <f aca="false">IFERROR(SUMPRODUCT(--(tbl_bd_descente[wo_number]=W560),tbl_bd_descente[Fe2O3],tbl_bd_descente[tons])/SUMIF(tbl_bd_descente[wo_number],W560,tbl_bd_descente[tons]),0)</f>
        <v>0.913333333333333</v>
      </c>
      <c r="AI560" s="21" t="n">
        <f aca="false">IFERROR(SUMPRODUCT(--(tbl_bd_descente[wo_number]=W560),tbl_bd_descente[MgO],tbl_bd_descente[tons])/SUMIF(tbl_bd_descente[wo_number],W560,tbl_bd_descente[tons]),0)</f>
        <v>31.7766666666667</v>
      </c>
      <c r="AJ560" s="21" t="n">
        <f aca="false">IFERROR(SUMPRODUCT(--(tbl_bd_descente[wo_number]=W560),tbl_bd_descente[CaOX],tbl_bd_descente[tons])/SUMIF(tbl_bd_descente[wo_number],W560,tbl_bd_descente[tons]),0)</f>
        <v>1.34666666666667</v>
      </c>
      <c r="AK560" s="21" t="n">
        <f aca="false">IFERROR(SUMPRODUCT(--(tbl_bd_descente[wo_number]=W560),tbl_bd_descente[S],tbl_bd_descente[tons])/SUMIF(tbl_bd_descente[wo_number],W560,tbl_bd_descente[tons]),0)</f>
        <v>0.072</v>
      </c>
      <c r="AL560" s="33"/>
      <c r="AM560" s="34"/>
      <c r="AO560" s="47" t="str">
        <f aca="false">IF(AND(C560=S$2,D560=S$3,COUNTIF(AO$1:AO559,"&gt;"&amp;1)&lt;10),ROW(),"")</f>
        <v/>
      </c>
    </row>
    <row r="561" customFormat="false" ht="12.8" hidden="false" customHeight="false" outlineLevel="0" collapsed="false">
      <c r="A561" s="0" t="s">
        <v>1176</v>
      </c>
      <c r="B561" s="0" t="s">
        <v>66</v>
      </c>
      <c r="C561" s="0" t="s">
        <v>20</v>
      </c>
      <c r="D561" s="0" t="s">
        <v>66</v>
      </c>
      <c r="E561" s="20" t="n">
        <v>186.060998535156</v>
      </c>
      <c r="F561" s="0" t="n">
        <v>69.7</v>
      </c>
      <c r="G561" s="0" t="n">
        <v>73.5</v>
      </c>
      <c r="H561" s="0" t="n">
        <v>79.3</v>
      </c>
      <c r="I561" s="0" t="n">
        <v>6.43</v>
      </c>
      <c r="J561" s="0" t="n">
        <v>1.44</v>
      </c>
      <c r="K561" s="0" t="n">
        <v>31.67</v>
      </c>
      <c r="L561" s="0" t="n">
        <v>0.47</v>
      </c>
      <c r="M561" s="19" t="n">
        <v>43718.6540458333</v>
      </c>
      <c r="N561" s="19" t="n">
        <v>43718.670543831</v>
      </c>
      <c r="O561" s="19" t="s">
        <v>649</v>
      </c>
      <c r="W561" s="0" t="s">
        <v>179</v>
      </c>
      <c r="X561" s="19" t="n">
        <v>43606.8451388889</v>
      </c>
      <c r="Y561" s="31" t="n">
        <v>757</v>
      </c>
      <c r="Z561" s="0" t="s">
        <v>30</v>
      </c>
      <c r="AA561" s="0" t="s">
        <v>3</v>
      </c>
      <c r="AB561" s="0" t="s">
        <v>30</v>
      </c>
      <c r="AC561" s="0" t="n">
        <v>2019</v>
      </c>
      <c r="AD561" s="0" t="n">
        <v>5</v>
      </c>
      <c r="AE561" s="32"/>
      <c r="AF561" s="21" t="n">
        <f aca="false">IFERROR(SUMPRODUCT(--(tbl_bd_descente[wo_number]=W561),tbl_bd_descente[Y],tbl_bd_descente[tons])/SUMIF(tbl_bd_descente[wo_number],W561,tbl_bd_descente[tons]),0)</f>
        <v>80.4227212681638</v>
      </c>
      <c r="AG561" s="21" t="n">
        <f aca="false">IFERROR(SUMPRODUCT(--(tbl_bd_descente[wo_number]=W561),tbl_bd_descente[Al2O3],tbl_bd_descente[tons])/SUMIF(tbl_bd_descente[wo_number],W561,tbl_bd_descente[tons]),0)</f>
        <v>3.16340819022457</v>
      </c>
      <c r="AH561" s="21" t="n">
        <f aca="false">IFERROR(SUMPRODUCT(--(tbl_bd_descente[wo_number]=W561),tbl_bd_descente[Fe2O3],tbl_bd_descente[tons])/SUMIF(tbl_bd_descente[wo_number],W561,tbl_bd_descente[tons]),0)</f>
        <v>0.820568031704095</v>
      </c>
      <c r="AI561" s="21" t="n">
        <f aca="false">IFERROR(SUMPRODUCT(--(tbl_bd_descente[wo_number]=W561),tbl_bd_descente[MgO],tbl_bd_descente[tons])/SUMIF(tbl_bd_descente[wo_number],W561,tbl_bd_descente[tons]),0)</f>
        <v>31.8147159841479</v>
      </c>
      <c r="AJ561" s="21" t="n">
        <f aca="false">IFERROR(SUMPRODUCT(--(tbl_bd_descente[wo_number]=W561),tbl_bd_descente[CaOX],tbl_bd_descente[tons])/SUMIF(tbl_bd_descente[wo_number],W561,tbl_bd_descente[tons]),0)</f>
        <v>0.99113606340819</v>
      </c>
      <c r="AK561" s="21" t="n">
        <f aca="false">IFERROR(SUMPRODUCT(--(tbl_bd_descente[wo_number]=W561),tbl_bd_descente[S],tbl_bd_descente[tons])/SUMIF(tbl_bd_descente[wo_number],W561,tbl_bd_descente[tons]),0)</f>
        <v>0.0514319682959049</v>
      </c>
      <c r="AL561" s="33"/>
      <c r="AM561" s="34"/>
      <c r="AO561" s="47" t="str">
        <f aca="false">IF(AND(C561=S$2,D561=S$3,COUNTIF(AO$1:AO560,"&gt;"&amp;1)&lt;10),ROW(),"")</f>
        <v/>
      </c>
    </row>
    <row r="562" customFormat="false" ht="12.8" hidden="false" customHeight="false" outlineLevel="0" collapsed="false">
      <c r="A562" s="0" t="s">
        <v>1177</v>
      </c>
      <c r="B562" s="0" t="s">
        <v>104</v>
      </c>
      <c r="C562" s="0" t="s">
        <v>12</v>
      </c>
      <c r="D562" s="0" t="s">
        <v>104</v>
      </c>
      <c r="E562" s="20" t="n">
        <v>328.589996337891</v>
      </c>
      <c r="F562" s="0" t="n">
        <v>81.1</v>
      </c>
      <c r="G562" s="0" t="n">
        <v>85.5</v>
      </c>
      <c r="H562" s="0" t="n">
        <v>92</v>
      </c>
      <c r="I562" s="0" t="n">
        <v>4.5</v>
      </c>
      <c r="J562" s="0" t="n">
        <v>0.79</v>
      </c>
      <c r="K562" s="0" t="n">
        <v>31.4</v>
      </c>
      <c r="L562" s="0" t="n">
        <v>0.67</v>
      </c>
      <c r="M562" s="19" t="n">
        <v>43718.609640544</v>
      </c>
      <c r="N562" s="19" t="n">
        <v>43718.6503770486</v>
      </c>
      <c r="O562" s="19" t="s">
        <v>649</v>
      </c>
      <c r="W562" s="0" t="s">
        <v>178</v>
      </c>
      <c r="X562" s="19" t="n">
        <v>43606.6388888889</v>
      </c>
      <c r="Y562" s="31" t="n">
        <v>1200</v>
      </c>
      <c r="Z562" s="0" t="s">
        <v>30</v>
      </c>
      <c r="AA562" s="0" t="s">
        <v>3</v>
      </c>
      <c r="AB562" s="0" t="s">
        <v>30</v>
      </c>
      <c r="AC562" s="0" t="n">
        <v>2019</v>
      </c>
      <c r="AD562" s="0" t="n">
        <v>5</v>
      </c>
      <c r="AE562" s="32"/>
      <c r="AF562" s="21" t="n">
        <f aca="false">IFERROR(SUMPRODUCT(--(tbl_bd_descente[wo_number]=W562),tbl_bd_descente[Y],tbl_bd_descente[tons])/SUMIF(tbl_bd_descente[wo_number],W562,tbl_bd_descente[tons]),0)</f>
        <v>81.5333333333333</v>
      </c>
      <c r="AG562" s="21" t="n">
        <f aca="false">IFERROR(SUMPRODUCT(--(tbl_bd_descente[wo_number]=W562),tbl_bd_descente[Al2O3],tbl_bd_descente[tons])/SUMIF(tbl_bd_descente[wo_number],W562,tbl_bd_descente[tons]),0)</f>
        <v>3.41666666666667</v>
      </c>
      <c r="AH562" s="21" t="n">
        <f aca="false">IFERROR(SUMPRODUCT(--(tbl_bd_descente[wo_number]=W562),tbl_bd_descente[Fe2O3],tbl_bd_descente[tons])/SUMIF(tbl_bd_descente[wo_number],W562,tbl_bd_descente[tons]),0)</f>
        <v>0.816666666666667</v>
      </c>
      <c r="AI562" s="21" t="n">
        <f aca="false">IFERROR(SUMPRODUCT(--(tbl_bd_descente[wo_number]=W562),tbl_bd_descente[MgO],tbl_bd_descente[tons])/SUMIF(tbl_bd_descente[wo_number],W562,tbl_bd_descente[tons]),0)</f>
        <v>31.6866666666667</v>
      </c>
      <c r="AJ562" s="21" t="n">
        <f aca="false">IFERROR(SUMPRODUCT(--(tbl_bd_descente[wo_number]=W562),tbl_bd_descente[CaOX],tbl_bd_descente[tons])/SUMIF(tbl_bd_descente[wo_number],W562,tbl_bd_descente[tons]),0)</f>
        <v>1.38666666666667</v>
      </c>
      <c r="AK562" s="21" t="n">
        <f aca="false">IFERROR(SUMPRODUCT(--(tbl_bd_descente[wo_number]=W562),tbl_bd_descente[S],tbl_bd_descente[tons])/SUMIF(tbl_bd_descente[wo_number],W562,tbl_bd_descente[tons]),0)</f>
        <v>0.0366666666666667</v>
      </c>
      <c r="AL562" s="33"/>
      <c r="AM562" s="34"/>
      <c r="AO562" s="47" t="str">
        <f aca="false">IF(AND(C562=S$2,D562=S$3,COUNTIF(AO$1:AO561,"&gt;"&amp;1)&lt;10),ROW(),"")</f>
        <v/>
      </c>
    </row>
    <row r="563" customFormat="false" ht="12.8" hidden="false" customHeight="false" outlineLevel="0" collapsed="false">
      <c r="A563" s="0" t="s">
        <v>1178</v>
      </c>
      <c r="B563" s="0" t="s">
        <v>594</v>
      </c>
      <c r="C563" s="0" t="s">
        <v>24</v>
      </c>
      <c r="D563" s="0" t="s">
        <v>594</v>
      </c>
      <c r="E563" s="20" t="n">
        <v>329.010997009277</v>
      </c>
      <c r="F563" s="0" t="n">
        <v>79</v>
      </c>
      <c r="G563" s="0" t="n">
        <v>83.3</v>
      </c>
      <c r="H563" s="0" t="n">
        <v>89.3</v>
      </c>
      <c r="I563" s="0" t="n">
        <v>11</v>
      </c>
      <c r="J563" s="0" t="n">
        <v>1.12</v>
      </c>
      <c r="K563" s="0" t="n">
        <v>32.35</v>
      </c>
      <c r="L563" s="0" t="n">
        <v>0.59</v>
      </c>
      <c r="M563" s="19" t="n">
        <v>43718.5572527431</v>
      </c>
      <c r="N563" s="19" t="n">
        <v>43718.6057695255</v>
      </c>
      <c r="O563" s="19" t="s">
        <v>649</v>
      </c>
      <c r="W563" s="0" t="s">
        <v>177</v>
      </c>
      <c r="X563" s="19" t="n">
        <v>43606.1979166667</v>
      </c>
      <c r="Y563" s="31" t="n">
        <v>109</v>
      </c>
      <c r="Z563" s="0" t="s">
        <v>66</v>
      </c>
      <c r="AA563" s="0" t="s">
        <v>20</v>
      </c>
      <c r="AB563" s="0" t="s">
        <v>66</v>
      </c>
      <c r="AC563" s="0" t="n">
        <v>2019</v>
      </c>
      <c r="AD563" s="0" t="n">
        <v>5</v>
      </c>
      <c r="AE563" s="32"/>
      <c r="AF563" s="21" t="n">
        <f aca="false">IFERROR(SUMPRODUCT(--(tbl_bd_descente[wo_number]=W563),tbl_bd_descente[Y],tbl_bd_descente[tons])/SUMIF(tbl_bd_descente[wo_number],W563,tbl_bd_descente[tons]),0)</f>
        <v>74.6</v>
      </c>
      <c r="AG563" s="21" t="n">
        <f aca="false">IFERROR(SUMPRODUCT(--(tbl_bd_descente[wo_number]=W563),tbl_bd_descente[Al2O3],tbl_bd_descente[tons])/SUMIF(tbl_bd_descente[wo_number],W563,tbl_bd_descente[tons]),0)</f>
        <v>7.8</v>
      </c>
      <c r="AH563" s="21" t="n">
        <f aca="false">IFERROR(SUMPRODUCT(--(tbl_bd_descente[wo_number]=W563),tbl_bd_descente[Fe2O3],tbl_bd_descente[tons])/SUMIF(tbl_bd_descente[wo_number],W563,tbl_bd_descente[tons]),0)</f>
        <v>1.33</v>
      </c>
      <c r="AI563" s="21" t="n">
        <f aca="false">IFERROR(SUMPRODUCT(--(tbl_bd_descente[wo_number]=W563),tbl_bd_descente[MgO],tbl_bd_descente[tons])/SUMIF(tbl_bd_descente[wo_number],W563,tbl_bd_descente[tons]),0)</f>
        <v>32.01</v>
      </c>
      <c r="AJ563" s="21" t="n">
        <f aca="false">IFERROR(SUMPRODUCT(--(tbl_bd_descente[wo_number]=W563),tbl_bd_descente[CaOX],tbl_bd_descente[tons])/SUMIF(tbl_bd_descente[wo_number],W563,tbl_bd_descente[tons]),0)</f>
        <v>0.81</v>
      </c>
      <c r="AK563" s="21" t="n">
        <f aca="false">IFERROR(SUMPRODUCT(--(tbl_bd_descente[wo_number]=W563),tbl_bd_descente[S],tbl_bd_descente[tons])/SUMIF(tbl_bd_descente[wo_number],W563,tbl_bd_descente[tons]),0)</f>
        <v>0.116</v>
      </c>
      <c r="AL563" s="33"/>
      <c r="AM563" s="34"/>
      <c r="AO563" s="47" t="str">
        <f aca="false">IF(AND(C563=S$2,D563=S$3,COUNTIF(AO$1:AO562,"&gt;"&amp;1)&lt;10),ROW(),"")</f>
        <v/>
      </c>
    </row>
    <row r="564" customFormat="false" ht="12.8" hidden="false" customHeight="false" outlineLevel="0" collapsed="false">
      <c r="A564" s="0" t="s">
        <v>1179</v>
      </c>
      <c r="B564" s="0" t="s">
        <v>66</v>
      </c>
      <c r="C564" s="0" t="s">
        <v>9</v>
      </c>
      <c r="D564" s="0" t="s">
        <v>66</v>
      </c>
      <c r="E564" s="20" t="n">
        <v>618.320995330811</v>
      </c>
      <c r="F564" s="0" t="n">
        <v>71.5</v>
      </c>
      <c r="G564" s="0" t="n">
        <v>75.4</v>
      </c>
      <c r="H564" s="0" t="n">
        <v>80.4</v>
      </c>
      <c r="I564" s="0" t="n">
        <v>10.08</v>
      </c>
      <c r="J564" s="0" t="n">
        <v>1.61</v>
      </c>
      <c r="K564" s="0" t="n">
        <v>32.25</v>
      </c>
      <c r="L564" s="0" t="n">
        <v>0.72</v>
      </c>
      <c r="M564" s="19" t="n">
        <v>43718.4475299421</v>
      </c>
      <c r="N564" s="19" t="n">
        <v>43718.5320101505</v>
      </c>
      <c r="O564" s="19" t="s">
        <v>654</v>
      </c>
      <c r="W564" s="0" t="s">
        <v>177</v>
      </c>
      <c r="X564" s="19" t="n">
        <v>43606.1979166667</v>
      </c>
      <c r="Y564" s="31" t="n">
        <v>218</v>
      </c>
      <c r="Z564" s="0" t="s">
        <v>66</v>
      </c>
      <c r="AA564" s="0" t="s">
        <v>9</v>
      </c>
      <c r="AB564" s="0" t="s">
        <v>66</v>
      </c>
      <c r="AC564" s="0" t="n">
        <v>2019</v>
      </c>
      <c r="AD564" s="0" t="n">
        <v>5</v>
      </c>
      <c r="AE564" s="32"/>
      <c r="AF564" s="21" t="n">
        <f aca="false">IFERROR(SUMPRODUCT(--(tbl_bd_descente[wo_number]=W564),tbl_bd_descente[Y],tbl_bd_descente[tons])/SUMIF(tbl_bd_descente[wo_number],W564,tbl_bd_descente[tons]),0)</f>
        <v>74.6</v>
      </c>
      <c r="AG564" s="21" t="n">
        <f aca="false">IFERROR(SUMPRODUCT(--(tbl_bd_descente[wo_number]=W564),tbl_bd_descente[Al2O3],tbl_bd_descente[tons])/SUMIF(tbl_bd_descente[wo_number],W564,tbl_bd_descente[tons]),0)</f>
        <v>7.8</v>
      </c>
      <c r="AH564" s="21" t="n">
        <f aca="false">IFERROR(SUMPRODUCT(--(tbl_bd_descente[wo_number]=W564),tbl_bd_descente[Fe2O3],tbl_bd_descente[tons])/SUMIF(tbl_bd_descente[wo_number],W564,tbl_bd_descente[tons]),0)</f>
        <v>1.33</v>
      </c>
      <c r="AI564" s="21" t="n">
        <f aca="false">IFERROR(SUMPRODUCT(--(tbl_bd_descente[wo_number]=W564),tbl_bd_descente[MgO],tbl_bd_descente[tons])/SUMIF(tbl_bd_descente[wo_number],W564,tbl_bd_descente[tons]),0)</f>
        <v>32.01</v>
      </c>
      <c r="AJ564" s="21" t="n">
        <f aca="false">IFERROR(SUMPRODUCT(--(tbl_bd_descente[wo_number]=W564),tbl_bd_descente[CaOX],tbl_bd_descente[tons])/SUMIF(tbl_bd_descente[wo_number],W564,tbl_bd_descente[tons]),0)</f>
        <v>0.81</v>
      </c>
      <c r="AK564" s="21" t="n">
        <f aca="false">IFERROR(SUMPRODUCT(--(tbl_bd_descente[wo_number]=W564),tbl_bd_descente[S],tbl_bd_descente[tons])/SUMIF(tbl_bd_descente[wo_number],W564,tbl_bd_descente[tons]),0)</f>
        <v>0.116</v>
      </c>
      <c r="AL564" s="33"/>
      <c r="AM564" s="34"/>
      <c r="AO564" s="47" t="str">
        <f aca="false">IF(AND(C564=S$2,D564=S$3,COUNTIF(AO$1:AO563,"&gt;"&amp;1)&lt;10),ROW(),"")</f>
        <v/>
      </c>
    </row>
    <row r="565" customFormat="false" ht="12.8" hidden="false" customHeight="false" outlineLevel="0" collapsed="false">
      <c r="A565" s="0" t="s">
        <v>1180</v>
      </c>
      <c r="B565" s="0" t="s">
        <v>66</v>
      </c>
      <c r="C565" s="0" t="s">
        <v>9</v>
      </c>
      <c r="D565" s="0" t="s">
        <v>66</v>
      </c>
      <c r="E565" s="20" t="n">
        <v>799.770990753174</v>
      </c>
      <c r="F565" s="0" t="n">
        <v>70.2</v>
      </c>
      <c r="G565" s="0" t="n">
        <v>74</v>
      </c>
      <c r="H565" s="0" t="n">
        <v>79</v>
      </c>
      <c r="I565" s="0" t="n">
        <v>10.46</v>
      </c>
      <c r="J565" s="0" t="n">
        <v>1.66</v>
      </c>
      <c r="K565" s="0" t="n">
        <v>32.18</v>
      </c>
      <c r="L565" s="0" t="n">
        <v>0.76</v>
      </c>
      <c r="M565" s="19" t="n">
        <v>43718.306515706</v>
      </c>
      <c r="N565" s="19" t="n">
        <v>43718.4380159375</v>
      </c>
      <c r="O565" s="19" t="s">
        <v>649</v>
      </c>
      <c r="W565" s="0" t="s">
        <v>176</v>
      </c>
      <c r="X565" s="19" t="n">
        <v>43606.0972222222</v>
      </c>
      <c r="Y565" s="31" t="n">
        <v>300</v>
      </c>
      <c r="Z565" s="0" t="s">
        <v>66</v>
      </c>
      <c r="AA565" s="0" t="s">
        <v>9</v>
      </c>
      <c r="AB565" s="0" t="s">
        <v>66</v>
      </c>
      <c r="AC565" s="0" t="n">
        <v>2019</v>
      </c>
      <c r="AD565" s="0" t="n">
        <v>5</v>
      </c>
      <c r="AE565" s="32"/>
      <c r="AF565" s="21" t="n">
        <f aca="false">IFERROR(SUMPRODUCT(--(tbl_bd_descente[wo_number]=W565),tbl_bd_descente[Y],tbl_bd_descente[tons])/SUMIF(tbl_bd_descente[wo_number],W565,tbl_bd_descente[tons]),0)</f>
        <v>74.5666666666667</v>
      </c>
      <c r="AG565" s="21" t="n">
        <f aca="false">IFERROR(SUMPRODUCT(--(tbl_bd_descente[wo_number]=W565),tbl_bd_descente[Al2O3],tbl_bd_descente[tons])/SUMIF(tbl_bd_descente[wo_number],W565,tbl_bd_descente[tons]),0)</f>
        <v>7.97666666666667</v>
      </c>
      <c r="AH565" s="21" t="n">
        <f aca="false">IFERROR(SUMPRODUCT(--(tbl_bd_descente[wo_number]=W565),tbl_bd_descente[Fe2O3],tbl_bd_descente[tons])/SUMIF(tbl_bd_descente[wo_number],W565,tbl_bd_descente[tons]),0)</f>
        <v>1.32333333333333</v>
      </c>
      <c r="AI565" s="21" t="n">
        <f aca="false">IFERROR(SUMPRODUCT(--(tbl_bd_descente[wo_number]=W565),tbl_bd_descente[MgO],tbl_bd_descente[tons])/SUMIF(tbl_bd_descente[wo_number],W565,tbl_bd_descente[tons]),0)</f>
        <v>32.0966666666667</v>
      </c>
      <c r="AJ565" s="21" t="n">
        <f aca="false">IFERROR(SUMPRODUCT(--(tbl_bd_descente[wo_number]=W565),tbl_bd_descente[CaOX],tbl_bd_descente[tons])/SUMIF(tbl_bd_descente[wo_number],W565,tbl_bd_descente[tons]),0)</f>
        <v>1.24</v>
      </c>
      <c r="AK565" s="21" t="n">
        <f aca="false">IFERROR(SUMPRODUCT(--(tbl_bd_descente[wo_number]=W565),tbl_bd_descente[S],tbl_bd_descente[tons])/SUMIF(tbl_bd_descente[wo_number],W565,tbl_bd_descente[tons]),0)</f>
        <v>0.124</v>
      </c>
      <c r="AL565" s="33"/>
      <c r="AM565" s="34"/>
      <c r="AO565" s="47" t="str">
        <f aca="false">IF(AND(C565=S$2,D565=S$3,COUNTIF(AO$1:AO564,"&gt;"&amp;1)&lt;10),ROW(),"")</f>
        <v/>
      </c>
    </row>
    <row r="566" customFormat="false" ht="12.8" hidden="false" customHeight="false" outlineLevel="0" collapsed="false">
      <c r="A566" s="0" t="s">
        <v>1181</v>
      </c>
      <c r="B566" s="0" t="s">
        <v>66</v>
      </c>
      <c r="C566" s="0" t="s">
        <v>20</v>
      </c>
      <c r="D566" s="0" t="s">
        <v>66</v>
      </c>
      <c r="E566" s="20" t="n">
        <v>293.490997314453</v>
      </c>
      <c r="F566" s="0" t="n">
        <v>67.1</v>
      </c>
      <c r="G566" s="0" t="n">
        <v>70.7</v>
      </c>
      <c r="H566" s="0" t="n">
        <v>75.9</v>
      </c>
      <c r="I566" s="0" t="n">
        <v>8.8</v>
      </c>
      <c r="J566" s="0" t="n">
        <v>1.44</v>
      </c>
      <c r="K566" s="0" t="n">
        <v>31.91</v>
      </c>
      <c r="L566" s="0" t="n">
        <v>5.27</v>
      </c>
      <c r="M566" s="19" t="n">
        <v>43718.2589414699</v>
      </c>
      <c r="N566" s="19" t="n">
        <v>43718.2993117245</v>
      </c>
      <c r="O566" s="19" t="s">
        <v>654</v>
      </c>
      <c r="W566" s="0" t="s">
        <v>176</v>
      </c>
      <c r="X566" s="19" t="n">
        <v>43606.0972222222</v>
      </c>
      <c r="Y566" s="31" t="n">
        <v>600</v>
      </c>
      <c r="Z566" s="0" t="s">
        <v>66</v>
      </c>
      <c r="AA566" s="0" t="s">
        <v>20</v>
      </c>
      <c r="AB566" s="0" t="s">
        <v>66</v>
      </c>
      <c r="AC566" s="0" t="n">
        <v>2019</v>
      </c>
      <c r="AD566" s="0" t="n">
        <v>5</v>
      </c>
      <c r="AE566" s="32"/>
      <c r="AF566" s="21" t="n">
        <f aca="false">IFERROR(SUMPRODUCT(--(tbl_bd_descente[wo_number]=W566),tbl_bd_descente[Y],tbl_bd_descente[tons])/SUMIF(tbl_bd_descente[wo_number],W566,tbl_bd_descente[tons]),0)</f>
        <v>74.5666666666667</v>
      </c>
      <c r="AG566" s="21" t="n">
        <f aca="false">IFERROR(SUMPRODUCT(--(tbl_bd_descente[wo_number]=W566),tbl_bd_descente[Al2O3],tbl_bd_descente[tons])/SUMIF(tbl_bd_descente[wo_number],W566,tbl_bd_descente[tons]),0)</f>
        <v>7.97666666666667</v>
      </c>
      <c r="AH566" s="21" t="n">
        <f aca="false">IFERROR(SUMPRODUCT(--(tbl_bd_descente[wo_number]=W566),tbl_bd_descente[Fe2O3],tbl_bd_descente[tons])/SUMIF(tbl_bd_descente[wo_number],W566,tbl_bd_descente[tons]),0)</f>
        <v>1.32333333333333</v>
      </c>
      <c r="AI566" s="21" t="n">
        <f aca="false">IFERROR(SUMPRODUCT(--(tbl_bd_descente[wo_number]=W566),tbl_bd_descente[MgO],tbl_bd_descente[tons])/SUMIF(tbl_bd_descente[wo_number],W566,tbl_bd_descente[tons]),0)</f>
        <v>32.0966666666667</v>
      </c>
      <c r="AJ566" s="21" t="n">
        <f aca="false">IFERROR(SUMPRODUCT(--(tbl_bd_descente[wo_number]=W566),tbl_bd_descente[CaOX],tbl_bd_descente[tons])/SUMIF(tbl_bd_descente[wo_number],W566,tbl_bd_descente[tons]),0)</f>
        <v>1.24</v>
      </c>
      <c r="AK566" s="21" t="n">
        <f aca="false">IFERROR(SUMPRODUCT(--(tbl_bd_descente[wo_number]=W566),tbl_bd_descente[S],tbl_bd_descente[tons])/SUMIF(tbl_bd_descente[wo_number],W566,tbl_bd_descente[tons]),0)</f>
        <v>0.124</v>
      </c>
      <c r="AL566" s="33"/>
      <c r="AM566" s="34"/>
      <c r="AO566" s="47" t="str">
        <f aca="false">IF(AND(C566=S$2,D566=S$3,COUNTIF(AO$1:AO565,"&gt;"&amp;1)&lt;10),ROW(),"")</f>
        <v/>
      </c>
    </row>
    <row r="567" customFormat="false" ht="12.8" hidden="false" customHeight="false" outlineLevel="0" collapsed="false">
      <c r="A567" s="0" t="s">
        <v>1182</v>
      </c>
      <c r="B567" s="0" t="s">
        <v>66</v>
      </c>
      <c r="C567" s="0" t="s">
        <v>20</v>
      </c>
      <c r="D567" s="0" t="s">
        <v>66</v>
      </c>
      <c r="E567" s="20" t="n">
        <v>95.6159992218018</v>
      </c>
      <c r="F567" s="0" t="n">
        <v>71.1</v>
      </c>
      <c r="G567" s="0" t="n">
        <v>74.9</v>
      </c>
      <c r="H567" s="0" t="n">
        <v>80.6</v>
      </c>
      <c r="I567" s="0" t="n">
        <v>7.93</v>
      </c>
      <c r="J567" s="0" t="n">
        <v>1.4</v>
      </c>
      <c r="K567" s="0" t="n">
        <v>31.98</v>
      </c>
      <c r="L567" s="0" t="n">
        <v>1.69</v>
      </c>
      <c r="M567" s="19" t="n">
        <v>43714.6134565625</v>
      </c>
      <c r="N567" s="19" t="n">
        <v>43714.6263057523</v>
      </c>
      <c r="O567" s="19" t="s">
        <v>649</v>
      </c>
      <c r="W567" s="0" t="s">
        <v>175</v>
      </c>
      <c r="X567" s="19" t="n">
        <v>43605.83125</v>
      </c>
      <c r="Y567" s="31" t="n">
        <v>768</v>
      </c>
      <c r="Z567" s="0" t="s">
        <v>66</v>
      </c>
      <c r="AA567" s="0" t="s">
        <v>8</v>
      </c>
      <c r="AB567" s="0" t="s">
        <v>66</v>
      </c>
      <c r="AC567" s="0" t="n">
        <v>2019</v>
      </c>
      <c r="AD567" s="0" t="n">
        <v>5</v>
      </c>
      <c r="AE567" s="32"/>
      <c r="AF567" s="21" t="n">
        <f aca="false">IFERROR(SUMPRODUCT(--(tbl_bd_descente[wo_number]=W567),tbl_bd_descente[Y],tbl_bd_descente[tons])/SUMIF(tbl_bd_descente[wo_number],W567,tbl_bd_descente[tons]),0)</f>
        <v>76.5770833333333</v>
      </c>
      <c r="AG567" s="21" t="n">
        <f aca="false">IFERROR(SUMPRODUCT(--(tbl_bd_descente[wo_number]=W567),tbl_bd_descente[Al2O3],tbl_bd_descente[tons])/SUMIF(tbl_bd_descente[wo_number],W567,tbl_bd_descente[tons]),0)</f>
        <v>8.75916666666667</v>
      </c>
      <c r="AH567" s="21" t="n">
        <f aca="false">IFERROR(SUMPRODUCT(--(tbl_bd_descente[wo_number]=W567),tbl_bd_descente[Fe2O3],tbl_bd_descente[tons])/SUMIF(tbl_bd_descente[wo_number],W567,tbl_bd_descente[tons]),0)</f>
        <v>1.364375</v>
      </c>
      <c r="AI567" s="21" t="n">
        <f aca="false">IFERROR(SUMPRODUCT(--(tbl_bd_descente[wo_number]=W567),tbl_bd_descente[MgO],tbl_bd_descente[tons])/SUMIF(tbl_bd_descente[wo_number],W567,tbl_bd_descente[tons]),0)</f>
        <v>32.0904166666667</v>
      </c>
      <c r="AJ567" s="21" t="n">
        <f aca="false">IFERROR(SUMPRODUCT(--(tbl_bd_descente[wo_number]=W567),tbl_bd_descente[CaOX],tbl_bd_descente[tons])/SUMIF(tbl_bd_descente[wo_number],W567,tbl_bd_descente[tons]),0)</f>
        <v>1.13854166666667</v>
      </c>
      <c r="AK567" s="21" t="n">
        <f aca="false">IFERROR(SUMPRODUCT(--(tbl_bd_descente[wo_number]=W567),tbl_bd_descente[S],tbl_bd_descente[tons])/SUMIF(tbl_bd_descente[wo_number],W567,tbl_bd_descente[tons]),0)</f>
        <v>0.117629166666667</v>
      </c>
      <c r="AL567" s="33"/>
      <c r="AM567" s="34"/>
      <c r="AO567" s="47" t="str">
        <f aca="false">IF(AND(C567=S$2,D567=S$3,COUNTIF(AO$1:AO566,"&gt;"&amp;1)&lt;10),ROW(),"")</f>
        <v/>
      </c>
    </row>
    <row r="568" customFormat="false" ht="12.8" hidden="false" customHeight="false" outlineLevel="0" collapsed="false">
      <c r="A568" s="0" t="s">
        <v>1183</v>
      </c>
      <c r="B568" s="0" t="s">
        <v>66</v>
      </c>
      <c r="C568" s="0" t="s">
        <v>9</v>
      </c>
      <c r="D568" s="0" t="s">
        <v>66</v>
      </c>
      <c r="E568" s="20" t="n">
        <v>294.106994628906</v>
      </c>
      <c r="F568" s="0" t="n">
        <v>71.7</v>
      </c>
      <c r="G568" s="0" t="n">
        <v>75.6</v>
      </c>
      <c r="H568" s="0" t="n">
        <v>80.7</v>
      </c>
      <c r="I568" s="0" t="n">
        <v>11.35</v>
      </c>
      <c r="J568" s="0" t="n">
        <v>1.59</v>
      </c>
      <c r="K568" s="0" t="n">
        <v>32.46</v>
      </c>
      <c r="L568" s="0" t="n">
        <v>1.36</v>
      </c>
      <c r="M568" s="19" t="n">
        <v>43714.5378079514</v>
      </c>
      <c r="N568" s="19" t="n">
        <v>43714.6017658218</v>
      </c>
      <c r="O568" s="19" t="s">
        <v>649</v>
      </c>
      <c r="W568" s="0" t="s">
        <v>174</v>
      </c>
      <c r="X568" s="19" t="n">
        <v>43605.5986111111</v>
      </c>
      <c r="Y568" s="31" t="n">
        <v>1200</v>
      </c>
      <c r="Z568" s="0" t="s">
        <v>66</v>
      </c>
      <c r="AA568" s="0" t="s">
        <v>8</v>
      </c>
      <c r="AB568" s="0" t="s">
        <v>66</v>
      </c>
      <c r="AC568" s="0" t="n">
        <v>2019</v>
      </c>
      <c r="AD568" s="0" t="n">
        <v>5</v>
      </c>
      <c r="AE568" s="32"/>
      <c r="AF568" s="21" t="n">
        <f aca="false">IFERROR(SUMPRODUCT(--(tbl_bd_descente[wo_number]=W568),tbl_bd_descente[Y],tbl_bd_descente[tons])/SUMIF(tbl_bd_descente[wo_number],W568,tbl_bd_descente[tons]),0)</f>
        <v>77.6333333333333</v>
      </c>
      <c r="AG568" s="21" t="n">
        <f aca="false">IFERROR(SUMPRODUCT(--(tbl_bd_descente[wo_number]=W568),tbl_bd_descente[Al2O3],tbl_bd_descente[tons])/SUMIF(tbl_bd_descente[wo_number],W568,tbl_bd_descente[tons]),0)</f>
        <v>9.24666666666667</v>
      </c>
      <c r="AH568" s="21" t="n">
        <f aca="false">IFERROR(SUMPRODUCT(--(tbl_bd_descente[wo_number]=W568),tbl_bd_descente[Fe2O3],tbl_bd_descente[tons])/SUMIF(tbl_bd_descente[wo_number],W568,tbl_bd_descente[tons]),0)</f>
        <v>1.40333333333333</v>
      </c>
      <c r="AI568" s="21" t="n">
        <f aca="false">IFERROR(SUMPRODUCT(--(tbl_bd_descente[wo_number]=W568),tbl_bd_descente[MgO],tbl_bd_descente[tons])/SUMIF(tbl_bd_descente[wo_number],W568,tbl_bd_descente[tons]),0)</f>
        <v>32.1966666666667</v>
      </c>
      <c r="AJ568" s="21" t="n">
        <f aca="false">IFERROR(SUMPRODUCT(--(tbl_bd_descente[wo_number]=W568),tbl_bd_descente[CaOX],tbl_bd_descente[tons])/SUMIF(tbl_bd_descente[wo_number],W568,tbl_bd_descente[tons]),0)</f>
        <v>1.02333333333333</v>
      </c>
      <c r="AK568" s="21" t="n">
        <f aca="false">IFERROR(SUMPRODUCT(--(tbl_bd_descente[wo_number]=W568),tbl_bd_descente[S],tbl_bd_descente[tons])/SUMIF(tbl_bd_descente[wo_number],W568,tbl_bd_descente[tons]),0)</f>
        <v>0.0883333333333333</v>
      </c>
      <c r="AL568" s="33"/>
      <c r="AM568" s="34"/>
      <c r="AO568" s="47" t="str">
        <f aca="false">IF(AND(C568=S$2,D568=S$3,COUNTIF(AO$1:AO567,"&gt;"&amp;1)&lt;10),ROW(),"")</f>
        <v/>
      </c>
    </row>
    <row r="569" customFormat="false" ht="12.8" hidden="false" customHeight="false" outlineLevel="0" collapsed="false">
      <c r="A569" s="0" t="s">
        <v>1184</v>
      </c>
      <c r="B569" s="0" t="s">
        <v>613</v>
      </c>
      <c r="C569" s="0" t="s">
        <v>23</v>
      </c>
      <c r="D569" s="0" t="s">
        <v>594</v>
      </c>
      <c r="E569" s="20" t="n">
        <v>300.69299621582</v>
      </c>
      <c r="F569" s="0" t="n">
        <v>76.6</v>
      </c>
      <c r="G569" s="0" t="n">
        <v>80.8</v>
      </c>
      <c r="H569" s="0" t="n">
        <v>87.5</v>
      </c>
      <c r="I569" s="0" t="n">
        <v>9.15</v>
      </c>
      <c r="J569" s="0" t="n">
        <v>1.19</v>
      </c>
      <c r="K569" s="0" t="n">
        <v>32.18</v>
      </c>
      <c r="L569" s="0" t="n">
        <v>0.81</v>
      </c>
      <c r="M569" s="19" t="n">
        <v>43714.4887332986</v>
      </c>
      <c r="N569" s="19" t="n">
        <v>43714.533780706</v>
      </c>
      <c r="O569" s="19" t="s">
        <v>649</v>
      </c>
      <c r="W569" s="0" t="s">
        <v>168</v>
      </c>
      <c r="X569" s="19" t="n">
        <v>43605.1680555556</v>
      </c>
      <c r="Y569" s="31" t="n">
        <v>318.666666666667</v>
      </c>
      <c r="Z569" s="0" t="s">
        <v>66</v>
      </c>
      <c r="AA569" s="0" t="s">
        <v>9</v>
      </c>
      <c r="AB569" s="0" t="s">
        <v>66</v>
      </c>
      <c r="AC569" s="0" t="n">
        <v>2019</v>
      </c>
      <c r="AD569" s="0" t="n">
        <v>5</v>
      </c>
      <c r="AE569" s="32"/>
      <c r="AF569" s="21" t="n">
        <f aca="false">IFERROR(SUMPRODUCT(--(tbl_bd_descente[wo_number]=W569),tbl_bd_descente[Y],tbl_bd_descente[tons])/SUMIF(tbl_bd_descente[wo_number],W569,tbl_bd_descente[tons]),0)</f>
        <v>73.6489539748954</v>
      </c>
      <c r="AG569" s="21" t="n">
        <f aca="false">IFERROR(SUMPRODUCT(--(tbl_bd_descente[wo_number]=W569),tbl_bd_descente[Al2O3],tbl_bd_descente[tons])/SUMIF(tbl_bd_descente[wo_number],W569,tbl_bd_descente[tons]),0)</f>
        <v>8.93171548117155</v>
      </c>
      <c r="AH569" s="21" t="n">
        <f aca="false">IFERROR(SUMPRODUCT(--(tbl_bd_descente[wo_number]=W569),tbl_bd_descente[Fe2O3],tbl_bd_descente[tons])/SUMIF(tbl_bd_descente[wo_number],W569,tbl_bd_descente[tons]),0)</f>
        <v>1.44882845188285</v>
      </c>
      <c r="AI569" s="21" t="n">
        <f aca="false">IFERROR(SUMPRODUCT(--(tbl_bd_descente[wo_number]=W569),tbl_bd_descente[MgO],tbl_bd_descente[tons])/SUMIF(tbl_bd_descente[wo_number],W569,tbl_bd_descente[tons]),0)</f>
        <v>32.3625523012552</v>
      </c>
      <c r="AJ569" s="21" t="n">
        <f aca="false">IFERROR(SUMPRODUCT(--(tbl_bd_descente[wo_number]=W569),tbl_bd_descente[CaOX],tbl_bd_descente[tons])/SUMIF(tbl_bd_descente[wo_number],W569,tbl_bd_descente[tons]),0)</f>
        <v>1.47054393305439</v>
      </c>
      <c r="AK569" s="21" t="n">
        <f aca="false">IFERROR(SUMPRODUCT(--(tbl_bd_descente[wo_number]=W569),tbl_bd_descente[S],tbl_bd_descente[tons])/SUMIF(tbl_bd_descente[wo_number],W569,tbl_bd_descente[tons]),0)</f>
        <v>0.122317991631799</v>
      </c>
      <c r="AL569" s="33"/>
      <c r="AM569" s="34"/>
      <c r="AO569" s="47" t="str">
        <f aca="false">IF(AND(C569=S$2,D569=S$3,COUNTIF(AO$1:AO568,"&gt;"&amp;1)&lt;10),ROW(),"")</f>
        <v/>
      </c>
    </row>
    <row r="570" customFormat="false" ht="12.8" hidden="false" customHeight="false" outlineLevel="0" collapsed="false">
      <c r="A570" s="0" t="s">
        <v>1185</v>
      </c>
      <c r="B570" s="0" t="s">
        <v>56</v>
      </c>
      <c r="C570" s="0" t="s">
        <v>25</v>
      </c>
      <c r="D570" s="0" t="s">
        <v>56</v>
      </c>
      <c r="E570" s="20" t="n">
        <v>221.441997528076</v>
      </c>
      <c r="F570" s="0" t="n">
        <v>80</v>
      </c>
      <c r="G570" s="0" t="n">
        <v>84.5</v>
      </c>
      <c r="H570" s="0" t="n">
        <v>90.7</v>
      </c>
      <c r="I570" s="0" t="n">
        <v>14.62</v>
      </c>
      <c r="J570" s="0" t="n">
        <v>1.28</v>
      </c>
      <c r="K570" s="0" t="n">
        <v>32.8</v>
      </c>
      <c r="L570" s="0" t="n">
        <v>0.74</v>
      </c>
      <c r="M570" s="19" t="n">
        <v>43714.4498674421</v>
      </c>
      <c r="N570" s="19" t="n">
        <v>43714.4860650116</v>
      </c>
      <c r="O570" s="19" t="s">
        <v>649</v>
      </c>
      <c r="W570" s="0" t="s">
        <v>168</v>
      </c>
      <c r="X570" s="19" t="n">
        <v>43605.1680555556</v>
      </c>
      <c r="Y570" s="31" t="n">
        <v>159.333333333333</v>
      </c>
      <c r="Z570" s="0" t="s">
        <v>66</v>
      </c>
      <c r="AA570" s="0" t="s">
        <v>20</v>
      </c>
      <c r="AB570" s="0" t="s">
        <v>66</v>
      </c>
      <c r="AC570" s="0" t="n">
        <v>2019</v>
      </c>
      <c r="AD570" s="0" t="n">
        <v>5</v>
      </c>
      <c r="AE570" s="32"/>
      <c r="AF570" s="21" t="n">
        <f aca="false">IFERROR(SUMPRODUCT(--(tbl_bd_descente[wo_number]=W570),tbl_bd_descente[Y],tbl_bd_descente[tons])/SUMIF(tbl_bd_descente[wo_number],W570,tbl_bd_descente[tons]),0)</f>
        <v>73.6489539748954</v>
      </c>
      <c r="AG570" s="21" t="n">
        <f aca="false">IFERROR(SUMPRODUCT(--(tbl_bd_descente[wo_number]=W570),tbl_bd_descente[Al2O3],tbl_bd_descente[tons])/SUMIF(tbl_bd_descente[wo_number],W570,tbl_bd_descente[tons]),0)</f>
        <v>8.93171548117155</v>
      </c>
      <c r="AH570" s="21" t="n">
        <f aca="false">IFERROR(SUMPRODUCT(--(tbl_bd_descente[wo_number]=W570),tbl_bd_descente[Fe2O3],tbl_bd_descente[tons])/SUMIF(tbl_bd_descente[wo_number],W570,tbl_bd_descente[tons]),0)</f>
        <v>1.44882845188285</v>
      </c>
      <c r="AI570" s="21" t="n">
        <f aca="false">IFERROR(SUMPRODUCT(--(tbl_bd_descente[wo_number]=W570),tbl_bd_descente[MgO],tbl_bd_descente[tons])/SUMIF(tbl_bd_descente[wo_number],W570,tbl_bd_descente[tons]),0)</f>
        <v>32.3625523012552</v>
      </c>
      <c r="AJ570" s="21" t="n">
        <f aca="false">IFERROR(SUMPRODUCT(--(tbl_bd_descente[wo_number]=W570),tbl_bd_descente[CaOX],tbl_bd_descente[tons])/SUMIF(tbl_bd_descente[wo_number],W570,tbl_bd_descente[tons]),0)</f>
        <v>1.47054393305439</v>
      </c>
      <c r="AK570" s="21" t="n">
        <f aca="false">IFERROR(SUMPRODUCT(--(tbl_bd_descente[wo_number]=W570),tbl_bd_descente[S],tbl_bd_descente[tons])/SUMIF(tbl_bd_descente[wo_number],W570,tbl_bd_descente[tons]),0)</f>
        <v>0.122317991631799</v>
      </c>
      <c r="AL570" s="33"/>
      <c r="AM570" s="34"/>
      <c r="AO570" s="47" t="str">
        <f aca="false">IF(AND(C570=S$2,D570=S$3,COUNTIF(AO$1:AO569,"&gt;"&amp;1)&lt;10),ROW(),"")</f>
        <v/>
      </c>
    </row>
    <row r="571" customFormat="false" ht="12.8" hidden="false" customHeight="false" outlineLevel="0" collapsed="false">
      <c r="A571" s="0" t="s">
        <v>1186</v>
      </c>
      <c r="B571" s="0" t="s">
        <v>66</v>
      </c>
      <c r="C571" s="0" t="s">
        <v>9</v>
      </c>
      <c r="D571" s="0" t="s">
        <v>66</v>
      </c>
      <c r="E571" s="20" t="n">
        <v>443.260996246338</v>
      </c>
      <c r="F571" s="0" t="n">
        <v>68.6</v>
      </c>
      <c r="G571" s="0" t="n">
        <v>72.3</v>
      </c>
      <c r="H571" s="0" t="n">
        <v>77.8</v>
      </c>
      <c r="I571" s="0" t="n">
        <v>9.09</v>
      </c>
      <c r="J571" s="0" t="n">
        <v>1.34</v>
      </c>
      <c r="K571" s="0" t="n">
        <v>32.23</v>
      </c>
      <c r="L571" s="0" t="n">
        <v>0.88</v>
      </c>
      <c r="M571" s="19" t="n">
        <v>43714.3851271991</v>
      </c>
      <c r="N571" s="19" t="n">
        <v>43714.4878545139</v>
      </c>
      <c r="O571" s="19" t="s">
        <v>1108</v>
      </c>
      <c r="W571" s="0" t="s">
        <v>166</v>
      </c>
      <c r="X571" s="19" t="n">
        <v>43603.0222222222</v>
      </c>
      <c r="Y571" s="31" t="n">
        <v>600</v>
      </c>
      <c r="Z571" s="0" t="s">
        <v>66</v>
      </c>
      <c r="AA571" s="0" t="s">
        <v>9</v>
      </c>
      <c r="AB571" s="0" t="s">
        <v>66</v>
      </c>
      <c r="AC571" s="0" t="n">
        <v>2019</v>
      </c>
      <c r="AD571" s="0" t="n">
        <v>5</v>
      </c>
      <c r="AE571" s="32"/>
      <c r="AF571" s="21" t="n">
        <f aca="false">IFERROR(SUMPRODUCT(--(tbl_bd_descente[wo_number]=W571),tbl_bd_descente[Y],tbl_bd_descente[tons])/SUMIF(tbl_bd_descente[wo_number],W571,tbl_bd_descente[tons]),0)</f>
        <v>72.5666666666667</v>
      </c>
      <c r="AG571" s="21" t="n">
        <f aca="false">IFERROR(SUMPRODUCT(--(tbl_bd_descente[wo_number]=W571),tbl_bd_descente[Al2O3],tbl_bd_descente[tons])/SUMIF(tbl_bd_descente[wo_number],W571,tbl_bd_descente[tons]),0)</f>
        <v>8.09</v>
      </c>
      <c r="AH571" s="21" t="n">
        <f aca="false">IFERROR(SUMPRODUCT(--(tbl_bd_descente[wo_number]=W571),tbl_bd_descente[Fe2O3],tbl_bd_descente[tons])/SUMIF(tbl_bd_descente[wo_number],W571,tbl_bd_descente[tons]),0)</f>
        <v>1.65</v>
      </c>
      <c r="AI571" s="21" t="n">
        <f aca="false">IFERROR(SUMPRODUCT(--(tbl_bd_descente[wo_number]=W571),tbl_bd_descente[MgO],tbl_bd_descente[tons])/SUMIF(tbl_bd_descente[wo_number],W571,tbl_bd_descente[tons]),0)</f>
        <v>32.2266666666667</v>
      </c>
      <c r="AJ571" s="21" t="n">
        <f aca="false">IFERROR(SUMPRODUCT(--(tbl_bd_descente[wo_number]=W571),tbl_bd_descente[CaOX],tbl_bd_descente[tons])/SUMIF(tbl_bd_descente[wo_number],W571,tbl_bd_descente[tons]),0)</f>
        <v>1.04666666666667</v>
      </c>
      <c r="AK571" s="21" t="n">
        <f aca="false">IFERROR(SUMPRODUCT(--(tbl_bd_descente[wo_number]=W571),tbl_bd_descente[S],tbl_bd_descente[tons])/SUMIF(tbl_bd_descente[wo_number],W571,tbl_bd_descente[tons]),0)</f>
        <v>0.208</v>
      </c>
      <c r="AL571" s="33"/>
      <c r="AM571" s="34"/>
      <c r="AO571" s="47" t="str">
        <f aca="false">IF(AND(C571=S$2,D571=S$3,COUNTIF(AO$1:AO570,"&gt;"&amp;1)&lt;10),ROW(),"")</f>
        <v/>
      </c>
    </row>
    <row r="572" customFormat="false" ht="12.8" hidden="false" customHeight="false" outlineLevel="0" collapsed="false">
      <c r="A572" s="0" t="s">
        <v>1187</v>
      </c>
      <c r="B572" s="0" t="s">
        <v>613</v>
      </c>
      <c r="C572" s="0" t="s">
        <v>8</v>
      </c>
      <c r="D572" s="0" t="s">
        <v>66</v>
      </c>
      <c r="E572" s="20" t="n">
        <v>179.165999412537</v>
      </c>
      <c r="F572" s="0" t="n">
        <v>74.2</v>
      </c>
      <c r="G572" s="0" t="n">
        <v>78.2</v>
      </c>
      <c r="H572" s="0" t="n">
        <v>83.9</v>
      </c>
      <c r="I572" s="0" t="n">
        <v>8.82</v>
      </c>
      <c r="J572" s="0" t="n">
        <v>1.07</v>
      </c>
      <c r="K572" s="0" t="n">
        <v>32.17</v>
      </c>
      <c r="L572" s="0" t="n">
        <v>1.32</v>
      </c>
      <c r="M572" s="19" t="n">
        <v>43714.3552438657</v>
      </c>
      <c r="N572" s="19" t="n">
        <v>43714.3799251157</v>
      </c>
      <c r="O572" s="19" t="s">
        <v>1108</v>
      </c>
      <c r="W572" s="0" t="s">
        <v>166</v>
      </c>
      <c r="X572" s="19" t="n">
        <v>43603.0222222222</v>
      </c>
      <c r="Y572" s="31" t="n">
        <v>300</v>
      </c>
      <c r="Z572" s="0" t="s">
        <v>66</v>
      </c>
      <c r="AA572" s="0" t="s">
        <v>20</v>
      </c>
      <c r="AB572" s="0" t="s">
        <v>66</v>
      </c>
      <c r="AC572" s="0" t="n">
        <v>2019</v>
      </c>
      <c r="AD572" s="0" t="n">
        <v>5</v>
      </c>
      <c r="AE572" s="32"/>
      <c r="AF572" s="21" t="n">
        <f aca="false">IFERROR(SUMPRODUCT(--(tbl_bd_descente[wo_number]=W572),tbl_bd_descente[Y],tbl_bd_descente[tons])/SUMIF(tbl_bd_descente[wo_number],W572,tbl_bd_descente[tons]),0)</f>
        <v>72.5666666666667</v>
      </c>
      <c r="AG572" s="21" t="n">
        <f aca="false">IFERROR(SUMPRODUCT(--(tbl_bd_descente[wo_number]=W572),tbl_bd_descente[Al2O3],tbl_bd_descente[tons])/SUMIF(tbl_bd_descente[wo_number],W572,tbl_bd_descente[tons]),0)</f>
        <v>8.09</v>
      </c>
      <c r="AH572" s="21" t="n">
        <f aca="false">IFERROR(SUMPRODUCT(--(tbl_bd_descente[wo_number]=W572),tbl_bd_descente[Fe2O3],tbl_bd_descente[tons])/SUMIF(tbl_bd_descente[wo_number],W572,tbl_bd_descente[tons]),0)</f>
        <v>1.65</v>
      </c>
      <c r="AI572" s="21" t="n">
        <f aca="false">IFERROR(SUMPRODUCT(--(tbl_bd_descente[wo_number]=W572),tbl_bd_descente[MgO],tbl_bd_descente[tons])/SUMIF(tbl_bd_descente[wo_number],W572,tbl_bd_descente[tons]),0)</f>
        <v>32.2266666666667</v>
      </c>
      <c r="AJ572" s="21" t="n">
        <f aca="false">IFERROR(SUMPRODUCT(--(tbl_bd_descente[wo_number]=W572),tbl_bd_descente[CaOX],tbl_bd_descente[tons])/SUMIF(tbl_bd_descente[wo_number],W572,tbl_bd_descente[tons]),0)</f>
        <v>1.04666666666667</v>
      </c>
      <c r="AK572" s="21" t="n">
        <f aca="false">IFERROR(SUMPRODUCT(--(tbl_bd_descente[wo_number]=W572),tbl_bd_descente[S],tbl_bd_descente[tons])/SUMIF(tbl_bd_descente[wo_number],W572,tbl_bd_descente[tons]),0)</f>
        <v>0.208</v>
      </c>
      <c r="AL572" s="33"/>
      <c r="AM572" s="34"/>
      <c r="AO572" s="47" t="str">
        <f aca="false">IF(AND(C572=S$2,D572=S$3,COUNTIF(AO$1:AO571,"&gt;"&amp;1)&lt;10),ROW(),"")</f>
        <v/>
      </c>
    </row>
    <row r="573" customFormat="false" ht="12.8" hidden="false" customHeight="false" outlineLevel="0" collapsed="false">
      <c r="A573" s="0" t="s">
        <v>1188</v>
      </c>
      <c r="B573" s="0" t="s">
        <v>66</v>
      </c>
      <c r="C573" s="0" t="s">
        <v>20</v>
      </c>
      <c r="D573" s="0" t="s">
        <v>66</v>
      </c>
      <c r="E573" s="20" t="n">
        <v>130.179000854492</v>
      </c>
      <c r="F573" s="0" t="n">
        <v>71.6</v>
      </c>
      <c r="G573" s="0" t="n">
        <v>75.5</v>
      </c>
      <c r="H573" s="0" t="n">
        <v>81.4</v>
      </c>
      <c r="I573" s="0" t="n">
        <v>7.35</v>
      </c>
      <c r="J573" s="0" t="n">
        <v>1.31</v>
      </c>
      <c r="K573" s="0" t="n">
        <v>32.07</v>
      </c>
      <c r="L573" s="0" t="n">
        <v>0.54</v>
      </c>
      <c r="M573" s="19" t="n">
        <v>43714.3337114236</v>
      </c>
      <c r="N573" s="19" t="n">
        <v>43714.3462802431</v>
      </c>
      <c r="O573" s="19" t="s">
        <v>1108</v>
      </c>
      <c r="W573" s="0" t="s">
        <v>165</v>
      </c>
      <c r="X573" s="19" t="n">
        <v>43602.8034722222</v>
      </c>
      <c r="Y573" s="31" t="n">
        <v>615</v>
      </c>
      <c r="Z573" s="0" t="s">
        <v>54</v>
      </c>
      <c r="AA573" s="0" t="s">
        <v>5</v>
      </c>
      <c r="AB573" s="0" t="s">
        <v>54</v>
      </c>
      <c r="AC573" s="0" t="n">
        <v>2019</v>
      </c>
      <c r="AD573" s="0" t="n">
        <v>5</v>
      </c>
      <c r="AE573" s="32"/>
      <c r="AF573" s="21" t="n">
        <f aca="false">IFERROR(SUMPRODUCT(--(tbl_bd_descente[wo_number]=W573),tbl_bd_descente[Y],tbl_bd_descente[tons])/SUMIF(tbl_bd_descente[wo_number],W573,tbl_bd_descente[tons]),0)</f>
        <v>82.1260162601626</v>
      </c>
      <c r="AG573" s="21" t="n">
        <f aca="false">IFERROR(SUMPRODUCT(--(tbl_bd_descente[wo_number]=W573),tbl_bd_descente[Al2O3],tbl_bd_descente[tons])/SUMIF(tbl_bd_descente[wo_number],W573,tbl_bd_descente[tons]),0)</f>
        <v>2.58772357723577</v>
      </c>
      <c r="AH573" s="21" t="n">
        <f aca="false">IFERROR(SUMPRODUCT(--(tbl_bd_descente[wo_number]=W573),tbl_bd_descente[Fe2O3],tbl_bd_descente[tons])/SUMIF(tbl_bd_descente[wo_number],W573,tbl_bd_descente[tons]),0)</f>
        <v>0.873983739837398</v>
      </c>
      <c r="AI573" s="21" t="n">
        <f aca="false">IFERROR(SUMPRODUCT(--(tbl_bd_descente[wo_number]=W573),tbl_bd_descente[MgO],tbl_bd_descente[tons])/SUMIF(tbl_bd_descente[wo_number],W573,tbl_bd_descente[tons]),0)</f>
        <v>31.6814634146341</v>
      </c>
      <c r="AJ573" s="21" t="n">
        <f aca="false">IFERROR(SUMPRODUCT(--(tbl_bd_descente[wo_number]=W573),tbl_bd_descente[CaOX],tbl_bd_descente[tons])/SUMIF(tbl_bd_descente[wo_number],W573,tbl_bd_descente[tons]),0)</f>
        <v>0.970813008130081</v>
      </c>
      <c r="AK573" s="21" t="n">
        <f aca="false">IFERROR(SUMPRODUCT(--(tbl_bd_descente[wo_number]=W573),tbl_bd_descente[S],tbl_bd_descente[tons])/SUMIF(tbl_bd_descente[wo_number],W573,tbl_bd_descente[tons]),0)</f>
        <v>0.0661056910569106</v>
      </c>
      <c r="AL573" s="33"/>
      <c r="AM573" s="34"/>
      <c r="AO573" s="47" t="str">
        <f aca="false">IF(AND(C573=S$2,D573=S$3,COUNTIF(AO$1:AO572,"&gt;"&amp;1)&lt;10),ROW(),"")</f>
        <v/>
      </c>
    </row>
    <row r="574" customFormat="false" ht="12.8" hidden="false" customHeight="false" outlineLevel="0" collapsed="false">
      <c r="A574" s="0" t="s">
        <v>1189</v>
      </c>
      <c r="B574" s="0" t="s">
        <v>66</v>
      </c>
      <c r="C574" s="0" t="s">
        <v>9</v>
      </c>
      <c r="D574" s="0" t="s">
        <v>66</v>
      </c>
      <c r="E574" s="20" t="n">
        <v>375.480995178223</v>
      </c>
      <c r="F574" s="0" t="n">
        <v>66.8</v>
      </c>
      <c r="G574" s="0" t="n">
        <v>70.4</v>
      </c>
      <c r="H574" s="0" t="n">
        <v>75.9</v>
      </c>
      <c r="I574" s="0" t="n">
        <v>9.78</v>
      </c>
      <c r="J574" s="0" t="n">
        <v>1.3</v>
      </c>
      <c r="K574" s="0" t="n">
        <v>32.14</v>
      </c>
      <c r="L574" s="0" t="n">
        <v>0.39</v>
      </c>
      <c r="M574" s="19" t="n">
        <v>43714.2775304745</v>
      </c>
      <c r="N574" s="19" t="n">
        <v>43714.3267243056</v>
      </c>
      <c r="O574" s="19" t="s">
        <v>603</v>
      </c>
      <c r="W574" s="0" t="s">
        <v>164</v>
      </c>
      <c r="X574" s="19" t="n">
        <v>43602.5618055556</v>
      </c>
      <c r="Y574" s="31" t="n">
        <v>1222</v>
      </c>
      <c r="Z574" s="0" t="s">
        <v>54</v>
      </c>
      <c r="AA574" s="0" t="s">
        <v>5</v>
      </c>
      <c r="AB574" s="0" t="s">
        <v>54</v>
      </c>
      <c r="AC574" s="0" t="n">
        <v>2019</v>
      </c>
      <c r="AD574" s="0" t="n">
        <v>5</v>
      </c>
      <c r="AE574" s="32"/>
      <c r="AF574" s="21" t="n">
        <f aca="false">IFERROR(SUMPRODUCT(--(tbl_bd_descente[wo_number]=W574),tbl_bd_descente[Y],tbl_bd_descente[tons])/SUMIF(tbl_bd_descente[wo_number],W574,tbl_bd_descente[tons]),0)</f>
        <v>83.5090909090909</v>
      </c>
      <c r="AG574" s="21" t="n">
        <f aca="false">IFERROR(SUMPRODUCT(--(tbl_bd_descente[wo_number]=W574),tbl_bd_descente[Al2O3],tbl_bd_descente[tons])/SUMIF(tbl_bd_descente[wo_number],W574,tbl_bd_descente[tons]),0)</f>
        <v>3.06636363636364</v>
      </c>
      <c r="AH574" s="21" t="n">
        <f aca="false">IFERROR(SUMPRODUCT(--(tbl_bd_descente[wo_number]=W574),tbl_bd_descente[Fe2O3],tbl_bd_descente[tons])/SUMIF(tbl_bd_descente[wo_number],W574,tbl_bd_descente[tons]),0)</f>
        <v>0.858181818181818</v>
      </c>
      <c r="AI574" s="21" t="n">
        <f aca="false">IFERROR(SUMPRODUCT(--(tbl_bd_descente[wo_number]=W574),tbl_bd_descente[MgO],tbl_bd_descente[tons])/SUMIF(tbl_bd_descente[wo_number],W574,tbl_bd_descente[tons]),0)</f>
        <v>31.7581818181818</v>
      </c>
      <c r="AJ574" s="21" t="n">
        <f aca="false">IFERROR(SUMPRODUCT(--(tbl_bd_descente[wo_number]=W574),tbl_bd_descente[CaOX],tbl_bd_descente[tons])/SUMIF(tbl_bd_descente[wo_number],W574,tbl_bd_descente[tons]),0)</f>
        <v>0.560909090909091</v>
      </c>
      <c r="AK574" s="21" t="n">
        <f aca="false">IFERROR(SUMPRODUCT(--(tbl_bd_descente[wo_number]=W574),tbl_bd_descente[S],tbl_bd_descente[tons])/SUMIF(tbl_bd_descente[wo_number],W574,tbl_bd_descente[tons]),0)</f>
        <v>0.0490909090909091</v>
      </c>
      <c r="AL574" s="33"/>
      <c r="AM574" s="34"/>
      <c r="AO574" s="47" t="str">
        <f aca="false">IF(AND(C574=S$2,D574=S$3,COUNTIF(AO$1:AO573,"&gt;"&amp;1)&lt;10),ROW(),"")</f>
        <v/>
      </c>
    </row>
    <row r="575" customFormat="false" ht="12.8" hidden="false" customHeight="false" outlineLevel="0" collapsed="false">
      <c r="A575" s="0" t="s">
        <v>1190</v>
      </c>
      <c r="B575" s="0" t="s">
        <v>66</v>
      </c>
      <c r="C575" s="0" t="s">
        <v>9</v>
      </c>
      <c r="D575" s="0" t="s">
        <v>66</v>
      </c>
      <c r="E575" s="20" t="n">
        <v>109.132999420166</v>
      </c>
      <c r="F575" s="0" t="n">
        <v>71.2</v>
      </c>
      <c r="G575" s="0" t="n">
        <v>75.1</v>
      </c>
      <c r="H575" s="0" t="n">
        <v>79.7</v>
      </c>
      <c r="I575" s="0" t="n">
        <v>16.64</v>
      </c>
      <c r="J575" s="0" t="n">
        <v>1.86</v>
      </c>
      <c r="K575" s="0" t="n">
        <v>32.78</v>
      </c>
      <c r="L575" s="0" t="n">
        <v>0.57</v>
      </c>
      <c r="M575" s="19" t="n">
        <v>43714.2636918171</v>
      </c>
      <c r="N575" s="19" t="n">
        <v>43714.2736689005</v>
      </c>
      <c r="O575" s="19" t="s">
        <v>1108</v>
      </c>
      <c r="W575" s="0" t="s">
        <v>163</v>
      </c>
      <c r="X575" s="19" t="n">
        <v>43602.4597222222</v>
      </c>
      <c r="Y575" s="31" t="n">
        <v>578</v>
      </c>
      <c r="Z575" s="0" t="s">
        <v>56</v>
      </c>
      <c r="AA575" s="0" t="s">
        <v>25</v>
      </c>
      <c r="AB575" s="0" t="s">
        <v>56</v>
      </c>
      <c r="AC575" s="0" t="n">
        <v>2019</v>
      </c>
      <c r="AD575" s="0" t="n">
        <v>5</v>
      </c>
      <c r="AE575" s="32"/>
      <c r="AF575" s="21" t="n">
        <f aca="false">IFERROR(SUMPRODUCT(--(tbl_bd_descente[wo_number]=W575),tbl_bd_descente[Y],tbl_bd_descente[tons])/SUMIF(tbl_bd_descente[wo_number],W575,tbl_bd_descente[tons]),0)</f>
        <v>83.9709342560554</v>
      </c>
      <c r="AG575" s="21" t="n">
        <f aca="false">IFERROR(SUMPRODUCT(--(tbl_bd_descente[wo_number]=W575),tbl_bd_descente[Al2O3],tbl_bd_descente[tons])/SUMIF(tbl_bd_descente[wo_number],W575,tbl_bd_descente[tons]),0)</f>
        <v>12.1973702422145</v>
      </c>
      <c r="AH575" s="21" t="n">
        <f aca="false">IFERROR(SUMPRODUCT(--(tbl_bd_descente[wo_number]=W575),tbl_bd_descente[Fe2O3],tbl_bd_descente[tons])/SUMIF(tbl_bd_descente[wo_number],W575,tbl_bd_descente[tons]),0)</f>
        <v>1.18100346020761</v>
      </c>
      <c r="AI575" s="21" t="n">
        <f aca="false">IFERROR(SUMPRODUCT(--(tbl_bd_descente[wo_number]=W575),tbl_bd_descente[MgO],tbl_bd_descente[tons])/SUMIF(tbl_bd_descente[wo_number],W575,tbl_bd_descente[tons]),0)</f>
        <v>32.7898615916955</v>
      </c>
      <c r="AJ575" s="21" t="n">
        <f aca="false">IFERROR(SUMPRODUCT(--(tbl_bd_descente[wo_number]=W575),tbl_bd_descente[CaOX],tbl_bd_descente[tons])/SUMIF(tbl_bd_descente[wo_number],W575,tbl_bd_descente[tons]),0)</f>
        <v>0.963425605536332</v>
      </c>
      <c r="AK575" s="21" t="n">
        <f aca="false">IFERROR(SUMPRODUCT(--(tbl_bd_descente[wo_number]=W575),tbl_bd_descente[S],tbl_bd_descente[tons])/SUMIF(tbl_bd_descente[wo_number],W575,tbl_bd_descente[tons]),0)</f>
        <v>0.0275813148788927</v>
      </c>
      <c r="AL575" s="33"/>
      <c r="AM575" s="34"/>
      <c r="AO575" s="47" t="str">
        <f aca="false">IF(AND(C575=S$2,D575=S$3,COUNTIF(AO$1:AO574,"&gt;"&amp;1)&lt;10),ROW(),"")</f>
        <v/>
      </c>
    </row>
    <row r="576" customFormat="false" ht="12.8" hidden="false" customHeight="false" outlineLevel="0" collapsed="false">
      <c r="A576" s="0" t="s">
        <v>1191</v>
      </c>
      <c r="B576" s="0" t="s">
        <v>66</v>
      </c>
      <c r="C576" s="0" t="s">
        <v>9</v>
      </c>
      <c r="D576" s="0" t="s">
        <v>66</v>
      </c>
      <c r="E576" s="20" t="n">
        <v>146.244998168945</v>
      </c>
      <c r="F576" s="0" t="n">
        <v>64.8</v>
      </c>
      <c r="G576" s="0" t="n">
        <v>68.4</v>
      </c>
      <c r="H576" s="0" t="n">
        <v>72.8</v>
      </c>
      <c r="I576" s="0" t="n">
        <v>14.84</v>
      </c>
      <c r="J576" s="0" t="n">
        <v>2.83</v>
      </c>
      <c r="K576" s="0" t="n">
        <v>32.6</v>
      </c>
      <c r="L576" s="0" t="n">
        <v>0.3</v>
      </c>
      <c r="M576" s="19" t="n">
        <v>43714.2343810185</v>
      </c>
      <c r="N576" s="19" t="n">
        <v>43714.2566614236</v>
      </c>
      <c r="O576" s="19" t="s">
        <v>1108</v>
      </c>
      <c r="W576" s="0" t="s">
        <v>173</v>
      </c>
      <c r="X576" s="19" t="n">
        <v>43602.4569444444</v>
      </c>
      <c r="Y576" s="31" t="n">
        <v>900</v>
      </c>
      <c r="Z576" s="0" t="s">
        <v>56</v>
      </c>
      <c r="AA576" s="0" t="s">
        <v>25</v>
      </c>
      <c r="AB576" s="0" t="s">
        <v>56</v>
      </c>
      <c r="AC576" s="0" t="n">
        <v>2019</v>
      </c>
      <c r="AD576" s="0" t="n">
        <v>5</v>
      </c>
      <c r="AE576" s="32"/>
      <c r="AF576" s="21" t="n">
        <f aca="false">IFERROR(SUMPRODUCT(--(tbl_bd_descente[wo_number]=W576),tbl_bd_descente[Y],tbl_bd_descente[tons])/SUMIF(tbl_bd_descente[wo_number],W576,tbl_bd_descente[tons]),0)</f>
        <v>83.6</v>
      </c>
      <c r="AG576" s="21" t="n">
        <f aca="false">IFERROR(SUMPRODUCT(--(tbl_bd_descente[wo_number]=W576),tbl_bd_descente[Al2O3],tbl_bd_descente[tons])/SUMIF(tbl_bd_descente[wo_number],W576,tbl_bd_descente[tons]),0)</f>
        <v>12.67</v>
      </c>
      <c r="AH576" s="21" t="n">
        <f aca="false">IFERROR(SUMPRODUCT(--(tbl_bd_descente[wo_number]=W576),tbl_bd_descente[Fe2O3],tbl_bd_descente[tons])/SUMIF(tbl_bd_descente[wo_number],W576,tbl_bd_descente[tons]),0)</f>
        <v>1.18</v>
      </c>
      <c r="AI576" s="21" t="n">
        <f aca="false">IFERROR(SUMPRODUCT(--(tbl_bd_descente[wo_number]=W576),tbl_bd_descente[MgO],tbl_bd_descente[tons])/SUMIF(tbl_bd_descente[wo_number],W576,tbl_bd_descente[tons]),0)</f>
        <v>32.81</v>
      </c>
      <c r="AJ576" s="21" t="n">
        <f aca="false">IFERROR(SUMPRODUCT(--(tbl_bd_descente[wo_number]=W576),tbl_bd_descente[CaOX],tbl_bd_descente[tons])/SUMIF(tbl_bd_descente[wo_number],W576,tbl_bd_descente[tons]),0)</f>
        <v>0.59</v>
      </c>
      <c r="AK576" s="21" t="n">
        <f aca="false">IFERROR(SUMPRODUCT(--(tbl_bd_descente[wo_number]=W576),tbl_bd_descente[S],tbl_bd_descente[tons])/SUMIF(tbl_bd_descente[wo_number],W576,tbl_bd_descente[tons]),0)</f>
        <v>0.022</v>
      </c>
      <c r="AL576" s="33"/>
      <c r="AM576" s="34"/>
      <c r="AO576" s="47" t="str">
        <f aca="false">IF(AND(C576=S$2,D576=S$3,COUNTIF(AO$1:AO575,"&gt;"&amp;1)&lt;10),ROW(),"")</f>
        <v/>
      </c>
    </row>
    <row r="577" customFormat="false" ht="12.8" hidden="false" customHeight="false" outlineLevel="0" collapsed="false">
      <c r="A577" s="0" t="s">
        <v>1192</v>
      </c>
      <c r="B577" s="0" t="s">
        <v>613</v>
      </c>
      <c r="C577" s="0" t="s">
        <v>8</v>
      </c>
      <c r="D577" s="0" t="s">
        <v>66</v>
      </c>
      <c r="E577" s="20" t="n">
        <v>134.715997695923</v>
      </c>
      <c r="F577" s="0" t="n">
        <v>73</v>
      </c>
      <c r="G577" s="0" t="n">
        <v>77.1</v>
      </c>
      <c r="H577" s="0" t="n">
        <v>81.4</v>
      </c>
      <c r="I577" s="0" t="n">
        <v>15.87</v>
      </c>
      <c r="J577" s="0" t="n">
        <v>2.15</v>
      </c>
      <c r="K577" s="0" t="n">
        <v>32.93</v>
      </c>
      <c r="L577" s="0" t="n">
        <v>0.36</v>
      </c>
      <c r="M577" s="19" t="n">
        <v>43713.9364931366</v>
      </c>
      <c r="N577" s="19" t="n">
        <v>43714.2302617708</v>
      </c>
      <c r="O577" s="19" t="s">
        <v>1108</v>
      </c>
      <c r="W577" s="0" t="s">
        <v>172</v>
      </c>
      <c r="X577" s="19" t="n">
        <v>43602.4513888889</v>
      </c>
      <c r="Y577" s="31" t="n">
        <v>1042</v>
      </c>
      <c r="Z577" s="0" t="s">
        <v>145</v>
      </c>
      <c r="AA577" s="0" t="s">
        <v>16</v>
      </c>
      <c r="AB577" s="0" t="s">
        <v>145</v>
      </c>
      <c r="AC577" s="0" t="n">
        <v>2019</v>
      </c>
      <c r="AD577" s="0" t="n">
        <v>5</v>
      </c>
      <c r="AE577" s="32"/>
      <c r="AF577" s="21" t="n">
        <f aca="false">IFERROR(SUMPRODUCT(--(tbl_bd_descente[wo_number]=W577),tbl_bd_descente[Y],tbl_bd_descente[tons])/SUMIF(tbl_bd_descente[wo_number],W577,tbl_bd_descente[tons]),0)</f>
        <v>87.5009596928983</v>
      </c>
      <c r="AG577" s="21" t="n">
        <f aca="false">IFERROR(SUMPRODUCT(--(tbl_bd_descente[wo_number]=W577),tbl_bd_descente[Al2O3],tbl_bd_descente[tons])/SUMIF(tbl_bd_descente[wo_number],W577,tbl_bd_descente[tons]),0)</f>
        <v>1.62834932821497</v>
      </c>
      <c r="AH577" s="21" t="n">
        <f aca="false">IFERROR(SUMPRODUCT(--(tbl_bd_descente[wo_number]=W577),tbl_bd_descente[Fe2O3],tbl_bd_descente[tons])/SUMIF(tbl_bd_descente[wo_number],W577,tbl_bd_descente[tons]),0)</f>
        <v>0.546257197696737</v>
      </c>
      <c r="AI577" s="21" t="n">
        <f aca="false">IFERROR(SUMPRODUCT(--(tbl_bd_descente[wo_number]=W577),tbl_bd_descente[MgO],tbl_bd_descente[tons])/SUMIF(tbl_bd_descente[wo_number],W577,tbl_bd_descente[tons]),0)</f>
        <v>31.7339347408829</v>
      </c>
      <c r="AJ577" s="21" t="n">
        <f aca="false">IFERROR(SUMPRODUCT(--(tbl_bd_descente[wo_number]=W577),tbl_bd_descente[CaOX],tbl_bd_descente[tons])/SUMIF(tbl_bd_descente[wo_number],W577,tbl_bd_descente[tons]),0)</f>
        <v>0.447485604606526</v>
      </c>
      <c r="AK577" s="21" t="n">
        <f aca="false">IFERROR(SUMPRODUCT(--(tbl_bd_descente[wo_number]=W577),tbl_bd_descente[S],tbl_bd_descente[tons])/SUMIF(tbl_bd_descente[wo_number],W577,tbl_bd_descente[tons]),0)</f>
        <v>0.0304030710172745</v>
      </c>
      <c r="AL577" s="33"/>
      <c r="AM577" s="34"/>
      <c r="AO577" s="47" t="str">
        <f aca="false">IF(AND(C577=S$2,D577=S$3,COUNTIF(AO$1:AO576,"&gt;"&amp;1)&lt;10),ROW(),"")</f>
        <v/>
      </c>
    </row>
    <row r="578" customFormat="false" ht="12.8" hidden="false" customHeight="false" outlineLevel="0" collapsed="false">
      <c r="A578" s="0" t="s">
        <v>1193</v>
      </c>
      <c r="B578" s="0" t="s">
        <v>633</v>
      </c>
      <c r="C578" s="0" t="s">
        <v>5</v>
      </c>
      <c r="D578" s="0" t="s">
        <v>54</v>
      </c>
      <c r="E578" s="20" t="n">
        <v>131.937999343872</v>
      </c>
      <c r="F578" s="0" t="n">
        <v>78.7</v>
      </c>
      <c r="G578" s="0" t="n">
        <v>83</v>
      </c>
      <c r="H578" s="0" t="n">
        <v>90</v>
      </c>
      <c r="I578" s="0" t="n">
        <v>1.71</v>
      </c>
      <c r="J578" s="0" t="n">
        <v>0.66</v>
      </c>
      <c r="K578" s="0" t="n">
        <v>31.5</v>
      </c>
      <c r="L578" s="0" t="n">
        <v>0.59</v>
      </c>
      <c r="M578" s="19" t="n">
        <v>43713.9092320949</v>
      </c>
      <c r="N578" s="19" t="n">
        <v>43713.9248220718</v>
      </c>
      <c r="O578" s="19" t="s">
        <v>605</v>
      </c>
      <c r="W578" s="0" t="s">
        <v>171</v>
      </c>
      <c r="X578" s="19" t="n">
        <v>43602.4270833333</v>
      </c>
      <c r="Y578" s="31" t="n">
        <v>900</v>
      </c>
      <c r="Z578" s="0" t="s">
        <v>145</v>
      </c>
      <c r="AA578" s="0" t="s">
        <v>12</v>
      </c>
      <c r="AB578" s="0" t="s">
        <v>145</v>
      </c>
      <c r="AC578" s="0" t="n">
        <v>2019</v>
      </c>
      <c r="AD578" s="0" t="n">
        <v>5</v>
      </c>
      <c r="AE578" s="32"/>
      <c r="AF578" s="21" t="n">
        <f aca="false">IFERROR(SUMPRODUCT(--(tbl_bd_descente[wo_number]=W578),tbl_bd_descente[Y],tbl_bd_descente[tons])/SUMIF(tbl_bd_descente[wo_number],W578,tbl_bd_descente[tons]),0)</f>
        <v>88.1555555555556</v>
      </c>
      <c r="AG578" s="21" t="n">
        <f aca="false">IFERROR(SUMPRODUCT(--(tbl_bd_descente[wo_number]=W578),tbl_bd_descente[Al2O3],tbl_bd_descente[tons])/SUMIF(tbl_bd_descente[wo_number],W578,tbl_bd_descente[tons]),0)</f>
        <v>2.63555555555556</v>
      </c>
      <c r="AH578" s="21" t="n">
        <f aca="false">IFERROR(SUMPRODUCT(--(tbl_bd_descente[wo_number]=W578),tbl_bd_descente[Fe2O3],tbl_bd_descente[tons])/SUMIF(tbl_bd_descente[wo_number],W578,tbl_bd_descente[tons]),0)</f>
        <v>0.63</v>
      </c>
      <c r="AI578" s="21" t="n">
        <f aca="false">IFERROR(SUMPRODUCT(--(tbl_bd_descente[wo_number]=W578),tbl_bd_descente[MgO],tbl_bd_descente[tons])/SUMIF(tbl_bd_descente[wo_number],W578,tbl_bd_descente[tons]),0)</f>
        <v>31.8166666666667</v>
      </c>
      <c r="AJ578" s="21" t="n">
        <f aca="false">IFERROR(SUMPRODUCT(--(tbl_bd_descente[wo_number]=W578),tbl_bd_descente[CaOX],tbl_bd_descente[tons])/SUMIF(tbl_bd_descente[wo_number],W578,tbl_bd_descente[tons]),0)</f>
        <v>0.888888888888889</v>
      </c>
      <c r="AK578" s="21" t="n">
        <f aca="false">IFERROR(SUMPRODUCT(--(tbl_bd_descente[wo_number]=W578),tbl_bd_descente[S],tbl_bd_descente[tons])/SUMIF(tbl_bd_descente[wo_number],W578,tbl_bd_descente[tons]),0)</f>
        <v>0.0236666666666667</v>
      </c>
      <c r="AL578" s="33"/>
      <c r="AM578" s="34"/>
      <c r="AO578" s="47" t="str">
        <f aca="false">IF(AND(C578=S$2,D578=S$3,COUNTIF(AO$1:AO577,"&gt;"&amp;1)&lt;10),ROW(),"")</f>
        <v/>
      </c>
    </row>
    <row r="579" customFormat="false" ht="12.8" hidden="false" customHeight="false" outlineLevel="0" collapsed="false">
      <c r="A579" s="0" t="s">
        <v>1194</v>
      </c>
      <c r="B579" s="0" t="s">
        <v>633</v>
      </c>
      <c r="C579" s="0" t="s">
        <v>5</v>
      </c>
      <c r="D579" s="0" t="s">
        <v>54</v>
      </c>
      <c r="E579" s="20" t="n">
        <v>107.953998565674</v>
      </c>
      <c r="F579" s="0" t="n">
        <v>79.6</v>
      </c>
      <c r="G579" s="0" t="n">
        <v>83.9</v>
      </c>
      <c r="H579" s="0" t="n">
        <v>90.9</v>
      </c>
      <c r="I579" s="0" t="n">
        <v>1.81</v>
      </c>
      <c r="J579" s="0" t="n">
        <v>0.65</v>
      </c>
      <c r="K579" s="0" t="n">
        <v>31.45</v>
      </c>
      <c r="L579" s="0" t="n">
        <v>0.58</v>
      </c>
      <c r="M579" s="19" t="n">
        <v>43713.8952893866</v>
      </c>
      <c r="N579" s="19" t="n">
        <v>43713.9043638542</v>
      </c>
      <c r="O579" s="19" t="s">
        <v>605</v>
      </c>
      <c r="W579" s="0" t="s">
        <v>170</v>
      </c>
      <c r="X579" s="19" t="n">
        <v>43602.4131944444</v>
      </c>
      <c r="Y579" s="31" t="n">
        <v>143.5</v>
      </c>
      <c r="Z579" s="0" t="s">
        <v>66</v>
      </c>
      <c r="AA579" s="0" t="s">
        <v>8</v>
      </c>
      <c r="AB579" s="0" t="s">
        <v>66</v>
      </c>
      <c r="AC579" s="0" t="n">
        <v>2019</v>
      </c>
      <c r="AD579" s="0" t="n">
        <v>5</v>
      </c>
      <c r="AE579" s="32"/>
      <c r="AF579" s="21" t="n">
        <f aca="false">IFERROR(SUMPRODUCT(--(tbl_bd_descente[wo_number]=W579),tbl_bd_descente[Y],tbl_bd_descente[tons])/SUMIF(tbl_bd_descente[wo_number],W579,tbl_bd_descente[tons]),0)</f>
        <v>75.5954703832753</v>
      </c>
      <c r="AG579" s="21" t="n">
        <f aca="false">IFERROR(SUMPRODUCT(--(tbl_bd_descente[wo_number]=W579),tbl_bd_descente[Al2O3],tbl_bd_descente[tons])/SUMIF(tbl_bd_descente[wo_number],W579,tbl_bd_descente[tons]),0)</f>
        <v>8.04731707317073</v>
      </c>
      <c r="AH579" s="21" t="n">
        <f aca="false">IFERROR(SUMPRODUCT(--(tbl_bd_descente[wo_number]=W579),tbl_bd_descente[Fe2O3],tbl_bd_descente[tons])/SUMIF(tbl_bd_descente[wo_number],W579,tbl_bd_descente[tons]),0)</f>
        <v>1.28864111498258</v>
      </c>
      <c r="AI579" s="21" t="n">
        <f aca="false">IFERROR(SUMPRODUCT(--(tbl_bd_descente[wo_number]=W579),tbl_bd_descente[MgO],tbl_bd_descente[tons])/SUMIF(tbl_bd_descente[wo_number],W579,tbl_bd_descente[tons]),0)</f>
        <v>32.2643205574913</v>
      </c>
      <c r="AJ579" s="21" t="n">
        <f aca="false">IFERROR(SUMPRODUCT(--(tbl_bd_descente[wo_number]=W579),tbl_bd_descente[CaOX],tbl_bd_descente[tons])/SUMIF(tbl_bd_descente[wo_number],W579,tbl_bd_descente[tons]),0)</f>
        <v>1.20752613240418</v>
      </c>
      <c r="AK579" s="21" t="n">
        <f aca="false">IFERROR(SUMPRODUCT(--(tbl_bd_descente[wo_number]=W579),tbl_bd_descente[S],tbl_bd_descente[tons])/SUMIF(tbl_bd_descente[wo_number],W579,tbl_bd_descente[tons]),0)</f>
        <v>0.0874285714285714</v>
      </c>
      <c r="AL579" s="33"/>
      <c r="AM579" s="34"/>
      <c r="AO579" s="47" t="str">
        <f aca="false">IF(AND(C579=S$2,D579=S$3,COUNTIF(AO$1:AO578,"&gt;"&amp;1)&lt;10),ROW(),"")</f>
        <v/>
      </c>
    </row>
    <row r="580" customFormat="false" ht="12.8" hidden="false" customHeight="false" outlineLevel="0" collapsed="false">
      <c r="A580" s="0" t="s">
        <v>1195</v>
      </c>
      <c r="B580" s="0" t="s">
        <v>66</v>
      </c>
      <c r="C580" s="0" t="s">
        <v>9</v>
      </c>
      <c r="D580" s="0" t="s">
        <v>66</v>
      </c>
      <c r="E580" s="20" t="n">
        <v>318.962995529175</v>
      </c>
      <c r="F580" s="0" t="n">
        <v>70.6</v>
      </c>
      <c r="G580" s="0" t="n">
        <v>74.5</v>
      </c>
      <c r="H580" s="0" t="n">
        <v>80</v>
      </c>
      <c r="I580" s="0" t="n">
        <v>9.69</v>
      </c>
      <c r="J580" s="0" t="n">
        <v>1.43</v>
      </c>
      <c r="K580" s="0" t="n">
        <v>32.26</v>
      </c>
      <c r="L580" s="0" t="n">
        <v>0.62</v>
      </c>
      <c r="M580" s="19" t="n">
        <v>43713.8540582986</v>
      </c>
      <c r="N580" s="19" t="n">
        <v>43713.8891045486</v>
      </c>
      <c r="O580" s="19" t="s">
        <v>605</v>
      </c>
      <c r="W580" s="0" t="s">
        <v>170</v>
      </c>
      <c r="X580" s="19" t="n">
        <v>43602.4131944444</v>
      </c>
      <c r="Y580" s="31" t="n">
        <v>287</v>
      </c>
      <c r="Z580" s="0" t="s">
        <v>66</v>
      </c>
      <c r="AA580" s="0" t="s">
        <v>20</v>
      </c>
      <c r="AB580" s="0" t="s">
        <v>66</v>
      </c>
      <c r="AC580" s="0" t="n">
        <v>2019</v>
      </c>
      <c r="AD580" s="0" t="n">
        <v>5</v>
      </c>
      <c r="AE580" s="32"/>
      <c r="AF580" s="21" t="n">
        <f aca="false">IFERROR(SUMPRODUCT(--(tbl_bd_descente[wo_number]=W580),tbl_bd_descente[Y],tbl_bd_descente[tons])/SUMIF(tbl_bd_descente[wo_number],W580,tbl_bd_descente[tons]),0)</f>
        <v>75.5954703832753</v>
      </c>
      <c r="AG580" s="21" t="n">
        <f aca="false">IFERROR(SUMPRODUCT(--(tbl_bd_descente[wo_number]=W580),tbl_bd_descente[Al2O3],tbl_bd_descente[tons])/SUMIF(tbl_bd_descente[wo_number],W580,tbl_bd_descente[tons]),0)</f>
        <v>8.04731707317073</v>
      </c>
      <c r="AH580" s="21" t="n">
        <f aca="false">IFERROR(SUMPRODUCT(--(tbl_bd_descente[wo_number]=W580),tbl_bd_descente[Fe2O3],tbl_bd_descente[tons])/SUMIF(tbl_bd_descente[wo_number],W580,tbl_bd_descente[tons]),0)</f>
        <v>1.28864111498258</v>
      </c>
      <c r="AI580" s="21" t="n">
        <f aca="false">IFERROR(SUMPRODUCT(--(tbl_bd_descente[wo_number]=W580),tbl_bd_descente[MgO],tbl_bd_descente[tons])/SUMIF(tbl_bd_descente[wo_number],W580,tbl_bd_descente[tons]),0)</f>
        <v>32.2643205574913</v>
      </c>
      <c r="AJ580" s="21" t="n">
        <f aca="false">IFERROR(SUMPRODUCT(--(tbl_bd_descente[wo_number]=W580),tbl_bd_descente[CaOX],tbl_bd_descente[tons])/SUMIF(tbl_bd_descente[wo_number],W580,tbl_bd_descente[tons]),0)</f>
        <v>1.20752613240418</v>
      </c>
      <c r="AK580" s="21" t="n">
        <f aca="false">IFERROR(SUMPRODUCT(--(tbl_bd_descente[wo_number]=W580),tbl_bd_descente[S],tbl_bd_descente[tons])/SUMIF(tbl_bd_descente[wo_number],W580,tbl_bd_descente[tons]),0)</f>
        <v>0.0874285714285714</v>
      </c>
      <c r="AL580" s="33"/>
      <c r="AM580" s="34"/>
      <c r="AO580" s="47" t="str">
        <f aca="false">IF(AND(C580=S$2,D580=S$3,COUNTIF(AO$1:AO579,"&gt;"&amp;1)&lt;10),ROW(),"")</f>
        <v/>
      </c>
    </row>
    <row r="581" customFormat="false" ht="12.8" hidden="false" customHeight="false" outlineLevel="0" collapsed="false">
      <c r="A581" s="0" t="s">
        <v>1196</v>
      </c>
      <c r="B581" s="0" t="s">
        <v>633</v>
      </c>
      <c r="C581" s="0" t="s">
        <v>5</v>
      </c>
      <c r="D581" s="0" t="s">
        <v>54</v>
      </c>
      <c r="E581" s="20" t="n">
        <v>107.319000244141</v>
      </c>
      <c r="F581" s="0" t="n">
        <v>77.8</v>
      </c>
      <c r="G581" s="0" t="n">
        <v>82</v>
      </c>
      <c r="H581" s="0" t="n">
        <v>88.5</v>
      </c>
      <c r="I581" s="0" t="n">
        <v>3.33</v>
      </c>
      <c r="J581" s="0" t="n">
        <v>0.78</v>
      </c>
      <c r="K581" s="0" t="n">
        <v>31.63</v>
      </c>
      <c r="L581" s="0" t="n">
        <v>0.73</v>
      </c>
      <c r="M581" s="19" t="n">
        <v>43713.840659838</v>
      </c>
      <c r="N581" s="19" t="n">
        <v>43713.8498727199</v>
      </c>
      <c r="O581" s="19" t="s">
        <v>605</v>
      </c>
      <c r="W581" s="0" t="s">
        <v>170</v>
      </c>
      <c r="X581" s="19" t="n">
        <v>43602.4131944444</v>
      </c>
      <c r="Y581" s="31" t="n">
        <v>143.5</v>
      </c>
      <c r="Z581" s="0" t="s">
        <v>66</v>
      </c>
      <c r="AA581" s="0" t="s">
        <v>9</v>
      </c>
      <c r="AB581" s="0" t="s">
        <v>66</v>
      </c>
      <c r="AC581" s="0" t="n">
        <v>2019</v>
      </c>
      <c r="AD581" s="0" t="n">
        <v>5</v>
      </c>
      <c r="AE581" s="32"/>
      <c r="AF581" s="21" t="n">
        <f aca="false">IFERROR(SUMPRODUCT(--(tbl_bd_descente[wo_number]=W581),tbl_bd_descente[Y],tbl_bd_descente[tons])/SUMIF(tbl_bd_descente[wo_number],W581,tbl_bd_descente[tons]),0)</f>
        <v>75.5954703832753</v>
      </c>
      <c r="AG581" s="21" t="n">
        <f aca="false">IFERROR(SUMPRODUCT(--(tbl_bd_descente[wo_number]=W581),tbl_bd_descente[Al2O3],tbl_bd_descente[tons])/SUMIF(tbl_bd_descente[wo_number],W581,tbl_bd_descente[tons]),0)</f>
        <v>8.04731707317073</v>
      </c>
      <c r="AH581" s="21" t="n">
        <f aca="false">IFERROR(SUMPRODUCT(--(tbl_bd_descente[wo_number]=W581),tbl_bd_descente[Fe2O3],tbl_bd_descente[tons])/SUMIF(tbl_bd_descente[wo_number],W581,tbl_bd_descente[tons]),0)</f>
        <v>1.28864111498258</v>
      </c>
      <c r="AI581" s="21" t="n">
        <f aca="false">IFERROR(SUMPRODUCT(--(tbl_bd_descente[wo_number]=W581),tbl_bd_descente[MgO],tbl_bd_descente[tons])/SUMIF(tbl_bd_descente[wo_number],W581,tbl_bd_descente[tons]),0)</f>
        <v>32.2643205574913</v>
      </c>
      <c r="AJ581" s="21" t="n">
        <f aca="false">IFERROR(SUMPRODUCT(--(tbl_bd_descente[wo_number]=W581),tbl_bd_descente[CaOX],tbl_bd_descente[tons])/SUMIF(tbl_bd_descente[wo_number],W581,tbl_bd_descente[tons]),0)</f>
        <v>1.20752613240418</v>
      </c>
      <c r="AK581" s="21" t="n">
        <f aca="false">IFERROR(SUMPRODUCT(--(tbl_bd_descente[wo_number]=W581),tbl_bd_descente[S],tbl_bd_descente[tons])/SUMIF(tbl_bd_descente[wo_number],W581,tbl_bd_descente[tons]),0)</f>
        <v>0.0874285714285714</v>
      </c>
      <c r="AL581" s="33"/>
      <c r="AM581" s="34"/>
      <c r="AO581" s="47" t="str">
        <f aca="false">IF(AND(C581=S$2,D581=S$3,COUNTIF(AO$1:AO580,"&gt;"&amp;1)&lt;10),ROW(),"")</f>
        <v/>
      </c>
    </row>
    <row r="582" customFormat="false" ht="12.8" hidden="false" customHeight="false" outlineLevel="0" collapsed="false">
      <c r="A582" s="0" t="s">
        <v>1197</v>
      </c>
      <c r="B582" s="0" t="s">
        <v>66</v>
      </c>
      <c r="C582" s="0" t="s">
        <v>9</v>
      </c>
      <c r="D582" s="0" t="s">
        <v>66</v>
      </c>
      <c r="E582" s="20" t="n">
        <v>505.659994125366</v>
      </c>
      <c r="F582" s="0" t="n">
        <v>70.1</v>
      </c>
      <c r="G582" s="0" t="n">
        <v>73.9</v>
      </c>
      <c r="H582" s="0" t="n">
        <v>79.7</v>
      </c>
      <c r="I582" s="0" t="n">
        <v>8.2</v>
      </c>
      <c r="J582" s="0" t="n">
        <v>1.33</v>
      </c>
      <c r="K582" s="0" t="n">
        <v>32.15</v>
      </c>
      <c r="L582" s="0" t="n">
        <v>0.77</v>
      </c>
      <c r="M582" s="19" t="n">
        <v>43713.775237963</v>
      </c>
      <c r="N582" s="19" t="n">
        <v>43713.8350420486</v>
      </c>
      <c r="O582" s="19" t="s">
        <v>605</v>
      </c>
      <c r="W582" s="0" t="s">
        <v>169</v>
      </c>
      <c r="X582" s="19" t="n">
        <v>43602.4027777778</v>
      </c>
      <c r="Y582" s="31" t="n">
        <v>450</v>
      </c>
      <c r="Z582" s="0" t="s">
        <v>66</v>
      </c>
      <c r="AA582" s="0" t="s">
        <v>20</v>
      </c>
      <c r="AB582" s="0" t="s">
        <v>66</v>
      </c>
      <c r="AC582" s="0" t="n">
        <v>2019</v>
      </c>
      <c r="AD582" s="0" t="n">
        <v>5</v>
      </c>
      <c r="AE582" s="32"/>
      <c r="AF582" s="21" t="n">
        <f aca="false">IFERROR(SUMPRODUCT(--(tbl_bd_descente[wo_number]=W582),tbl_bd_descente[Y],tbl_bd_descente[tons])/SUMIF(tbl_bd_descente[wo_number],W582,tbl_bd_descente[tons]),0)</f>
        <v>74.6666666666667</v>
      </c>
      <c r="AG582" s="21" t="n">
        <f aca="false">IFERROR(SUMPRODUCT(--(tbl_bd_descente[wo_number]=W582),tbl_bd_descente[Al2O3],tbl_bd_descente[tons])/SUMIF(tbl_bd_descente[wo_number],W582,tbl_bd_descente[tons]),0)</f>
        <v>7.575</v>
      </c>
      <c r="AH582" s="21" t="n">
        <f aca="false">IFERROR(SUMPRODUCT(--(tbl_bd_descente[wo_number]=W582),tbl_bd_descente[Fe2O3],tbl_bd_descente[tons])/SUMIF(tbl_bd_descente[wo_number],W582,tbl_bd_descente[tons]),0)</f>
        <v>1.28166666666667</v>
      </c>
      <c r="AI582" s="21" t="n">
        <f aca="false">IFERROR(SUMPRODUCT(--(tbl_bd_descente[wo_number]=W582),tbl_bd_descente[MgO],tbl_bd_descente[tons])/SUMIF(tbl_bd_descente[wo_number],W582,tbl_bd_descente[tons]),0)</f>
        <v>32.2933333333333</v>
      </c>
      <c r="AJ582" s="21" t="n">
        <f aca="false">IFERROR(SUMPRODUCT(--(tbl_bd_descente[wo_number]=W582),tbl_bd_descente[CaOX],tbl_bd_descente[tons])/SUMIF(tbl_bd_descente[wo_number],W582,tbl_bd_descente[tons]),0)</f>
        <v>1.11</v>
      </c>
      <c r="AK582" s="21" t="n">
        <f aca="false">IFERROR(SUMPRODUCT(--(tbl_bd_descente[wo_number]=W582),tbl_bd_descente[S],tbl_bd_descente[tons])/SUMIF(tbl_bd_descente[wo_number],W582,tbl_bd_descente[tons]),0)</f>
        <v>0.072</v>
      </c>
      <c r="AL582" s="33"/>
      <c r="AM582" s="34"/>
      <c r="AO582" s="47" t="str">
        <f aca="false">IF(AND(C582=S$2,D582=S$3,COUNTIF(AO$1:AO581,"&gt;"&amp;1)&lt;10),ROW(),"")</f>
        <v/>
      </c>
    </row>
    <row r="583" customFormat="false" ht="12.8" hidden="false" customHeight="false" outlineLevel="0" collapsed="false">
      <c r="A583" s="0" t="s">
        <v>1198</v>
      </c>
      <c r="B583" s="0" t="s">
        <v>104</v>
      </c>
      <c r="C583" s="0" t="s">
        <v>6</v>
      </c>
      <c r="D583" s="0" t="s">
        <v>104</v>
      </c>
      <c r="E583" s="20" t="n">
        <v>215.181995391846</v>
      </c>
      <c r="F583" s="0" t="n">
        <v>79.1</v>
      </c>
      <c r="G583" s="0" t="n">
        <v>83.3</v>
      </c>
      <c r="H583" s="0" t="n">
        <v>89.8</v>
      </c>
      <c r="I583" s="0" t="n">
        <v>4.56</v>
      </c>
      <c r="J583" s="0" t="n">
        <v>0.84</v>
      </c>
      <c r="K583" s="0" t="n">
        <v>31.66</v>
      </c>
      <c r="L583" s="0" t="n">
        <v>0.81</v>
      </c>
      <c r="M583" s="19" t="n">
        <v>43713.7220438657</v>
      </c>
      <c r="N583" s="19" t="n">
        <v>43713.7700538194</v>
      </c>
      <c r="O583" s="19" t="s">
        <v>605</v>
      </c>
      <c r="W583" s="0" t="s">
        <v>169</v>
      </c>
      <c r="X583" s="19" t="n">
        <v>43602.4027777778</v>
      </c>
      <c r="Y583" s="31" t="n">
        <v>225</v>
      </c>
      <c r="Z583" s="0" t="s">
        <v>66</v>
      </c>
      <c r="AA583" s="0" t="s">
        <v>8</v>
      </c>
      <c r="AB583" s="0" t="s">
        <v>66</v>
      </c>
      <c r="AC583" s="0" t="n">
        <v>2019</v>
      </c>
      <c r="AD583" s="0" t="n">
        <v>5</v>
      </c>
      <c r="AE583" s="32"/>
      <c r="AF583" s="21" t="n">
        <f aca="false">IFERROR(SUMPRODUCT(--(tbl_bd_descente[wo_number]=W583),tbl_bd_descente[Y],tbl_bd_descente[tons])/SUMIF(tbl_bd_descente[wo_number],W583,tbl_bd_descente[tons]),0)</f>
        <v>74.6666666666667</v>
      </c>
      <c r="AG583" s="21" t="n">
        <f aca="false">IFERROR(SUMPRODUCT(--(tbl_bd_descente[wo_number]=W583),tbl_bd_descente[Al2O3],tbl_bd_descente[tons])/SUMIF(tbl_bd_descente[wo_number],W583,tbl_bd_descente[tons]),0)</f>
        <v>7.575</v>
      </c>
      <c r="AH583" s="21" t="n">
        <f aca="false">IFERROR(SUMPRODUCT(--(tbl_bd_descente[wo_number]=W583),tbl_bd_descente[Fe2O3],tbl_bd_descente[tons])/SUMIF(tbl_bd_descente[wo_number],W583,tbl_bd_descente[tons]),0)</f>
        <v>1.28166666666667</v>
      </c>
      <c r="AI583" s="21" t="n">
        <f aca="false">IFERROR(SUMPRODUCT(--(tbl_bd_descente[wo_number]=W583),tbl_bd_descente[MgO],tbl_bd_descente[tons])/SUMIF(tbl_bd_descente[wo_number],W583,tbl_bd_descente[tons]),0)</f>
        <v>32.2933333333333</v>
      </c>
      <c r="AJ583" s="21" t="n">
        <f aca="false">IFERROR(SUMPRODUCT(--(tbl_bd_descente[wo_number]=W583),tbl_bd_descente[CaOX],tbl_bd_descente[tons])/SUMIF(tbl_bd_descente[wo_number],W583,tbl_bd_descente[tons]),0)</f>
        <v>1.11</v>
      </c>
      <c r="AK583" s="21" t="n">
        <f aca="false">IFERROR(SUMPRODUCT(--(tbl_bd_descente[wo_number]=W583),tbl_bd_descente[S],tbl_bd_descente[tons])/SUMIF(tbl_bd_descente[wo_number],W583,tbl_bd_descente[tons]),0)</f>
        <v>0.072</v>
      </c>
      <c r="AL583" s="33"/>
      <c r="AM583" s="34"/>
      <c r="AO583" s="47" t="str">
        <f aca="false">IF(AND(C583=S$2,D583=S$3,COUNTIF(AO$1:AO582,"&gt;"&amp;1)&lt;10),ROW(),"")</f>
        <v/>
      </c>
    </row>
    <row r="584" customFormat="false" ht="12.8" hidden="false" customHeight="false" outlineLevel="0" collapsed="false">
      <c r="A584" s="0" t="s">
        <v>1199</v>
      </c>
      <c r="B584" s="0" t="s">
        <v>30</v>
      </c>
      <c r="C584" s="0" t="s">
        <v>4</v>
      </c>
      <c r="D584" s="0" t="s">
        <v>30</v>
      </c>
      <c r="E584" s="20" t="n">
        <v>257.819995880127</v>
      </c>
      <c r="F584" s="0" t="n">
        <v>75.3</v>
      </c>
      <c r="G584" s="0" t="n">
        <v>79.4</v>
      </c>
      <c r="H584" s="0" t="n">
        <v>85.6</v>
      </c>
      <c r="I584" s="0" t="n">
        <v>5.39</v>
      </c>
      <c r="J584" s="0" t="n">
        <v>1</v>
      </c>
      <c r="K584" s="0" t="n">
        <v>31.75</v>
      </c>
      <c r="L584" s="0" t="n">
        <v>1.12</v>
      </c>
      <c r="M584" s="19" t="n">
        <v>43713.6797755787</v>
      </c>
      <c r="N584" s="19" t="n">
        <v>43713.7182949074</v>
      </c>
      <c r="O584" s="19" t="s">
        <v>605</v>
      </c>
      <c r="W584" s="0" t="s">
        <v>169</v>
      </c>
      <c r="X584" s="19" t="n">
        <v>43602.4027777778</v>
      </c>
      <c r="Y584" s="31" t="n">
        <v>225</v>
      </c>
      <c r="Z584" s="0" t="s">
        <v>66</v>
      </c>
      <c r="AA584" s="0" t="s">
        <v>9</v>
      </c>
      <c r="AB584" s="0" t="s">
        <v>66</v>
      </c>
      <c r="AC584" s="0" t="n">
        <v>2019</v>
      </c>
      <c r="AD584" s="0" t="n">
        <v>5</v>
      </c>
      <c r="AE584" s="32"/>
      <c r="AF584" s="21" t="n">
        <f aca="false">IFERROR(SUMPRODUCT(--(tbl_bd_descente[wo_number]=W584),tbl_bd_descente[Y],tbl_bd_descente[tons])/SUMIF(tbl_bd_descente[wo_number],W584,tbl_bd_descente[tons]),0)</f>
        <v>74.6666666666667</v>
      </c>
      <c r="AG584" s="21" t="n">
        <f aca="false">IFERROR(SUMPRODUCT(--(tbl_bd_descente[wo_number]=W584),tbl_bd_descente[Al2O3],tbl_bd_descente[tons])/SUMIF(tbl_bd_descente[wo_number],W584,tbl_bd_descente[tons]),0)</f>
        <v>7.575</v>
      </c>
      <c r="AH584" s="21" t="n">
        <f aca="false">IFERROR(SUMPRODUCT(--(tbl_bd_descente[wo_number]=W584),tbl_bd_descente[Fe2O3],tbl_bd_descente[tons])/SUMIF(tbl_bd_descente[wo_number],W584,tbl_bd_descente[tons]),0)</f>
        <v>1.28166666666667</v>
      </c>
      <c r="AI584" s="21" t="n">
        <f aca="false">IFERROR(SUMPRODUCT(--(tbl_bd_descente[wo_number]=W584),tbl_bd_descente[MgO],tbl_bd_descente[tons])/SUMIF(tbl_bd_descente[wo_number],W584,tbl_bd_descente[tons]),0)</f>
        <v>32.2933333333333</v>
      </c>
      <c r="AJ584" s="21" t="n">
        <f aca="false">IFERROR(SUMPRODUCT(--(tbl_bd_descente[wo_number]=W584),tbl_bd_descente[CaOX],tbl_bd_descente[tons])/SUMIF(tbl_bd_descente[wo_number],W584,tbl_bd_descente[tons]),0)</f>
        <v>1.11</v>
      </c>
      <c r="AK584" s="21" t="n">
        <f aca="false">IFERROR(SUMPRODUCT(--(tbl_bd_descente[wo_number]=W584),tbl_bd_descente[S],tbl_bd_descente[tons])/SUMIF(tbl_bd_descente[wo_number],W584,tbl_bd_descente[tons]),0)</f>
        <v>0.072</v>
      </c>
      <c r="AL584" s="33"/>
      <c r="AM584" s="34"/>
      <c r="AO584" s="47" t="str">
        <f aca="false">IF(AND(C584=S$2,D584=S$3,COUNTIF(AO$1:AO583,"&gt;"&amp;1)&lt;10),ROW(),"")</f>
        <v/>
      </c>
    </row>
    <row r="585" customFormat="false" ht="12.8" hidden="false" customHeight="false" outlineLevel="0" collapsed="false">
      <c r="A585" s="0" t="s">
        <v>1200</v>
      </c>
      <c r="B585" s="0" t="s">
        <v>613</v>
      </c>
      <c r="C585" s="0" t="s">
        <v>23</v>
      </c>
      <c r="D585" s="0" t="s">
        <v>594</v>
      </c>
      <c r="E585" s="20" t="n">
        <v>252.012996673584</v>
      </c>
      <c r="F585" s="0" t="n">
        <v>75.8</v>
      </c>
      <c r="G585" s="0" t="n">
        <v>80</v>
      </c>
      <c r="H585" s="0" t="n">
        <v>85.5</v>
      </c>
      <c r="I585" s="0" t="n">
        <v>8.58</v>
      </c>
      <c r="J585" s="0" t="n">
        <v>1.35</v>
      </c>
      <c r="K585" s="0" t="n">
        <v>32.11</v>
      </c>
      <c r="L585" s="0" t="n">
        <v>0.4</v>
      </c>
      <c r="M585" s="19" t="n">
        <v>43713.6146822569</v>
      </c>
      <c r="N585" s="19" t="n">
        <v>43713.6434789005</v>
      </c>
      <c r="O585" s="19" t="s">
        <v>605</v>
      </c>
      <c r="W585" s="0" t="s">
        <v>162</v>
      </c>
      <c r="X585" s="19" t="n">
        <v>43602.375</v>
      </c>
      <c r="Y585" s="31" t="n">
        <v>333.333333333333</v>
      </c>
      <c r="Z585" s="0" t="s">
        <v>66</v>
      </c>
      <c r="AA585" s="0" t="s">
        <v>20</v>
      </c>
      <c r="AB585" s="0" t="s">
        <v>66</v>
      </c>
      <c r="AC585" s="0" t="n">
        <v>2019</v>
      </c>
      <c r="AD585" s="0" t="n">
        <v>5</v>
      </c>
      <c r="AE585" s="32"/>
      <c r="AF585" s="21" t="n">
        <f aca="false">IFERROR(SUMPRODUCT(--(tbl_bd_descente[wo_number]=W585),tbl_bd_descente[Y],tbl_bd_descente[tons])/SUMIF(tbl_bd_descente[wo_number],W585,tbl_bd_descente[tons]),0)</f>
        <v>74.92</v>
      </c>
      <c r="AG585" s="21" t="n">
        <f aca="false">IFERROR(SUMPRODUCT(--(tbl_bd_descente[wo_number]=W585),tbl_bd_descente[Al2O3],tbl_bd_descente[tons])/SUMIF(tbl_bd_descente[wo_number],W585,tbl_bd_descente[tons]),0)</f>
        <v>6.746</v>
      </c>
      <c r="AH585" s="21" t="n">
        <f aca="false">IFERROR(SUMPRODUCT(--(tbl_bd_descente[wo_number]=W585),tbl_bd_descente[Fe2O3],tbl_bd_descente[tons])/SUMIF(tbl_bd_descente[wo_number],W585,tbl_bd_descente[tons]),0)</f>
        <v>1.218</v>
      </c>
      <c r="AI585" s="21" t="n">
        <f aca="false">IFERROR(SUMPRODUCT(--(tbl_bd_descente[wo_number]=W585),tbl_bd_descente[MgO],tbl_bd_descente[tons])/SUMIF(tbl_bd_descente[wo_number],W585,tbl_bd_descente[tons]),0)</f>
        <v>32.13</v>
      </c>
      <c r="AJ585" s="21" t="n">
        <f aca="false">IFERROR(SUMPRODUCT(--(tbl_bd_descente[wo_number]=W585),tbl_bd_descente[CaOX],tbl_bd_descente[tons])/SUMIF(tbl_bd_descente[wo_number],W585,tbl_bd_descente[tons]),0)</f>
        <v>0.906</v>
      </c>
      <c r="AK585" s="21" t="n">
        <f aca="false">IFERROR(SUMPRODUCT(--(tbl_bd_descente[wo_number]=W585),tbl_bd_descente[S],tbl_bd_descente[tons])/SUMIF(tbl_bd_descente[wo_number],W585,tbl_bd_descente[tons]),0)</f>
        <v>0.146</v>
      </c>
      <c r="AL585" s="33"/>
      <c r="AM585" s="34"/>
      <c r="AO585" s="47" t="str">
        <f aca="false">IF(AND(C585=S$2,D585=S$3,COUNTIF(AO$1:AO584,"&gt;"&amp;1)&lt;10),ROW(),"")</f>
        <v/>
      </c>
    </row>
    <row r="586" customFormat="false" ht="12.8" hidden="false" customHeight="false" outlineLevel="0" collapsed="false">
      <c r="A586" s="0" t="s">
        <v>1201</v>
      </c>
      <c r="B586" s="0" t="s">
        <v>30</v>
      </c>
      <c r="C586" s="0" t="s">
        <v>4</v>
      </c>
      <c r="D586" s="0" t="s">
        <v>30</v>
      </c>
      <c r="E586" s="20" t="n">
        <v>262.626993656158</v>
      </c>
      <c r="F586" s="0" t="n">
        <v>76</v>
      </c>
      <c r="G586" s="0" t="n">
        <v>80.1</v>
      </c>
      <c r="H586" s="0" t="n">
        <v>86.3</v>
      </c>
      <c r="I586" s="0" t="n">
        <v>7.15</v>
      </c>
      <c r="J586" s="0" t="n">
        <v>1.19</v>
      </c>
      <c r="K586" s="0" t="n">
        <v>32</v>
      </c>
      <c r="L586" s="0" t="n">
        <v>0.57</v>
      </c>
      <c r="M586" s="19" t="n">
        <v>43713.561465162</v>
      </c>
      <c r="N586" s="19" t="n">
        <v>43713.6109324421</v>
      </c>
      <c r="O586" s="19" t="s">
        <v>605</v>
      </c>
      <c r="W586" s="0" t="s">
        <v>162</v>
      </c>
      <c r="X586" s="19" t="n">
        <v>43602.375</v>
      </c>
      <c r="Y586" s="31" t="n">
        <v>166.666666666667</v>
      </c>
      <c r="Z586" s="0" t="s">
        <v>66</v>
      </c>
      <c r="AA586" s="0" t="s">
        <v>8</v>
      </c>
      <c r="AB586" s="0" t="s">
        <v>66</v>
      </c>
      <c r="AC586" s="0" t="n">
        <v>2019</v>
      </c>
      <c r="AD586" s="0" t="n">
        <v>5</v>
      </c>
      <c r="AE586" s="32"/>
      <c r="AF586" s="21" t="n">
        <f aca="false">IFERROR(SUMPRODUCT(--(tbl_bd_descente[wo_number]=W586),tbl_bd_descente[Y],tbl_bd_descente[tons])/SUMIF(tbl_bd_descente[wo_number],W586,tbl_bd_descente[tons]),0)</f>
        <v>74.92</v>
      </c>
      <c r="AG586" s="21" t="n">
        <f aca="false">IFERROR(SUMPRODUCT(--(tbl_bd_descente[wo_number]=W586),tbl_bd_descente[Al2O3],tbl_bd_descente[tons])/SUMIF(tbl_bd_descente[wo_number],W586,tbl_bd_descente[tons]),0)</f>
        <v>6.746</v>
      </c>
      <c r="AH586" s="21" t="n">
        <f aca="false">IFERROR(SUMPRODUCT(--(tbl_bd_descente[wo_number]=W586),tbl_bd_descente[Fe2O3],tbl_bd_descente[tons])/SUMIF(tbl_bd_descente[wo_number],W586,tbl_bd_descente[tons]),0)</f>
        <v>1.218</v>
      </c>
      <c r="AI586" s="21" t="n">
        <f aca="false">IFERROR(SUMPRODUCT(--(tbl_bd_descente[wo_number]=W586),tbl_bd_descente[MgO],tbl_bd_descente[tons])/SUMIF(tbl_bd_descente[wo_number],W586,tbl_bd_descente[tons]),0)</f>
        <v>32.13</v>
      </c>
      <c r="AJ586" s="21" t="n">
        <f aca="false">IFERROR(SUMPRODUCT(--(tbl_bd_descente[wo_number]=W586),tbl_bd_descente[CaOX],tbl_bd_descente[tons])/SUMIF(tbl_bd_descente[wo_number],W586,tbl_bd_descente[tons]),0)</f>
        <v>0.906</v>
      </c>
      <c r="AK586" s="21" t="n">
        <f aca="false">IFERROR(SUMPRODUCT(--(tbl_bd_descente[wo_number]=W586),tbl_bd_descente[S],tbl_bd_descente[tons])/SUMIF(tbl_bd_descente[wo_number],W586,tbl_bd_descente[tons]),0)</f>
        <v>0.146</v>
      </c>
      <c r="AL586" s="33"/>
      <c r="AM586" s="34"/>
      <c r="AO586" s="47" t="str">
        <f aca="false">IF(AND(C586=S$2,D586=S$3,COUNTIF(AO$1:AO585,"&gt;"&amp;1)&lt;10),ROW(),"")</f>
        <v/>
      </c>
    </row>
    <row r="587" customFormat="false" ht="12.8" hidden="false" customHeight="false" outlineLevel="0" collapsed="false">
      <c r="A587" s="0" t="s">
        <v>1202</v>
      </c>
      <c r="B587" s="0" t="s">
        <v>30</v>
      </c>
      <c r="C587" s="0" t="s">
        <v>4</v>
      </c>
      <c r="D587" s="0" t="s">
        <v>30</v>
      </c>
      <c r="E587" s="20" t="n">
        <v>374.66799621582</v>
      </c>
      <c r="F587" s="0" t="n">
        <v>74.1</v>
      </c>
      <c r="G587" s="0" t="n">
        <v>78.1</v>
      </c>
      <c r="H587" s="0" t="n">
        <v>84.2</v>
      </c>
      <c r="I587" s="0" t="n">
        <v>6.83</v>
      </c>
      <c r="J587" s="0" t="n">
        <v>1.18</v>
      </c>
      <c r="K587" s="0" t="n">
        <v>32.03</v>
      </c>
      <c r="L587" s="0" t="n">
        <v>0.42</v>
      </c>
      <c r="M587" s="19" t="n">
        <v>43713.514046412</v>
      </c>
      <c r="N587" s="19" t="n">
        <v>43713.5565109606</v>
      </c>
      <c r="O587" s="19" t="s">
        <v>605</v>
      </c>
      <c r="W587" s="0" t="s">
        <v>161</v>
      </c>
      <c r="X587" s="19" t="n">
        <v>43600.54375</v>
      </c>
      <c r="Y587" s="31" t="n">
        <v>605</v>
      </c>
      <c r="Z587" s="0" t="s">
        <v>66</v>
      </c>
      <c r="AA587" s="0" t="s">
        <v>20</v>
      </c>
      <c r="AB587" s="0" t="s">
        <v>66</v>
      </c>
      <c r="AC587" s="0" t="n">
        <v>2019</v>
      </c>
      <c r="AD587" s="0" t="n">
        <v>5</v>
      </c>
      <c r="AE587" s="32"/>
      <c r="AF587" s="21" t="n">
        <f aca="false">IFERROR(SUMPRODUCT(--(tbl_bd_descente[wo_number]=W587),tbl_bd_descente[Y],tbl_bd_descente[tons])/SUMIF(tbl_bd_descente[wo_number],W587,tbl_bd_descente[tons]),0)</f>
        <v>73.6338842975207</v>
      </c>
      <c r="AG587" s="21" t="n">
        <f aca="false">IFERROR(SUMPRODUCT(--(tbl_bd_descente[wo_number]=W587),tbl_bd_descente[Al2O3],tbl_bd_descente[tons])/SUMIF(tbl_bd_descente[wo_number],W587,tbl_bd_descente[tons]),0)</f>
        <v>8.24884297520661</v>
      </c>
      <c r="AH587" s="21" t="n">
        <f aca="false">IFERROR(SUMPRODUCT(--(tbl_bd_descente[wo_number]=W587),tbl_bd_descente[Fe2O3],tbl_bd_descente[tons])/SUMIF(tbl_bd_descente[wo_number],W587,tbl_bd_descente[tons]),0)</f>
        <v>1.3697520661157</v>
      </c>
      <c r="AI587" s="21" t="n">
        <f aca="false">IFERROR(SUMPRODUCT(--(tbl_bd_descente[wo_number]=W587),tbl_bd_descente[MgO],tbl_bd_descente[tons])/SUMIF(tbl_bd_descente[wo_number],W587,tbl_bd_descente[tons]),0)</f>
        <v>32.0842148760331</v>
      </c>
      <c r="AJ587" s="21" t="n">
        <f aca="false">IFERROR(SUMPRODUCT(--(tbl_bd_descente[wo_number]=W587),tbl_bd_descente[CaOX],tbl_bd_descente[tons])/SUMIF(tbl_bd_descente[wo_number],W587,tbl_bd_descente[tons]),0)</f>
        <v>1.36371900826446</v>
      </c>
      <c r="AK587" s="21" t="n">
        <f aca="false">IFERROR(SUMPRODUCT(--(tbl_bd_descente[wo_number]=W587),tbl_bd_descente[S],tbl_bd_descente[tons])/SUMIF(tbl_bd_descente[wo_number],W587,tbl_bd_descente[tons]),0)</f>
        <v>0.0904876033057851</v>
      </c>
      <c r="AL587" s="33"/>
      <c r="AM587" s="34"/>
      <c r="AO587" s="47" t="str">
        <f aca="false">IF(AND(C587=S$2,D587=S$3,COUNTIF(AO$1:AO586,"&gt;"&amp;1)&lt;10),ROW(),"")</f>
        <v/>
      </c>
    </row>
    <row r="588" customFormat="false" ht="12.8" hidden="false" customHeight="false" outlineLevel="0" collapsed="false">
      <c r="A588" s="0" t="s">
        <v>1203</v>
      </c>
      <c r="B588" s="0" t="s">
        <v>633</v>
      </c>
      <c r="C588" s="0" t="s">
        <v>5</v>
      </c>
      <c r="D588" s="0" t="s">
        <v>54</v>
      </c>
      <c r="E588" s="20" t="n">
        <v>334.880000305176</v>
      </c>
      <c r="F588" s="0" t="n">
        <v>78.3</v>
      </c>
      <c r="G588" s="0" t="n">
        <v>82.5</v>
      </c>
      <c r="H588" s="0" t="n">
        <v>89.4</v>
      </c>
      <c r="I588" s="0" t="n">
        <v>2.12</v>
      </c>
      <c r="J588" s="0" t="n">
        <v>0.76</v>
      </c>
      <c r="K588" s="0" t="n">
        <v>31.4</v>
      </c>
      <c r="L588" s="0" t="n">
        <v>0.93</v>
      </c>
      <c r="M588" s="19" t="n">
        <v>43713.4763722222</v>
      </c>
      <c r="N588" s="19" t="n">
        <v>43713.507994213</v>
      </c>
      <c r="O588" s="19" t="s">
        <v>605</v>
      </c>
      <c r="W588" s="0" t="s">
        <v>161</v>
      </c>
      <c r="X588" s="19" t="n">
        <v>43600.54375</v>
      </c>
      <c r="Y588" s="31" t="n">
        <v>605</v>
      </c>
      <c r="Z588" s="0" t="s">
        <v>66</v>
      </c>
      <c r="AA588" s="0" t="s">
        <v>8</v>
      </c>
      <c r="AB588" s="0" t="s">
        <v>66</v>
      </c>
      <c r="AC588" s="0" t="n">
        <v>2019</v>
      </c>
      <c r="AD588" s="0" t="n">
        <v>5</v>
      </c>
      <c r="AE588" s="32"/>
      <c r="AF588" s="21" t="n">
        <f aca="false">IFERROR(SUMPRODUCT(--(tbl_bd_descente[wo_number]=W588),tbl_bd_descente[Y],tbl_bd_descente[tons])/SUMIF(tbl_bd_descente[wo_number],W588,tbl_bd_descente[tons]),0)</f>
        <v>73.6338842975207</v>
      </c>
      <c r="AG588" s="21" t="n">
        <f aca="false">IFERROR(SUMPRODUCT(--(tbl_bd_descente[wo_number]=W588),tbl_bd_descente[Al2O3],tbl_bd_descente[tons])/SUMIF(tbl_bd_descente[wo_number],W588,tbl_bd_descente[tons]),0)</f>
        <v>8.24884297520661</v>
      </c>
      <c r="AH588" s="21" t="n">
        <f aca="false">IFERROR(SUMPRODUCT(--(tbl_bd_descente[wo_number]=W588),tbl_bd_descente[Fe2O3],tbl_bd_descente[tons])/SUMIF(tbl_bd_descente[wo_number],W588,tbl_bd_descente[tons]),0)</f>
        <v>1.3697520661157</v>
      </c>
      <c r="AI588" s="21" t="n">
        <f aca="false">IFERROR(SUMPRODUCT(--(tbl_bd_descente[wo_number]=W588),tbl_bd_descente[MgO],tbl_bd_descente[tons])/SUMIF(tbl_bd_descente[wo_number],W588,tbl_bd_descente[tons]),0)</f>
        <v>32.0842148760331</v>
      </c>
      <c r="AJ588" s="21" t="n">
        <f aca="false">IFERROR(SUMPRODUCT(--(tbl_bd_descente[wo_number]=W588),tbl_bd_descente[CaOX],tbl_bd_descente[tons])/SUMIF(tbl_bd_descente[wo_number],W588,tbl_bd_descente[tons]),0)</f>
        <v>1.36371900826446</v>
      </c>
      <c r="AK588" s="21" t="n">
        <f aca="false">IFERROR(SUMPRODUCT(--(tbl_bd_descente[wo_number]=W588),tbl_bd_descente[S],tbl_bd_descente[tons])/SUMIF(tbl_bd_descente[wo_number],W588,tbl_bd_descente[tons]),0)</f>
        <v>0.0904876033057851</v>
      </c>
      <c r="AL588" s="33"/>
      <c r="AM588" s="34"/>
      <c r="AO588" s="47" t="str">
        <f aca="false">IF(AND(C588=S$2,D588=S$3,COUNTIF(AO$1:AO587,"&gt;"&amp;1)&lt;10),ROW(),"")</f>
        <v/>
      </c>
    </row>
    <row r="589" customFormat="false" ht="12.8" hidden="false" customHeight="false" outlineLevel="0" collapsed="false">
      <c r="A589" s="0" t="s">
        <v>1204</v>
      </c>
      <c r="B589" s="0" t="s">
        <v>58</v>
      </c>
      <c r="C589" s="0" t="s">
        <v>2</v>
      </c>
      <c r="D589" s="0" t="s">
        <v>58</v>
      </c>
      <c r="E589" s="20" t="n">
        <v>269.340000152588</v>
      </c>
      <c r="F589" s="0" t="n">
        <v>76.6</v>
      </c>
      <c r="G589" s="0" t="n">
        <v>80.7</v>
      </c>
      <c r="H589" s="0" t="n">
        <v>87.4</v>
      </c>
      <c r="I589" s="0" t="n">
        <v>2.03</v>
      </c>
      <c r="J589" s="0" t="n">
        <v>0.8</v>
      </c>
      <c r="K589" s="0" t="n">
        <v>31.35</v>
      </c>
      <c r="L589" s="0" t="n">
        <v>1.66</v>
      </c>
      <c r="M589" s="19" t="n">
        <v>43713.3773910069</v>
      </c>
      <c r="N589" s="19" t="n">
        <v>43713.4410598032</v>
      </c>
      <c r="O589" s="19" t="s">
        <v>605</v>
      </c>
      <c r="W589" s="0" t="s">
        <v>160</v>
      </c>
      <c r="X589" s="19" t="n">
        <v>43600.1805555556</v>
      </c>
      <c r="Y589" s="31" t="n">
        <v>498</v>
      </c>
      <c r="Z589" s="0" t="s">
        <v>594</v>
      </c>
      <c r="AA589" s="0" t="s">
        <v>23</v>
      </c>
      <c r="AB589" s="0" t="s">
        <v>77</v>
      </c>
      <c r="AC589" s="0" t="n">
        <v>2019</v>
      </c>
      <c r="AD589" s="0" t="n">
        <v>5</v>
      </c>
      <c r="AE589" s="32"/>
      <c r="AF589" s="21" t="n">
        <f aca="false">IFERROR(SUMPRODUCT(--(tbl_bd_descente[wo_number]=W589),tbl_bd_descente[Y],tbl_bd_descente[tons])/SUMIF(tbl_bd_descente[wo_number],W589,tbl_bd_descente[tons]),0)</f>
        <v>80.1963855421687</v>
      </c>
      <c r="AG589" s="21" t="n">
        <f aca="false">IFERROR(SUMPRODUCT(--(tbl_bd_descente[wo_number]=W589),tbl_bd_descente[Al2O3],tbl_bd_descente[tons])/SUMIF(tbl_bd_descente[wo_number],W589,tbl_bd_descente[tons]),0)</f>
        <v>9.94855421686747</v>
      </c>
      <c r="AH589" s="21" t="n">
        <f aca="false">IFERROR(SUMPRODUCT(--(tbl_bd_descente[wo_number]=W589),tbl_bd_descente[Fe2O3],tbl_bd_descente[tons])/SUMIF(tbl_bd_descente[wo_number],W589,tbl_bd_descente[tons]),0)</f>
        <v>1.76361445783133</v>
      </c>
      <c r="AI589" s="21" t="n">
        <f aca="false">IFERROR(SUMPRODUCT(--(tbl_bd_descente[wo_number]=W589),tbl_bd_descente[MgO],tbl_bd_descente[tons])/SUMIF(tbl_bd_descente[wo_number],W589,tbl_bd_descente[tons]),0)</f>
        <v>31.1124096385542</v>
      </c>
      <c r="AJ589" s="21" t="n">
        <f aca="false">IFERROR(SUMPRODUCT(--(tbl_bd_descente[wo_number]=W589),tbl_bd_descente[CaOX],tbl_bd_descente[tons])/SUMIF(tbl_bd_descente[wo_number],W589,tbl_bd_descente[tons]),0)</f>
        <v>1.20373493975904</v>
      </c>
      <c r="AK589" s="21" t="n">
        <f aca="false">IFERROR(SUMPRODUCT(--(tbl_bd_descente[wo_number]=W589),tbl_bd_descente[S],tbl_bd_descente[tons])/SUMIF(tbl_bd_descente[wo_number],W589,tbl_bd_descente[tons]),0)</f>
        <v>0.1</v>
      </c>
      <c r="AL589" s="33"/>
      <c r="AM589" s="34"/>
      <c r="AO589" s="47" t="str">
        <f aca="false">IF(AND(C589=S$2,D589=S$3,COUNTIF(AO$1:AO588,"&gt;"&amp;1)&lt;10),ROW(),"")</f>
        <v/>
      </c>
    </row>
    <row r="590" customFormat="false" ht="12.8" hidden="false" customHeight="false" outlineLevel="0" collapsed="false">
      <c r="A590" s="0" t="s">
        <v>1205</v>
      </c>
      <c r="B590" s="0" t="s">
        <v>613</v>
      </c>
      <c r="C590" s="0" t="s">
        <v>23</v>
      </c>
      <c r="D590" s="0" t="s">
        <v>594</v>
      </c>
      <c r="E590" s="20" t="n">
        <v>337.832996368408</v>
      </c>
      <c r="F590" s="0" t="n">
        <v>75.6</v>
      </c>
      <c r="G590" s="0" t="n">
        <v>79.7</v>
      </c>
      <c r="H590" s="0" t="n">
        <v>85.5</v>
      </c>
      <c r="I590" s="0" t="n">
        <v>8.47</v>
      </c>
      <c r="J590" s="0" t="n">
        <v>1.25</v>
      </c>
      <c r="K590" s="0" t="n">
        <v>32.2</v>
      </c>
      <c r="L590" s="0" t="n">
        <v>0.37</v>
      </c>
      <c r="M590" s="19" t="n">
        <v>43713.3370435185</v>
      </c>
      <c r="N590" s="19" t="n">
        <v>43713.3731552431</v>
      </c>
      <c r="O590" s="19" t="s">
        <v>605</v>
      </c>
      <c r="W590" s="0" t="s">
        <v>159</v>
      </c>
      <c r="X590" s="19" t="n">
        <v>43600.0486111111</v>
      </c>
      <c r="Y590" s="31" t="n">
        <v>263.333333333333</v>
      </c>
      <c r="Z590" s="0" t="s">
        <v>594</v>
      </c>
      <c r="AA590" s="0" t="s">
        <v>24</v>
      </c>
      <c r="AB590" s="0" t="s">
        <v>77</v>
      </c>
      <c r="AC590" s="0" t="n">
        <v>2019</v>
      </c>
      <c r="AD590" s="0" t="n">
        <v>5</v>
      </c>
      <c r="AE590" s="32"/>
      <c r="AF590" s="21" t="n">
        <f aca="false">IFERROR(SUMPRODUCT(--(tbl_bd_descente[wo_number]=W590),tbl_bd_descente[Y],tbl_bd_descente[tons])/SUMIF(tbl_bd_descente[wo_number],W590,tbl_bd_descente[tons]),0)</f>
        <v>80.1037974683544</v>
      </c>
      <c r="AG590" s="21" t="n">
        <f aca="false">IFERROR(SUMPRODUCT(--(tbl_bd_descente[wo_number]=W590),tbl_bd_descente[Al2O3],tbl_bd_descente[tons])/SUMIF(tbl_bd_descente[wo_number],W590,tbl_bd_descente[tons]),0)</f>
        <v>10.7901265822785</v>
      </c>
      <c r="AH590" s="21" t="n">
        <f aca="false">IFERROR(SUMPRODUCT(--(tbl_bd_descente[wo_number]=W590),tbl_bd_descente[Fe2O3],tbl_bd_descente[tons])/SUMIF(tbl_bd_descente[wo_number],W590,tbl_bd_descente[tons]),0)</f>
        <v>1.90075949367089</v>
      </c>
      <c r="AI590" s="21" t="n">
        <f aca="false">IFERROR(SUMPRODUCT(--(tbl_bd_descente[wo_number]=W590),tbl_bd_descente[MgO],tbl_bd_descente[tons])/SUMIF(tbl_bd_descente[wo_number],W590,tbl_bd_descente[tons]),0)</f>
        <v>31.1881012658228</v>
      </c>
      <c r="AJ590" s="21" t="n">
        <f aca="false">IFERROR(SUMPRODUCT(--(tbl_bd_descente[wo_number]=W590),tbl_bd_descente[CaOX],tbl_bd_descente[tons])/SUMIF(tbl_bd_descente[wo_number],W590,tbl_bd_descente[tons]),0)</f>
        <v>1.17518987341772</v>
      </c>
      <c r="AK590" s="21" t="n">
        <f aca="false">IFERROR(SUMPRODUCT(--(tbl_bd_descente[wo_number]=W590),tbl_bd_descente[S],tbl_bd_descente[tons])/SUMIF(tbl_bd_descente[wo_number],W590,tbl_bd_descente[tons]),0)</f>
        <v>0.0948101265822785</v>
      </c>
      <c r="AL590" s="33"/>
      <c r="AM590" s="34"/>
      <c r="AO590" s="47" t="str">
        <f aca="false">IF(AND(C590=S$2,D590=S$3,COUNTIF(AO$1:AO589,"&gt;"&amp;1)&lt;10),ROW(),"")</f>
        <v/>
      </c>
    </row>
    <row r="591" customFormat="false" ht="12.8" hidden="false" customHeight="false" outlineLevel="0" collapsed="false">
      <c r="A591" s="0" t="s">
        <v>1206</v>
      </c>
      <c r="B591" s="0" t="s">
        <v>613</v>
      </c>
      <c r="C591" s="0" t="s">
        <v>23</v>
      </c>
      <c r="D591" s="0" t="s">
        <v>594</v>
      </c>
      <c r="E591" s="20" t="n">
        <v>266.52799987793</v>
      </c>
      <c r="F591" s="0" t="n">
        <v>76.4</v>
      </c>
      <c r="G591" s="0" t="n">
        <v>80.5</v>
      </c>
      <c r="H591" s="0" t="n">
        <v>86.3</v>
      </c>
      <c r="I591" s="0" t="n">
        <v>8.35</v>
      </c>
      <c r="J591" s="0" t="n">
        <v>1.19</v>
      </c>
      <c r="K591" s="0" t="n">
        <v>32.11</v>
      </c>
      <c r="L591" s="0" t="n">
        <v>0.47</v>
      </c>
      <c r="M591" s="19" t="n">
        <v>43713.3067077546</v>
      </c>
      <c r="N591" s="19" t="n">
        <v>43713.3330859954</v>
      </c>
      <c r="O591" s="19" t="s">
        <v>605</v>
      </c>
      <c r="W591" s="0" t="s">
        <v>159</v>
      </c>
      <c r="X591" s="19" t="n">
        <v>43600.0486111111</v>
      </c>
      <c r="Y591" s="31" t="n">
        <v>526.666666666667</v>
      </c>
      <c r="Z591" s="0" t="s">
        <v>594</v>
      </c>
      <c r="AA591" s="0" t="s">
        <v>23</v>
      </c>
      <c r="AB591" s="0" t="s">
        <v>77</v>
      </c>
      <c r="AC591" s="0" t="n">
        <v>2019</v>
      </c>
      <c r="AD591" s="0" t="n">
        <v>5</v>
      </c>
      <c r="AE591" s="32"/>
      <c r="AF591" s="21" t="n">
        <f aca="false">IFERROR(SUMPRODUCT(--(tbl_bd_descente[wo_number]=W591),tbl_bd_descente[Y],tbl_bd_descente[tons])/SUMIF(tbl_bd_descente[wo_number],W591,tbl_bd_descente[tons]),0)</f>
        <v>80.1037974683544</v>
      </c>
      <c r="AG591" s="21" t="n">
        <f aca="false">IFERROR(SUMPRODUCT(--(tbl_bd_descente[wo_number]=W591),tbl_bd_descente[Al2O3],tbl_bd_descente[tons])/SUMIF(tbl_bd_descente[wo_number],W591,tbl_bd_descente[tons]),0)</f>
        <v>10.7901265822785</v>
      </c>
      <c r="AH591" s="21" t="n">
        <f aca="false">IFERROR(SUMPRODUCT(--(tbl_bd_descente[wo_number]=W591),tbl_bd_descente[Fe2O3],tbl_bd_descente[tons])/SUMIF(tbl_bd_descente[wo_number],W591,tbl_bd_descente[tons]),0)</f>
        <v>1.90075949367089</v>
      </c>
      <c r="AI591" s="21" t="n">
        <f aca="false">IFERROR(SUMPRODUCT(--(tbl_bd_descente[wo_number]=W591),tbl_bd_descente[MgO],tbl_bd_descente[tons])/SUMIF(tbl_bd_descente[wo_number],W591,tbl_bd_descente[tons]),0)</f>
        <v>31.1881012658228</v>
      </c>
      <c r="AJ591" s="21" t="n">
        <f aca="false">IFERROR(SUMPRODUCT(--(tbl_bd_descente[wo_number]=W591),tbl_bd_descente[CaOX],tbl_bd_descente[tons])/SUMIF(tbl_bd_descente[wo_number],W591,tbl_bd_descente[tons]),0)</f>
        <v>1.17518987341772</v>
      </c>
      <c r="AK591" s="21" t="n">
        <f aca="false">IFERROR(SUMPRODUCT(--(tbl_bd_descente[wo_number]=W591),tbl_bd_descente[S],tbl_bd_descente[tons])/SUMIF(tbl_bd_descente[wo_number],W591,tbl_bd_descente[tons]),0)</f>
        <v>0.0948101265822785</v>
      </c>
      <c r="AL591" s="33"/>
      <c r="AM591" s="34"/>
      <c r="AO591" s="47" t="str">
        <f aca="false">IF(AND(C591=S$2,D591=S$3,COUNTIF(AO$1:AO590,"&gt;"&amp;1)&lt;10),ROW(),"")</f>
        <v/>
      </c>
    </row>
    <row r="592" customFormat="false" ht="12.8" hidden="false" customHeight="false" outlineLevel="0" collapsed="false">
      <c r="A592" s="0" t="s">
        <v>1207</v>
      </c>
      <c r="B592" s="0" t="s">
        <v>66</v>
      </c>
      <c r="C592" s="0" t="s">
        <v>9</v>
      </c>
      <c r="D592" s="0" t="s">
        <v>66</v>
      </c>
      <c r="E592" s="20" t="n">
        <v>335.204997253418</v>
      </c>
      <c r="F592" s="0" t="n">
        <v>72</v>
      </c>
      <c r="G592" s="0" t="n">
        <v>75.9</v>
      </c>
      <c r="H592" s="0" t="n">
        <v>81.4</v>
      </c>
      <c r="I592" s="0" t="n">
        <v>8.3</v>
      </c>
      <c r="J592" s="0" t="n">
        <v>1.4</v>
      </c>
      <c r="K592" s="0" t="n">
        <v>32.03</v>
      </c>
      <c r="L592" s="0" t="n">
        <v>2.18</v>
      </c>
      <c r="M592" s="19" t="n">
        <v>43713.2625064468</v>
      </c>
      <c r="N592" s="19" t="n">
        <v>43713.2991721875</v>
      </c>
      <c r="O592" s="19" t="s">
        <v>605</v>
      </c>
      <c r="W592" s="0" t="s">
        <v>158</v>
      </c>
      <c r="X592" s="19" t="n">
        <v>43599.8444444444</v>
      </c>
      <c r="Y592" s="31" t="n">
        <v>1209</v>
      </c>
      <c r="Z592" s="0" t="s">
        <v>30</v>
      </c>
      <c r="AA592" s="0" t="s">
        <v>3</v>
      </c>
      <c r="AB592" s="0" t="s">
        <v>30</v>
      </c>
      <c r="AC592" s="0" t="n">
        <v>2019</v>
      </c>
      <c r="AD592" s="0" t="n">
        <v>5</v>
      </c>
      <c r="AE592" s="32"/>
      <c r="AF592" s="21" t="n">
        <f aca="false">IFERROR(SUMPRODUCT(--(tbl_bd_descente[wo_number]=W592),tbl_bd_descente[Y],tbl_bd_descente[tons])/SUMIF(tbl_bd_descente[wo_number],W592,tbl_bd_descente[tons]),0)</f>
        <v>80.1587262200165</v>
      </c>
      <c r="AG592" s="21" t="n">
        <f aca="false">IFERROR(SUMPRODUCT(--(tbl_bd_descente[wo_number]=W592),tbl_bd_descente[Al2O3],tbl_bd_descente[tons])/SUMIF(tbl_bd_descente[wo_number],W592,tbl_bd_descente[tons]),0)</f>
        <v>3.91292803970223</v>
      </c>
      <c r="AH592" s="21" t="n">
        <f aca="false">IFERROR(SUMPRODUCT(--(tbl_bd_descente[wo_number]=W592),tbl_bd_descente[Fe2O3],tbl_bd_descente[tons])/SUMIF(tbl_bd_descente[wo_number],W592,tbl_bd_descente[tons]),0)</f>
        <v>0.973382961124896</v>
      </c>
      <c r="AI592" s="21" t="n">
        <f aca="false">IFERROR(SUMPRODUCT(--(tbl_bd_descente[wo_number]=W592),tbl_bd_descente[MgO],tbl_bd_descente[tons])/SUMIF(tbl_bd_descente[wo_number],W592,tbl_bd_descente[tons]),0)</f>
        <v>31.8363937138131</v>
      </c>
      <c r="AJ592" s="21" t="n">
        <f aca="false">IFERROR(SUMPRODUCT(--(tbl_bd_descente[wo_number]=W592),tbl_bd_descente[CaOX],tbl_bd_descente[tons])/SUMIF(tbl_bd_descente[wo_number],W592,tbl_bd_descente[tons]),0)</f>
        <v>0.955947063688999</v>
      </c>
      <c r="AK592" s="21" t="n">
        <f aca="false">IFERROR(SUMPRODUCT(--(tbl_bd_descente[wo_number]=W592),tbl_bd_descente[S],tbl_bd_descente[tons])/SUMIF(tbl_bd_descente[wo_number],W592,tbl_bd_descente[tons]),0)</f>
        <v>0.200074441687345</v>
      </c>
      <c r="AL592" s="33"/>
      <c r="AM592" s="34"/>
      <c r="AO592" s="47" t="str">
        <f aca="false">IF(AND(C592=S$2,D592=S$3,COUNTIF(AO$1:AO591,"&gt;"&amp;1)&lt;10),ROW(),"")</f>
        <v/>
      </c>
    </row>
    <row r="593" customFormat="false" ht="12.8" hidden="false" customHeight="false" outlineLevel="0" collapsed="false">
      <c r="A593" s="0" t="s">
        <v>1208</v>
      </c>
      <c r="B593" s="0" t="s">
        <v>30</v>
      </c>
      <c r="C593" s="0" t="s">
        <v>1</v>
      </c>
      <c r="D593" s="0" t="s">
        <v>30</v>
      </c>
      <c r="E593" s="20" t="n">
        <v>173.824000549316</v>
      </c>
      <c r="F593" s="20" t="n">
        <v>76.2</v>
      </c>
      <c r="G593" s="20" t="n">
        <v>80.3</v>
      </c>
      <c r="H593" s="20" t="n">
        <v>86.7</v>
      </c>
      <c r="I593" s="20" t="n">
        <v>3.37</v>
      </c>
      <c r="J593" s="20" t="n">
        <v>0.88</v>
      </c>
      <c r="K593" s="20" t="n">
        <v>31.59</v>
      </c>
      <c r="L593" s="20" t="n">
        <v>1.1</v>
      </c>
      <c r="M593" s="19" t="n">
        <v>43713.2404349884</v>
      </c>
      <c r="N593" s="19" t="n">
        <v>43713.2577382292</v>
      </c>
      <c r="O593" s="19" t="s">
        <v>605</v>
      </c>
      <c r="W593" s="0" t="s">
        <v>157</v>
      </c>
      <c r="X593" s="19" t="n">
        <v>43599.4965277778</v>
      </c>
      <c r="Y593" s="31" t="n">
        <v>1200</v>
      </c>
      <c r="Z593" s="0" t="s">
        <v>30</v>
      </c>
      <c r="AA593" s="0" t="s">
        <v>3</v>
      </c>
      <c r="AB593" s="0" t="s">
        <v>30</v>
      </c>
      <c r="AC593" s="0" t="n">
        <v>2019</v>
      </c>
      <c r="AD593" s="0" t="n">
        <v>5</v>
      </c>
      <c r="AE593" s="32"/>
      <c r="AF593" s="21" t="n">
        <f aca="false">IFERROR(SUMPRODUCT(--(tbl_bd_descente[wo_number]=W593),tbl_bd_descente[Y],tbl_bd_descente[tons])/SUMIF(tbl_bd_descente[wo_number],W593,tbl_bd_descente[tons]),0)</f>
        <v>79.4333333333333</v>
      </c>
      <c r="AG593" s="21" t="n">
        <f aca="false">IFERROR(SUMPRODUCT(--(tbl_bd_descente[wo_number]=W593),tbl_bd_descente[Al2O3],tbl_bd_descente[tons])/SUMIF(tbl_bd_descente[wo_number],W593,tbl_bd_descente[tons]),0)</f>
        <v>2.52666666666667</v>
      </c>
      <c r="AH593" s="21" t="n">
        <f aca="false">IFERROR(SUMPRODUCT(--(tbl_bd_descente[wo_number]=W593),tbl_bd_descente[Fe2O3],tbl_bd_descente[tons])/SUMIF(tbl_bd_descente[wo_number],W593,tbl_bd_descente[tons]),0)</f>
        <v>0.93</v>
      </c>
      <c r="AI593" s="21" t="n">
        <f aca="false">IFERROR(SUMPRODUCT(--(tbl_bd_descente[wo_number]=W593),tbl_bd_descente[MgO],tbl_bd_descente[tons])/SUMIF(tbl_bd_descente[wo_number],W593,tbl_bd_descente[tons]),0)</f>
        <v>31.57</v>
      </c>
      <c r="AJ593" s="21" t="n">
        <f aca="false">IFERROR(SUMPRODUCT(--(tbl_bd_descente[wo_number]=W593),tbl_bd_descente[CaOX],tbl_bd_descente[tons])/SUMIF(tbl_bd_descente[wo_number],W593,tbl_bd_descente[tons]),0)</f>
        <v>1.1</v>
      </c>
      <c r="AK593" s="21" t="n">
        <f aca="false">IFERROR(SUMPRODUCT(--(tbl_bd_descente[wo_number]=W593),tbl_bd_descente[S],tbl_bd_descente[tons])/SUMIF(tbl_bd_descente[wo_number],W593,tbl_bd_descente[tons]),0)</f>
        <v>0.206666666666667</v>
      </c>
      <c r="AL593" s="33"/>
      <c r="AM593" s="34"/>
      <c r="AO593" s="47" t="str">
        <f aca="false">IF(AND(C593=S$2,D593=S$3,COUNTIF(AO$1:AO592,"&gt;"&amp;1)&lt;10),ROW(),"")</f>
        <v/>
      </c>
    </row>
    <row r="594" customFormat="false" ht="12.8" hidden="false" customHeight="false" outlineLevel="0" collapsed="false">
      <c r="A594" s="0" t="s">
        <v>1209</v>
      </c>
      <c r="B594" s="0" t="s">
        <v>104</v>
      </c>
      <c r="C594" s="0" t="s">
        <v>6</v>
      </c>
      <c r="D594" s="0" t="s">
        <v>104</v>
      </c>
      <c r="E594" s="20" t="n">
        <v>141.484001159668</v>
      </c>
      <c r="F594" s="0" t="n">
        <v>77.3</v>
      </c>
      <c r="G594" s="0" t="n">
        <v>81.6</v>
      </c>
      <c r="H594" s="0" t="n">
        <v>87.3</v>
      </c>
      <c r="I594" s="0" t="n">
        <v>8.26</v>
      </c>
      <c r="J594" s="0" t="n">
        <v>1.05</v>
      </c>
      <c r="K594" s="0" t="n">
        <v>32.07</v>
      </c>
      <c r="L594" s="0" t="n">
        <v>0.63</v>
      </c>
      <c r="M594" s="19" t="n">
        <v>43712.9375820949</v>
      </c>
      <c r="N594" s="19" t="n">
        <v>43713.2345204051</v>
      </c>
      <c r="O594" s="19" t="s">
        <v>605</v>
      </c>
      <c r="W594" s="0" t="s">
        <v>156</v>
      </c>
      <c r="X594" s="19" t="n">
        <v>43599.175</v>
      </c>
      <c r="Y594" s="31" t="n">
        <v>390</v>
      </c>
      <c r="Z594" s="0" t="s">
        <v>58</v>
      </c>
      <c r="AA594" s="0" t="s">
        <v>2</v>
      </c>
      <c r="AB594" s="0" t="s">
        <v>58</v>
      </c>
      <c r="AC594" s="0" t="n">
        <v>2019</v>
      </c>
      <c r="AD594" s="0" t="n">
        <v>5</v>
      </c>
      <c r="AE594" s="32"/>
      <c r="AF594" s="21" t="n">
        <f aca="false">IFERROR(SUMPRODUCT(--(tbl_bd_descente[wo_number]=W594),tbl_bd_descente[Y],tbl_bd_descente[tons])/SUMIF(tbl_bd_descente[wo_number],W594,tbl_bd_descente[tons]),0)</f>
        <v>78.6076923076923</v>
      </c>
      <c r="AG594" s="21" t="n">
        <f aca="false">IFERROR(SUMPRODUCT(--(tbl_bd_descente[wo_number]=W594),tbl_bd_descente[Al2O3],tbl_bd_descente[tons])/SUMIF(tbl_bd_descente[wo_number],W594,tbl_bd_descente[tons]),0)</f>
        <v>2.87615384615385</v>
      </c>
      <c r="AH594" s="21" t="n">
        <f aca="false">IFERROR(SUMPRODUCT(--(tbl_bd_descente[wo_number]=W594),tbl_bd_descente[Fe2O3],tbl_bd_descente[tons])/SUMIF(tbl_bd_descente[wo_number],W594,tbl_bd_descente[tons]),0)</f>
        <v>0.950769230769231</v>
      </c>
      <c r="AI594" s="21" t="n">
        <f aca="false">IFERROR(SUMPRODUCT(--(tbl_bd_descente[wo_number]=W594),tbl_bd_descente[MgO],tbl_bd_descente[tons])/SUMIF(tbl_bd_descente[wo_number],W594,tbl_bd_descente[tons]),0)</f>
        <v>31.5884615384615</v>
      </c>
      <c r="AJ594" s="21" t="n">
        <f aca="false">IFERROR(SUMPRODUCT(--(tbl_bd_descente[wo_number]=W594),tbl_bd_descente[CaOX],tbl_bd_descente[tons])/SUMIF(tbl_bd_descente[wo_number],W594,tbl_bd_descente[tons]),0)</f>
        <v>1.26461538461538</v>
      </c>
      <c r="AK594" s="21" t="n">
        <f aca="false">IFERROR(SUMPRODUCT(--(tbl_bd_descente[wo_number]=W594),tbl_bd_descente[S],tbl_bd_descente[tons])/SUMIF(tbl_bd_descente[wo_number],W594,tbl_bd_descente[tons]),0)</f>
        <v>0.212307692307692</v>
      </c>
      <c r="AL594" s="33"/>
      <c r="AM594" s="34"/>
      <c r="AO594" s="47" t="str">
        <f aca="false">IF(AND(C594=S$2,D594=S$3,COUNTIF(AO$1:AO593,"&gt;"&amp;1)&lt;10),ROW(),"")</f>
        <v/>
      </c>
    </row>
    <row r="595" customFormat="false" ht="12.8" hidden="false" customHeight="false" outlineLevel="0" collapsed="false">
      <c r="A595" s="0" t="s">
        <v>1210</v>
      </c>
      <c r="B595" s="0" t="s">
        <v>30</v>
      </c>
      <c r="C595" s="0" t="s">
        <v>4</v>
      </c>
      <c r="D595" s="0" t="s">
        <v>30</v>
      </c>
      <c r="E595" s="20" t="n">
        <v>287.390995502472</v>
      </c>
      <c r="F595" s="0" t="n">
        <v>73.4</v>
      </c>
      <c r="G595" s="0" t="n">
        <v>77.4</v>
      </c>
      <c r="H595" s="0" t="n">
        <v>83.1</v>
      </c>
      <c r="I595" s="0" t="n">
        <v>7.89</v>
      </c>
      <c r="J595" s="0" t="n">
        <v>1.35</v>
      </c>
      <c r="K595" s="0" t="n">
        <v>32.08</v>
      </c>
      <c r="L595" s="0" t="n">
        <v>0.99</v>
      </c>
      <c r="M595" s="19" t="n">
        <v>43712.8971148148</v>
      </c>
      <c r="N595" s="19" t="n">
        <v>43712.9307596875</v>
      </c>
      <c r="O595" s="19" t="s">
        <v>605</v>
      </c>
      <c r="W595" s="0" t="s">
        <v>155</v>
      </c>
      <c r="X595" s="19" t="n">
        <v>43599.0743055556</v>
      </c>
      <c r="Y595" s="31" t="n">
        <v>900</v>
      </c>
      <c r="Z595" s="0" t="s">
        <v>58</v>
      </c>
      <c r="AA595" s="0" t="s">
        <v>2</v>
      </c>
      <c r="AB595" s="0" t="s">
        <v>58</v>
      </c>
      <c r="AC595" s="0" t="n">
        <v>2019</v>
      </c>
      <c r="AD595" s="0" t="n">
        <v>5</v>
      </c>
      <c r="AE595" s="32"/>
      <c r="AF595" s="21" t="n">
        <f aca="false">IFERROR(SUMPRODUCT(--(tbl_bd_descente[wo_number]=W595),tbl_bd_descente[Y],tbl_bd_descente[tons])/SUMIF(tbl_bd_descente[wo_number],W595,tbl_bd_descente[tons]),0)</f>
        <v>78.2666666666667</v>
      </c>
      <c r="AG595" s="21" t="n">
        <f aca="false">IFERROR(SUMPRODUCT(--(tbl_bd_descente[wo_number]=W595),tbl_bd_descente[Al2O3],tbl_bd_descente[tons])/SUMIF(tbl_bd_descente[wo_number],W595,tbl_bd_descente[tons]),0)</f>
        <v>2.73666666666667</v>
      </c>
      <c r="AH595" s="21" t="n">
        <f aca="false">IFERROR(SUMPRODUCT(--(tbl_bd_descente[wo_number]=W595),tbl_bd_descente[Fe2O3],tbl_bd_descente[tons])/SUMIF(tbl_bd_descente[wo_number],W595,tbl_bd_descente[tons]),0)</f>
        <v>0.91</v>
      </c>
      <c r="AI595" s="21" t="n">
        <f aca="false">IFERROR(SUMPRODUCT(--(tbl_bd_descente[wo_number]=W595),tbl_bd_descente[MgO],tbl_bd_descente[tons])/SUMIF(tbl_bd_descente[wo_number],W595,tbl_bd_descente[tons]),0)</f>
        <v>31.5833333333333</v>
      </c>
      <c r="AJ595" s="21" t="n">
        <f aca="false">IFERROR(SUMPRODUCT(--(tbl_bd_descente[wo_number]=W595),tbl_bd_descente[CaOX],tbl_bd_descente[tons])/SUMIF(tbl_bd_descente[wo_number],W595,tbl_bd_descente[tons]),0)</f>
        <v>1.41333333333333</v>
      </c>
      <c r="AK595" s="21" t="n">
        <f aca="false">IFERROR(SUMPRODUCT(--(tbl_bd_descente[wo_number]=W595),tbl_bd_descente[S],tbl_bd_descente[tons])/SUMIF(tbl_bd_descente[wo_number],W595,tbl_bd_descente[tons]),0)</f>
        <v>0.206666666666667</v>
      </c>
      <c r="AL595" s="33"/>
      <c r="AM595" s="34"/>
      <c r="AO595" s="47" t="str">
        <f aca="false">IF(AND(C595=S$2,D595=S$3,COUNTIF(AO$1:AO594,"&gt;"&amp;1)&lt;10),ROW(),"")</f>
        <v/>
      </c>
    </row>
    <row r="596" customFormat="false" ht="12.8" hidden="false" customHeight="false" outlineLevel="0" collapsed="false">
      <c r="A596" s="0" t="s">
        <v>1211</v>
      </c>
      <c r="B596" s="0" t="s">
        <v>594</v>
      </c>
      <c r="C596" s="0" t="s">
        <v>23</v>
      </c>
      <c r="D596" s="0" t="s">
        <v>594</v>
      </c>
      <c r="E596" s="20" t="n">
        <v>71.3040008544922</v>
      </c>
      <c r="F596" s="0" t="n">
        <v>75.8</v>
      </c>
      <c r="G596" s="0" t="n">
        <v>80.1</v>
      </c>
      <c r="H596" s="0" t="n">
        <v>84</v>
      </c>
      <c r="I596" s="0" t="n">
        <v>16.1</v>
      </c>
      <c r="J596" s="0" t="n">
        <v>2.61</v>
      </c>
      <c r="K596" s="0" t="n">
        <v>32.72</v>
      </c>
      <c r="L596" s="0" t="n">
        <v>0.43</v>
      </c>
      <c r="M596" s="19" t="n">
        <v>43712.8786531597</v>
      </c>
      <c r="N596" s="19" t="n">
        <v>43712.8829934375</v>
      </c>
      <c r="O596" s="19" t="s">
        <v>977</v>
      </c>
      <c r="W596" s="0" t="s">
        <v>154</v>
      </c>
      <c r="X596" s="19" t="n">
        <v>43598.8354166667</v>
      </c>
      <c r="Y596" s="31" t="n">
        <v>370</v>
      </c>
      <c r="Z596" s="0" t="s">
        <v>30</v>
      </c>
      <c r="AA596" s="0" t="s">
        <v>3</v>
      </c>
      <c r="AB596" s="0" t="s">
        <v>30</v>
      </c>
      <c r="AC596" s="0" t="n">
        <v>2019</v>
      </c>
      <c r="AD596" s="0" t="n">
        <v>5</v>
      </c>
      <c r="AE596" s="32"/>
      <c r="AF596" s="21" t="n">
        <f aca="false">IFERROR(SUMPRODUCT(--(tbl_bd_descente[wo_number]=W596),tbl_bd_descente[Y],tbl_bd_descente[tons])/SUMIF(tbl_bd_descente[wo_number],W596,tbl_bd_descente[tons]),0)</f>
        <v>78.8</v>
      </c>
      <c r="AG596" s="21" t="n">
        <f aca="false">IFERROR(SUMPRODUCT(--(tbl_bd_descente[wo_number]=W596),tbl_bd_descente[Al2O3],tbl_bd_descente[tons])/SUMIF(tbl_bd_descente[wo_number],W596,tbl_bd_descente[tons]),0)</f>
        <v>3.44</v>
      </c>
      <c r="AH596" s="21" t="n">
        <f aca="false">IFERROR(SUMPRODUCT(--(tbl_bd_descente[wo_number]=W596),tbl_bd_descente[Fe2O3],tbl_bd_descente[tons])/SUMIF(tbl_bd_descente[wo_number],W596,tbl_bd_descente[tons]),0)</f>
        <v>0.98</v>
      </c>
      <c r="AI596" s="21" t="n">
        <f aca="false">IFERROR(SUMPRODUCT(--(tbl_bd_descente[wo_number]=W596),tbl_bd_descente[MgO],tbl_bd_descente[tons])/SUMIF(tbl_bd_descente[wo_number],W596,tbl_bd_descente[tons]),0)</f>
        <v>31.56</v>
      </c>
      <c r="AJ596" s="21" t="n">
        <f aca="false">IFERROR(SUMPRODUCT(--(tbl_bd_descente[wo_number]=W596),tbl_bd_descente[CaOX],tbl_bd_descente[tons])/SUMIF(tbl_bd_descente[wo_number],W596,tbl_bd_descente[tons]),0)</f>
        <v>1.06</v>
      </c>
      <c r="AK596" s="21" t="n">
        <f aca="false">IFERROR(SUMPRODUCT(--(tbl_bd_descente[wo_number]=W596),tbl_bd_descente[S],tbl_bd_descente[tons])/SUMIF(tbl_bd_descente[wo_number],W596,tbl_bd_descente[tons]),0)</f>
        <v>0.22</v>
      </c>
      <c r="AL596" s="33"/>
      <c r="AM596" s="34"/>
      <c r="AO596" s="47" t="str">
        <f aca="false">IF(AND(C596=S$2,D596=S$3,COUNTIF(AO$1:AO595,"&gt;"&amp;1)&lt;10),ROW(),"")</f>
        <v/>
      </c>
    </row>
    <row r="597" customFormat="false" ht="12.8" hidden="false" customHeight="false" outlineLevel="0" collapsed="false">
      <c r="A597" s="0" t="s">
        <v>1212</v>
      </c>
      <c r="B597" s="0" t="s">
        <v>30</v>
      </c>
      <c r="C597" s="0" t="s">
        <v>1</v>
      </c>
      <c r="D597" s="0" t="s">
        <v>30</v>
      </c>
      <c r="E597" s="20" t="n">
        <v>72.1199987828732</v>
      </c>
      <c r="F597" s="20" t="n">
        <v>75.9</v>
      </c>
      <c r="G597" s="20" t="n">
        <v>80</v>
      </c>
      <c r="H597" s="20" t="n">
        <v>86.8</v>
      </c>
      <c r="I597" s="20" t="n">
        <v>3.68</v>
      </c>
      <c r="J597" s="20" t="n">
        <v>0.98</v>
      </c>
      <c r="K597" s="20" t="n">
        <v>31.48</v>
      </c>
      <c r="L597" s="20" t="n">
        <v>1.48</v>
      </c>
      <c r="M597" s="19" t="n">
        <v>43712.8579584144</v>
      </c>
      <c r="N597" s="19" t="n">
        <v>43712.869613044</v>
      </c>
      <c r="O597" s="19" t="s">
        <v>649</v>
      </c>
      <c r="W597" s="0" t="s">
        <v>153</v>
      </c>
      <c r="X597" s="19" t="n">
        <v>43598.4826388889</v>
      </c>
      <c r="Y597" s="31" t="n">
        <v>1205</v>
      </c>
      <c r="Z597" s="0" t="s">
        <v>30</v>
      </c>
      <c r="AA597" s="0" t="s">
        <v>3</v>
      </c>
      <c r="AB597" s="0" t="s">
        <v>30</v>
      </c>
      <c r="AC597" s="0" t="n">
        <v>2019</v>
      </c>
      <c r="AD597" s="0" t="n">
        <v>5</v>
      </c>
      <c r="AE597" s="32"/>
      <c r="AF597" s="21" t="n">
        <f aca="false">IFERROR(SUMPRODUCT(--(tbl_bd_descente[wo_number]=W597),tbl_bd_descente[Y],tbl_bd_descente[tons])/SUMIF(tbl_bd_descente[wo_number],W597,tbl_bd_descente[tons]),0)</f>
        <v>80.4311203319502</v>
      </c>
      <c r="AG597" s="21" t="n">
        <f aca="false">IFERROR(SUMPRODUCT(--(tbl_bd_descente[wo_number]=W597),tbl_bd_descente[Al2O3],tbl_bd_descente[tons])/SUMIF(tbl_bd_descente[wo_number],W597,tbl_bd_descente[tons]),0)</f>
        <v>1.2446887966805</v>
      </c>
      <c r="AH597" s="21" t="n">
        <f aca="false">IFERROR(SUMPRODUCT(--(tbl_bd_descente[wo_number]=W597),tbl_bd_descente[Fe2O3],tbl_bd_descente[tons])/SUMIF(tbl_bd_descente[wo_number],W597,tbl_bd_descente[tons]),0)</f>
        <v>0.963734439834025</v>
      </c>
      <c r="AI597" s="21" t="n">
        <f aca="false">IFERROR(SUMPRODUCT(--(tbl_bd_descente[wo_number]=W597),tbl_bd_descente[MgO],tbl_bd_descente[tons])/SUMIF(tbl_bd_descente[wo_number],W597,tbl_bd_descente[tons]),0)</f>
        <v>31.8021991701245</v>
      </c>
      <c r="AJ597" s="21" t="n">
        <f aca="false">IFERROR(SUMPRODUCT(--(tbl_bd_descente[wo_number]=W597),tbl_bd_descente[CaOX],tbl_bd_descente[tons])/SUMIF(tbl_bd_descente[wo_number],W597,tbl_bd_descente[tons]),0)</f>
        <v>0.936804979253112</v>
      </c>
      <c r="AK597" s="21" t="n">
        <f aca="false">IFERROR(SUMPRODUCT(--(tbl_bd_descente[wo_number]=W597),tbl_bd_descente[S],tbl_bd_descente[tons])/SUMIF(tbl_bd_descente[wo_number],W597,tbl_bd_descente[tons]),0)</f>
        <v>0.233360995850622</v>
      </c>
      <c r="AL597" s="33"/>
      <c r="AM597" s="34"/>
      <c r="AO597" s="47" t="str">
        <f aca="false">IF(AND(C597=S$2,D597=S$3,COUNTIF(AO$1:AO596,"&gt;"&amp;1)&lt;10),ROW(),"")</f>
        <v/>
      </c>
    </row>
    <row r="598" customFormat="false" ht="12.8" hidden="false" customHeight="false" outlineLevel="0" collapsed="false">
      <c r="A598" s="0" t="s">
        <v>1213</v>
      </c>
      <c r="B598" s="0" t="s">
        <v>104</v>
      </c>
      <c r="C598" s="0" t="s">
        <v>6</v>
      </c>
      <c r="D598" s="0" t="s">
        <v>104</v>
      </c>
      <c r="E598" s="20" t="n">
        <v>180.074996948242</v>
      </c>
      <c r="F598" s="0" t="n">
        <v>80</v>
      </c>
      <c r="G598" s="0" t="n">
        <v>84.4</v>
      </c>
      <c r="H598" s="0" t="n">
        <v>90.3</v>
      </c>
      <c r="I598" s="0" t="n">
        <v>8.85</v>
      </c>
      <c r="J598" s="0" t="n">
        <v>1.06</v>
      </c>
      <c r="K598" s="0" t="n">
        <v>32.18</v>
      </c>
      <c r="L598" s="0" t="n">
        <v>0.45</v>
      </c>
      <c r="M598" s="19" t="n">
        <v>43712.829288507</v>
      </c>
      <c r="N598" s="19" t="n">
        <v>43712.8524603819</v>
      </c>
      <c r="O598" s="19" t="s">
        <v>649</v>
      </c>
      <c r="W598" s="0" t="s">
        <v>152</v>
      </c>
      <c r="X598" s="19" t="n">
        <v>43598.19375</v>
      </c>
      <c r="Y598" s="31" t="n">
        <v>267.5</v>
      </c>
      <c r="Z598" s="0" t="s">
        <v>66</v>
      </c>
      <c r="AA598" s="0" t="s">
        <v>9</v>
      </c>
      <c r="AB598" s="0" t="s">
        <v>66</v>
      </c>
      <c r="AC598" s="0" t="n">
        <v>2019</v>
      </c>
      <c r="AD598" s="0" t="n">
        <v>5</v>
      </c>
      <c r="AE598" s="32"/>
      <c r="AF598" s="21" t="n">
        <f aca="false">IFERROR(SUMPRODUCT(--(tbl_bd_descente[wo_number]=W598),tbl_bd_descente[Y],tbl_bd_descente[tons])/SUMIF(tbl_bd_descente[wo_number],W598,tbl_bd_descente[tons]),0)</f>
        <v>74.7579439252336</v>
      </c>
      <c r="AG598" s="21" t="n">
        <f aca="false">IFERROR(SUMPRODUCT(--(tbl_bd_descente[wo_number]=W598),tbl_bd_descente[Al2O3],tbl_bd_descente[tons])/SUMIF(tbl_bd_descente[wo_number],W598,tbl_bd_descente[tons]),0)</f>
        <v>7.78327102803738</v>
      </c>
      <c r="AH598" s="21" t="n">
        <f aca="false">IFERROR(SUMPRODUCT(--(tbl_bd_descente[wo_number]=W598),tbl_bd_descente[Fe2O3],tbl_bd_descente[tons])/SUMIF(tbl_bd_descente[wo_number],W598,tbl_bd_descente[tons]),0)</f>
        <v>1.48878504672897</v>
      </c>
      <c r="AI598" s="21" t="n">
        <f aca="false">IFERROR(SUMPRODUCT(--(tbl_bd_descente[wo_number]=W598),tbl_bd_descente[MgO],tbl_bd_descente[tons])/SUMIF(tbl_bd_descente[wo_number],W598,tbl_bd_descente[tons]),0)</f>
        <v>31.1804672897196</v>
      </c>
      <c r="AJ598" s="21" t="n">
        <f aca="false">IFERROR(SUMPRODUCT(--(tbl_bd_descente[wo_number]=W598),tbl_bd_descente[CaOX],tbl_bd_descente[tons])/SUMIF(tbl_bd_descente[wo_number],W598,tbl_bd_descente[tons]),0)</f>
        <v>1.27906542056075</v>
      </c>
      <c r="AK598" s="21" t="n">
        <f aca="false">IFERROR(SUMPRODUCT(--(tbl_bd_descente[wo_number]=W598),tbl_bd_descente[S],tbl_bd_descente[tons])/SUMIF(tbl_bd_descente[wo_number],W598,tbl_bd_descente[tons]),0)</f>
        <v>0.174392523364486</v>
      </c>
      <c r="AL598" s="33"/>
      <c r="AM598" s="34"/>
      <c r="AO598" s="47" t="str">
        <f aca="false">IF(AND(C598=S$2,D598=S$3,COUNTIF(AO$1:AO597,"&gt;"&amp;1)&lt;10),ROW(),"")</f>
        <v/>
      </c>
    </row>
    <row r="599" customFormat="false" ht="12.8" hidden="false" customHeight="false" outlineLevel="0" collapsed="false">
      <c r="A599" s="0" t="s">
        <v>1214</v>
      </c>
      <c r="B599" s="0" t="s">
        <v>104</v>
      </c>
      <c r="C599" s="0" t="s">
        <v>12</v>
      </c>
      <c r="D599" s="0" t="s">
        <v>104</v>
      </c>
      <c r="E599" s="20" t="n">
        <v>288.119995117187</v>
      </c>
      <c r="F599" s="0" t="n">
        <v>80.4</v>
      </c>
      <c r="G599" s="0" t="n">
        <v>84.8</v>
      </c>
      <c r="H599" s="0" t="n">
        <v>90.6</v>
      </c>
      <c r="I599" s="0" t="n">
        <v>12.45</v>
      </c>
      <c r="J599" s="0" t="n">
        <v>1.17</v>
      </c>
      <c r="K599" s="0" t="n">
        <v>32.63</v>
      </c>
      <c r="L599" s="0" t="n">
        <v>0.4</v>
      </c>
      <c r="M599" s="19" t="n">
        <v>43712.7844050579</v>
      </c>
      <c r="N599" s="19" t="n">
        <v>43712.8226269329</v>
      </c>
      <c r="O599" s="19" t="s">
        <v>649</v>
      </c>
      <c r="W599" s="0" t="s">
        <v>152</v>
      </c>
      <c r="X599" s="19" t="n">
        <v>43598.19375</v>
      </c>
      <c r="Y599" s="31" t="n">
        <v>267.5</v>
      </c>
      <c r="Z599" s="0" t="s">
        <v>66</v>
      </c>
      <c r="AA599" s="0" t="s">
        <v>8</v>
      </c>
      <c r="AB599" s="0" t="s">
        <v>66</v>
      </c>
      <c r="AC599" s="0" t="n">
        <v>2019</v>
      </c>
      <c r="AD599" s="0" t="n">
        <v>5</v>
      </c>
      <c r="AE599" s="32"/>
      <c r="AF599" s="21" t="n">
        <f aca="false">IFERROR(SUMPRODUCT(--(tbl_bd_descente[wo_number]=W599),tbl_bd_descente[Y],tbl_bd_descente[tons])/SUMIF(tbl_bd_descente[wo_number],W599,tbl_bd_descente[tons]),0)</f>
        <v>74.7579439252336</v>
      </c>
      <c r="AG599" s="21" t="n">
        <f aca="false">IFERROR(SUMPRODUCT(--(tbl_bd_descente[wo_number]=W599),tbl_bd_descente[Al2O3],tbl_bd_descente[tons])/SUMIF(tbl_bd_descente[wo_number],W599,tbl_bd_descente[tons]),0)</f>
        <v>7.78327102803738</v>
      </c>
      <c r="AH599" s="21" t="n">
        <f aca="false">IFERROR(SUMPRODUCT(--(tbl_bd_descente[wo_number]=W599),tbl_bd_descente[Fe2O3],tbl_bd_descente[tons])/SUMIF(tbl_bd_descente[wo_number],W599,tbl_bd_descente[tons]),0)</f>
        <v>1.48878504672897</v>
      </c>
      <c r="AI599" s="21" t="n">
        <f aca="false">IFERROR(SUMPRODUCT(--(tbl_bd_descente[wo_number]=W599),tbl_bd_descente[MgO],tbl_bd_descente[tons])/SUMIF(tbl_bd_descente[wo_number],W599,tbl_bd_descente[tons]),0)</f>
        <v>31.1804672897196</v>
      </c>
      <c r="AJ599" s="21" t="n">
        <f aca="false">IFERROR(SUMPRODUCT(--(tbl_bd_descente[wo_number]=W599),tbl_bd_descente[CaOX],tbl_bd_descente[tons])/SUMIF(tbl_bd_descente[wo_number],W599,tbl_bd_descente[tons]),0)</f>
        <v>1.27906542056075</v>
      </c>
      <c r="AK599" s="21" t="n">
        <f aca="false">IFERROR(SUMPRODUCT(--(tbl_bd_descente[wo_number]=W599),tbl_bd_descente[S],tbl_bd_descente[tons])/SUMIF(tbl_bd_descente[wo_number],W599,tbl_bd_descente[tons]),0)</f>
        <v>0.174392523364486</v>
      </c>
      <c r="AL599" s="33"/>
      <c r="AM599" s="34"/>
      <c r="AO599" s="47" t="str">
        <f aca="false">IF(AND(C599=S$2,D599=S$3,COUNTIF(AO$1:AO598,"&gt;"&amp;1)&lt;10),ROW(),"")</f>
        <v/>
      </c>
    </row>
    <row r="600" customFormat="false" ht="12.8" hidden="false" customHeight="false" outlineLevel="0" collapsed="false">
      <c r="A600" s="0" t="s">
        <v>1215</v>
      </c>
      <c r="B600" s="0" t="s">
        <v>30</v>
      </c>
      <c r="C600" s="0" t="s">
        <v>4</v>
      </c>
      <c r="D600" s="0" t="s">
        <v>30</v>
      </c>
      <c r="E600" s="20" t="n">
        <v>288.119995117187</v>
      </c>
      <c r="F600" s="0" t="n">
        <v>76.3</v>
      </c>
      <c r="G600" s="0" t="n">
        <v>80.4</v>
      </c>
      <c r="H600" s="0" t="n">
        <v>87.1</v>
      </c>
      <c r="I600" s="0" t="n">
        <v>4.46</v>
      </c>
      <c r="J600" s="0" t="n">
        <v>0.99</v>
      </c>
      <c r="K600" s="0" t="n">
        <v>31.73</v>
      </c>
      <c r="L600" s="0" t="n">
        <v>0.37</v>
      </c>
      <c r="M600" s="19" t="n">
        <v>43712.7038069445</v>
      </c>
      <c r="N600" s="19" t="n">
        <v>43712.7782292014</v>
      </c>
      <c r="O600" s="19" t="s">
        <v>649</v>
      </c>
      <c r="W600" s="0" t="s">
        <v>79</v>
      </c>
      <c r="X600" s="19" t="n">
        <v>43596.0569444444</v>
      </c>
      <c r="Y600" s="31" t="n">
        <v>300</v>
      </c>
      <c r="Z600" s="0" t="s">
        <v>66</v>
      </c>
      <c r="AA600" s="0" t="s">
        <v>20</v>
      </c>
      <c r="AB600" s="0" t="s">
        <v>66</v>
      </c>
      <c r="AC600" s="0" t="n">
        <v>2019</v>
      </c>
      <c r="AD600" s="0" t="n">
        <v>5</v>
      </c>
      <c r="AE600" s="32"/>
      <c r="AF600" s="21" t="n">
        <f aca="false">IFERROR(SUMPRODUCT(--(tbl_bd_descente[wo_number]=W600),tbl_bd_descente[Y],tbl_bd_descente[tons])/SUMIF(tbl_bd_descente[wo_number],W600,tbl_bd_descente[tons]),0)</f>
        <v>74.5</v>
      </c>
      <c r="AG600" s="21" t="n">
        <f aca="false">IFERROR(SUMPRODUCT(--(tbl_bd_descente[wo_number]=W600),tbl_bd_descente[Al2O3],tbl_bd_descente[tons])/SUMIF(tbl_bd_descente[wo_number],W600,tbl_bd_descente[tons]),0)</f>
        <v>7.72666666666667</v>
      </c>
      <c r="AH600" s="21" t="n">
        <f aca="false">IFERROR(SUMPRODUCT(--(tbl_bd_descente[wo_number]=W600),tbl_bd_descente[Fe2O3],tbl_bd_descente[tons])/SUMIF(tbl_bd_descente[wo_number],W600,tbl_bd_descente[tons]),0)</f>
        <v>1.45666666666667</v>
      </c>
      <c r="AI600" s="21" t="n">
        <f aca="false">IFERROR(SUMPRODUCT(--(tbl_bd_descente[wo_number]=W600),tbl_bd_descente[MgO],tbl_bd_descente[tons])/SUMIF(tbl_bd_descente[wo_number],W600,tbl_bd_descente[tons]),0)</f>
        <v>31.3133333333333</v>
      </c>
      <c r="AJ600" s="21" t="n">
        <f aca="false">IFERROR(SUMPRODUCT(--(tbl_bd_descente[wo_number]=W600),tbl_bd_descente[CaOX],tbl_bd_descente[tons])/SUMIF(tbl_bd_descente[wo_number],W600,tbl_bd_descente[tons]),0)</f>
        <v>1.55</v>
      </c>
      <c r="AK600" s="21" t="n">
        <f aca="false">IFERROR(SUMPRODUCT(--(tbl_bd_descente[wo_number]=W600),tbl_bd_descente[S],tbl_bd_descente[tons])/SUMIF(tbl_bd_descente[wo_number],W600,tbl_bd_descente[tons]),0)</f>
        <v>0.14</v>
      </c>
      <c r="AL600" s="33"/>
      <c r="AM600" s="34"/>
      <c r="AO600" s="47" t="str">
        <f aca="false">IF(AND(C600=S$2,D600=S$3,COUNTIF(AO$1:AO599,"&gt;"&amp;1)&lt;10),ROW(),"")</f>
        <v/>
      </c>
    </row>
    <row r="601" customFormat="false" ht="12.8" hidden="false" customHeight="false" outlineLevel="0" collapsed="false">
      <c r="A601" s="0" t="s">
        <v>1216</v>
      </c>
      <c r="B601" s="0" t="s">
        <v>30</v>
      </c>
      <c r="C601" s="0" t="s">
        <v>1</v>
      </c>
      <c r="D601" s="0" t="s">
        <v>30</v>
      </c>
      <c r="E601" s="20" t="n">
        <v>216.089996337891</v>
      </c>
      <c r="F601" s="20" t="n">
        <v>76.3</v>
      </c>
      <c r="G601" s="20" t="n">
        <v>80.3</v>
      </c>
      <c r="H601" s="20" t="n">
        <v>87.6</v>
      </c>
      <c r="I601" s="20" t="n">
        <v>1.53</v>
      </c>
      <c r="J601" s="20" t="n">
        <v>0.89</v>
      </c>
      <c r="K601" s="20" t="n">
        <v>31.3</v>
      </c>
      <c r="L601" s="20" t="n">
        <v>0.49</v>
      </c>
      <c r="M601" s="19" t="n">
        <v>43712.6700114583</v>
      </c>
      <c r="N601" s="19" t="n">
        <v>43712.6981079514</v>
      </c>
      <c r="O601" s="19" t="s">
        <v>649</v>
      </c>
      <c r="W601" s="0" t="s">
        <v>79</v>
      </c>
      <c r="X601" s="19" t="n">
        <v>43596.0569444444</v>
      </c>
      <c r="Y601" s="31" t="n">
        <v>300</v>
      </c>
      <c r="Z601" s="0" t="s">
        <v>66</v>
      </c>
      <c r="AA601" s="0" t="s">
        <v>8</v>
      </c>
      <c r="AB601" s="0" t="s">
        <v>66</v>
      </c>
      <c r="AC601" s="0" t="n">
        <v>2019</v>
      </c>
      <c r="AD601" s="0" t="n">
        <v>5</v>
      </c>
      <c r="AE601" s="32"/>
      <c r="AF601" s="21" t="n">
        <f aca="false">IFERROR(SUMPRODUCT(--(tbl_bd_descente[wo_number]=W601),tbl_bd_descente[Y],tbl_bd_descente[tons])/SUMIF(tbl_bd_descente[wo_number],W601,tbl_bd_descente[tons]),0)</f>
        <v>74.5</v>
      </c>
      <c r="AG601" s="21" t="n">
        <f aca="false">IFERROR(SUMPRODUCT(--(tbl_bd_descente[wo_number]=W601),tbl_bd_descente[Al2O3],tbl_bd_descente[tons])/SUMIF(tbl_bd_descente[wo_number],W601,tbl_bd_descente[tons]),0)</f>
        <v>7.72666666666667</v>
      </c>
      <c r="AH601" s="21" t="n">
        <f aca="false">IFERROR(SUMPRODUCT(--(tbl_bd_descente[wo_number]=W601),tbl_bd_descente[Fe2O3],tbl_bd_descente[tons])/SUMIF(tbl_bd_descente[wo_number],W601,tbl_bd_descente[tons]),0)</f>
        <v>1.45666666666667</v>
      </c>
      <c r="AI601" s="21" t="n">
        <f aca="false">IFERROR(SUMPRODUCT(--(tbl_bd_descente[wo_number]=W601),tbl_bd_descente[MgO],tbl_bd_descente[tons])/SUMIF(tbl_bd_descente[wo_number],W601,tbl_bd_descente[tons]),0)</f>
        <v>31.3133333333333</v>
      </c>
      <c r="AJ601" s="21" t="n">
        <f aca="false">IFERROR(SUMPRODUCT(--(tbl_bd_descente[wo_number]=W601),tbl_bd_descente[CaOX],tbl_bd_descente[tons])/SUMIF(tbl_bd_descente[wo_number],W601,tbl_bd_descente[tons]),0)</f>
        <v>1.55</v>
      </c>
      <c r="AK601" s="21" t="n">
        <f aca="false">IFERROR(SUMPRODUCT(--(tbl_bd_descente[wo_number]=W601),tbl_bd_descente[S],tbl_bd_descente[tons])/SUMIF(tbl_bd_descente[wo_number],W601,tbl_bd_descente[tons]),0)</f>
        <v>0.14</v>
      </c>
      <c r="AL601" s="33"/>
      <c r="AM601" s="34"/>
      <c r="AO601" s="47" t="str">
        <f aca="false">IF(AND(C601=S$2,D601=S$3,COUNTIF(AO$1:AO600,"&gt;"&amp;1)&lt;10),ROW(),"")</f>
        <v/>
      </c>
    </row>
    <row r="602" customFormat="false" ht="12.8" hidden="false" customHeight="false" outlineLevel="0" collapsed="false">
      <c r="A602" s="0" t="s">
        <v>1217</v>
      </c>
      <c r="B602" s="0" t="s">
        <v>66</v>
      </c>
      <c r="C602" s="0" t="s">
        <v>9</v>
      </c>
      <c r="D602" s="0" t="s">
        <v>66</v>
      </c>
      <c r="E602" s="20" t="n">
        <v>141.156997680664</v>
      </c>
      <c r="F602" s="0" t="n">
        <v>67.4</v>
      </c>
      <c r="G602" s="0" t="n">
        <v>71.1</v>
      </c>
      <c r="H602" s="0" t="n">
        <v>76.7</v>
      </c>
      <c r="I602" s="0" t="n">
        <v>10.77</v>
      </c>
      <c r="J602" s="0" t="n">
        <v>1.8</v>
      </c>
      <c r="K602" s="0" t="n">
        <v>32.31</v>
      </c>
      <c r="L602" s="0" t="n">
        <v>0.88</v>
      </c>
      <c r="M602" s="19" t="n">
        <v>43712.6482705208</v>
      </c>
      <c r="N602" s="19" t="n">
        <v>43712.663722419</v>
      </c>
      <c r="O602" s="19" t="s">
        <v>649</v>
      </c>
      <c r="W602" s="0" t="s">
        <v>79</v>
      </c>
      <c r="X602" s="19" t="n">
        <v>43596.0569444444</v>
      </c>
      <c r="Y602" s="31" t="n">
        <v>300</v>
      </c>
      <c r="Z602" s="0" t="s">
        <v>66</v>
      </c>
      <c r="AA602" s="0" t="s">
        <v>9</v>
      </c>
      <c r="AB602" s="0" t="s">
        <v>66</v>
      </c>
      <c r="AC602" s="0" t="n">
        <v>2019</v>
      </c>
      <c r="AD602" s="0" t="n">
        <v>5</v>
      </c>
      <c r="AE602" s="32"/>
      <c r="AF602" s="21" t="n">
        <f aca="false">IFERROR(SUMPRODUCT(--(tbl_bd_descente[wo_number]=W602),tbl_bd_descente[Y],tbl_bd_descente[tons])/SUMIF(tbl_bd_descente[wo_number],W602,tbl_bd_descente[tons]),0)</f>
        <v>74.5</v>
      </c>
      <c r="AG602" s="21" t="n">
        <f aca="false">IFERROR(SUMPRODUCT(--(tbl_bd_descente[wo_number]=W602),tbl_bd_descente[Al2O3],tbl_bd_descente[tons])/SUMIF(tbl_bd_descente[wo_number],W602,tbl_bd_descente[tons]),0)</f>
        <v>7.72666666666667</v>
      </c>
      <c r="AH602" s="21" t="n">
        <f aca="false">IFERROR(SUMPRODUCT(--(tbl_bd_descente[wo_number]=W602),tbl_bd_descente[Fe2O3],tbl_bd_descente[tons])/SUMIF(tbl_bd_descente[wo_number],W602,tbl_bd_descente[tons]),0)</f>
        <v>1.45666666666667</v>
      </c>
      <c r="AI602" s="21" t="n">
        <f aca="false">IFERROR(SUMPRODUCT(--(tbl_bd_descente[wo_number]=W602),tbl_bd_descente[MgO],tbl_bd_descente[tons])/SUMIF(tbl_bd_descente[wo_number],W602,tbl_bd_descente[tons]),0)</f>
        <v>31.3133333333333</v>
      </c>
      <c r="AJ602" s="21" t="n">
        <f aca="false">IFERROR(SUMPRODUCT(--(tbl_bd_descente[wo_number]=W602),tbl_bd_descente[CaOX],tbl_bd_descente[tons])/SUMIF(tbl_bd_descente[wo_number],W602,tbl_bd_descente[tons]),0)</f>
        <v>1.55</v>
      </c>
      <c r="AK602" s="21" t="n">
        <f aca="false">IFERROR(SUMPRODUCT(--(tbl_bd_descente[wo_number]=W602),tbl_bd_descente[S],tbl_bd_descente[tons])/SUMIF(tbl_bd_descente[wo_number],W602,tbl_bd_descente[tons]),0)</f>
        <v>0.14</v>
      </c>
      <c r="AL602" s="33"/>
      <c r="AM602" s="34"/>
      <c r="AO602" s="47" t="str">
        <f aca="false">IF(AND(C602=S$2,D602=S$3,COUNTIF(AO$1:AO601,"&gt;"&amp;1)&lt;10),ROW(),"")</f>
        <v/>
      </c>
    </row>
    <row r="603" customFormat="false" ht="12.8" hidden="false" customHeight="false" outlineLevel="0" collapsed="false">
      <c r="A603" s="0" t="s">
        <v>1218</v>
      </c>
      <c r="B603" s="0" t="s">
        <v>613</v>
      </c>
      <c r="C603" s="0" t="s">
        <v>23</v>
      </c>
      <c r="D603" s="0" t="s">
        <v>594</v>
      </c>
      <c r="E603" s="20" t="n">
        <v>191.59499835968</v>
      </c>
      <c r="F603" s="0" t="n">
        <v>76.9</v>
      </c>
      <c r="G603" s="0" t="n">
        <v>81.1</v>
      </c>
      <c r="H603" s="0" t="n">
        <v>86.7</v>
      </c>
      <c r="I603" s="0" t="n">
        <v>8.03</v>
      </c>
      <c r="J603" s="0" t="n">
        <v>1.31</v>
      </c>
      <c r="K603" s="0" t="n">
        <v>32.09</v>
      </c>
      <c r="L603" s="0" t="n">
        <v>0.83</v>
      </c>
      <c r="M603" s="19" t="n">
        <v>43712.6021596412</v>
      </c>
      <c r="N603" s="19" t="n">
        <v>43712.6250189468</v>
      </c>
      <c r="O603" s="19" t="s">
        <v>1134</v>
      </c>
      <c r="W603" s="0" t="s">
        <v>78</v>
      </c>
      <c r="X603" s="19" t="n">
        <v>43595.7777777778</v>
      </c>
      <c r="Y603" s="31" t="n">
        <v>665</v>
      </c>
      <c r="Z603" s="0" t="s">
        <v>54</v>
      </c>
      <c r="AA603" s="0" t="s">
        <v>1</v>
      </c>
      <c r="AB603" s="0" t="s">
        <v>54</v>
      </c>
      <c r="AC603" s="0" t="n">
        <v>2019</v>
      </c>
      <c r="AD603" s="0" t="n">
        <v>5</v>
      </c>
      <c r="AE603" s="32"/>
      <c r="AF603" s="21" t="n">
        <f aca="false">IFERROR(SUMPRODUCT(--(tbl_bd_descente[wo_number]=W603),tbl_bd_descente[Y],tbl_bd_descente[tons])/SUMIF(tbl_bd_descente[wo_number],W603,tbl_bd_descente[tons]),0)</f>
        <v>86.8195488721804</v>
      </c>
      <c r="AG603" s="21" t="n">
        <f aca="false">IFERROR(SUMPRODUCT(--(tbl_bd_descente[wo_number]=W603),tbl_bd_descente[Al2O3],tbl_bd_descente[tons])/SUMIF(tbl_bd_descente[wo_number],W603,tbl_bd_descente[tons]),0)</f>
        <v>1.62075187969925</v>
      </c>
      <c r="AH603" s="21" t="n">
        <f aca="false">IFERROR(SUMPRODUCT(--(tbl_bd_descente[wo_number]=W603),tbl_bd_descente[Fe2O3],tbl_bd_descente[tons])/SUMIF(tbl_bd_descente[wo_number],W603,tbl_bd_descente[tons]),0)</f>
        <v>0.678045112781955</v>
      </c>
      <c r="AI603" s="21" t="n">
        <f aca="false">IFERROR(SUMPRODUCT(--(tbl_bd_descente[wo_number]=W603),tbl_bd_descente[MgO],tbl_bd_descente[tons])/SUMIF(tbl_bd_descente[wo_number],W603,tbl_bd_descente[tons]),0)</f>
        <v>31.8057142857143</v>
      </c>
      <c r="AJ603" s="21" t="n">
        <f aca="false">IFERROR(SUMPRODUCT(--(tbl_bd_descente[wo_number]=W603),tbl_bd_descente[CaOX],tbl_bd_descente[tons])/SUMIF(tbl_bd_descente[wo_number],W603,tbl_bd_descente[tons]),0)</f>
        <v>0.348045112781955</v>
      </c>
      <c r="AK603" s="21" t="n">
        <f aca="false">IFERROR(SUMPRODUCT(--(tbl_bd_descente[wo_number]=W603),tbl_bd_descente[S],tbl_bd_descente[tons])/SUMIF(tbl_bd_descente[wo_number],W603,tbl_bd_descente[tons]),0)</f>
        <v>0.17796992481203</v>
      </c>
      <c r="AL603" s="33"/>
      <c r="AM603" s="34"/>
      <c r="AO603" s="47" t="str">
        <f aca="false">IF(AND(C603=S$2,D603=S$3,COUNTIF(AO$1:AO602,"&gt;"&amp;1)&lt;10),ROW(),"")</f>
        <v/>
      </c>
    </row>
    <row r="604" customFormat="false" ht="12.8" hidden="false" customHeight="false" outlineLevel="0" collapsed="false">
      <c r="A604" s="0" t="s">
        <v>1219</v>
      </c>
      <c r="B604" s="0" t="s">
        <v>613</v>
      </c>
      <c r="C604" s="0" t="s">
        <v>8</v>
      </c>
      <c r="D604" s="0" t="s">
        <v>66</v>
      </c>
      <c r="E604" s="20" t="n">
        <v>332.026996612549</v>
      </c>
      <c r="F604" s="0" t="n">
        <v>74</v>
      </c>
      <c r="G604" s="0" t="n">
        <v>78</v>
      </c>
      <c r="H604" s="0" t="n">
        <v>83.7</v>
      </c>
      <c r="I604" s="0" t="n">
        <v>8.87</v>
      </c>
      <c r="J604" s="0" t="n">
        <v>1.39</v>
      </c>
      <c r="K604" s="0" t="n">
        <v>32.16</v>
      </c>
      <c r="L604" s="0" t="n">
        <v>1.44</v>
      </c>
      <c r="M604" s="19" t="n">
        <v>43712.5459787847</v>
      </c>
      <c r="N604" s="19" t="n">
        <v>43712.5976456019</v>
      </c>
      <c r="O604" s="19" t="s">
        <v>654</v>
      </c>
      <c r="W604" s="0" t="s">
        <v>67</v>
      </c>
      <c r="X604" s="19" t="n">
        <v>43595.625</v>
      </c>
      <c r="Y604" s="31" t="n">
        <v>1200</v>
      </c>
      <c r="Z604" s="0" t="s">
        <v>54</v>
      </c>
      <c r="AA604" s="0" t="s">
        <v>1</v>
      </c>
      <c r="AB604" s="0" t="s">
        <v>54</v>
      </c>
      <c r="AC604" s="0" t="n">
        <v>2019</v>
      </c>
      <c r="AD604" s="0" t="n">
        <v>5</v>
      </c>
      <c r="AE604" s="32"/>
      <c r="AF604" s="21" t="n">
        <f aca="false">IFERROR(SUMPRODUCT(--(tbl_bd_descente[wo_number]=W604),tbl_bd_descente[Y],tbl_bd_descente[tons])/SUMIF(tbl_bd_descente[wo_number],W604,tbl_bd_descente[tons]),0)</f>
        <v>86.0333333333333</v>
      </c>
      <c r="AG604" s="21" t="n">
        <f aca="false">IFERROR(SUMPRODUCT(--(tbl_bd_descente[wo_number]=W604),tbl_bd_descente[Al2O3],tbl_bd_descente[tons])/SUMIF(tbl_bd_descente[wo_number],W604,tbl_bd_descente[tons]),0)</f>
        <v>1.86</v>
      </c>
      <c r="AH604" s="21" t="n">
        <f aca="false">IFERROR(SUMPRODUCT(--(tbl_bd_descente[wo_number]=W604),tbl_bd_descente[Fe2O3],tbl_bd_descente[tons])/SUMIF(tbl_bd_descente[wo_number],W604,tbl_bd_descente[tons]),0)</f>
        <v>0.696666666666667</v>
      </c>
      <c r="AI604" s="21" t="n">
        <f aca="false">IFERROR(SUMPRODUCT(--(tbl_bd_descente[wo_number]=W604),tbl_bd_descente[MgO],tbl_bd_descente[tons])/SUMIF(tbl_bd_descente[wo_number],W604,tbl_bd_descente[tons]),0)</f>
        <v>31.7933333333333</v>
      </c>
      <c r="AJ604" s="21" t="n">
        <f aca="false">IFERROR(SUMPRODUCT(--(tbl_bd_descente[wo_number]=W604),tbl_bd_descente[CaOX],tbl_bd_descente[tons])/SUMIF(tbl_bd_descente[wo_number],W604,tbl_bd_descente[tons]),0)</f>
        <v>0.486666666666667</v>
      </c>
      <c r="AK604" s="21" t="n">
        <f aca="false">IFERROR(SUMPRODUCT(--(tbl_bd_descente[wo_number]=W604),tbl_bd_descente[S],tbl_bd_descente[tons])/SUMIF(tbl_bd_descente[wo_number],W604,tbl_bd_descente[tons]),0)</f>
        <v>0.173333333333333</v>
      </c>
      <c r="AL604" s="33"/>
      <c r="AM604" s="34"/>
      <c r="AO604" s="47" t="str">
        <f aca="false">IF(AND(C604=S$2,D604=S$3,COUNTIF(AO$1:AO603,"&gt;"&amp;1)&lt;10),ROW(),"")</f>
        <v/>
      </c>
    </row>
    <row r="605" customFormat="false" ht="12.8" hidden="false" customHeight="false" outlineLevel="0" collapsed="false">
      <c r="A605" s="0" t="s">
        <v>1220</v>
      </c>
      <c r="B605" s="0" t="s">
        <v>88</v>
      </c>
      <c r="C605" s="0" t="s">
        <v>26</v>
      </c>
      <c r="D605" s="0" t="s">
        <v>66</v>
      </c>
      <c r="E605" s="20" t="n">
        <v>163.019000053406</v>
      </c>
      <c r="F605" s="0" t="n">
        <v>70.6</v>
      </c>
      <c r="G605" s="0" t="n">
        <v>74.4</v>
      </c>
      <c r="H605" s="0" t="n">
        <v>81</v>
      </c>
      <c r="I605" s="0" t="n">
        <v>3.25</v>
      </c>
      <c r="J605" s="0" t="n">
        <v>1.23</v>
      </c>
      <c r="K605" s="0" t="n">
        <v>31.44</v>
      </c>
      <c r="L605" s="0" t="n">
        <v>1.29</v>
      </c>
      <c r="M605" s="19" t="n">
        <v>43712.5263079051</v>
      </c>
      <c r="N605" s="19" t="n">
        <v>43712.5420322917</v>
      </c>
      <c r="O605" s="19" t="s">
        <v>649</v>
      </c>
      <c r="W605" s="0" t="s">
        <v>76</v>
      </c>
      <c r="X605" s="19" t="n">
        <v>43595.30625</v>
      </c>
      <c r="Y605" s="31" t="n">
        <v>410</v>
      </c>
      <c r="Z605" s="0" t="s">
        <v>594</v>
      </c>
      <c r="AA605" s="0" t="s">
        <v>23</v>
      </c>
      <c r="AB605" s="0" t="s">
        <v>77</v>
      </c>
      <c r="AC605" s="0" t="n">
        <v>2019</v>
      </c>
      <c r="AD605" s="0" t="n">
        <v>5</v>
      </c>
      <c r="AE605" s="32"/>
      <c r="AF605" s="21" t="n">
        <f aca="false">IFERROR(SUMPRODUCT(--(tbl_bd_descente[wo_number]=W605),tbl_bd_descente[Y],tbl_bd_descente[tons])/SUMIF(tbl_bd_descente[wo_number],W605,tbl_bd_descente[tons]),0)</f>
        <v>77.1</v>
      </c>
      <c r="AG605" s="21" t="n">
        <f aca="false">IFERROR(SUMPRODUCT(--(tbl_bd_descente[wo_number]=W605),tbl_bd_descente[Al2O3],tbl_bd_descente[tons])/SUMIF(tbl_bd_descente[wo_number],W605,tbl_bd_descente[tons]),0)</f>
        <v>9.4</v>
      </c>
      <c r="AH605" s="21" t="n">
        <f aca="false">IFERROR(SUMPRODUCT(--(tbl_bd_descente[wo_number]=W605),tbl_bd_descente[Fe2O3],tbl_bd_descente[tons])/SUMIF(tbl_bd_descente[wo_number],W605,tbl_bd_descente[tons]),0)</f>
        <v>1.77</v>
      </c>
      <c r="AI605" s="21" t="n">
        <f aca="false">IFERROR(SUMPRODUCT(--(tbl_bd_descente[wo_number]=W605),tbl_bd_descente[MgO],tbl_bd_descente[tons])/SUMIF(tbl_bd_descente[wo_number],W605,tbl_bd_descente[tons]),0)</f>
        <v>31.26</v>
      </c>
      <c r="AJ605" s="21" t="n">
        <f aca="false">IFERROR(SUMPRODUCT(--(tbl_bd_descente[wo_number]=W605),tbl_bd_descente[CaOX],tbl_bd_descente[tons])/SUMIF(tbl_bd_descente[wo_number],W605,tbl_bd_descente[tons]),0)</f>
        <v>1.19</v>
      </c>
      <c r="AK605" s="21" t="n">
        <f aca="false">IFERROR(SUMPRODUCT(--(tbl_bd_descente[wo_number]=W605),tbl_bd_descente[S],tbl_bd_descente[tons])/SUMIF(tbl_bd_descente[wo_number],W605,tbl_bd_descente[tons]),0)</f>
        <v>0.13</v>
      </c>
      <c r="AL605" s="33"/>
      <c r="AM605" s="34"/>
      <c r="AO605" s="47" t="str">
        <f aca="false">IF(AND(C605=S$2,D605=S$3,COUNTIF(AO$1:AO604,"&gt;"&amp;1)&lt;10),ROW(),"")</f>
        <v/>
      </c>
    </row>
    <row r="606" customFormat="false" ht="12.8" hidden="false" customHeight="false" outlineLevel="0" collapsed="false">
      <c r="A606" s="0" t="s">
        <v>1221</v>
      </c>
      <c r="B606" s="0" t="s">
        <v>66</v>
      </c>
      <c r="C606" s="0" t="s">
        <v>9</v>
      </c>
      <c r="D606" s="0" t="s">
        <v>66</v>
      </c>
      <c r="E606" s="20" t="n">
        <v>559.403993225098</v>
      </c>
      <c r="F606" s="0" t="n">
        <v>69.6</v>
      </c>
      <c r="G606" s="0" t="n">
        <v>73.4</v>
      </c>
      <c r="H606" s="0" t="n">
        <v>78.4</v>
      </c>
      <c r="I606" s="0" t="n">
        <v>10.28</v>
      </c>
      <c r="J606" s="0" t="n">
        <v>1.61</v>
      </c>
      <c r="K606" s="0" t="n">
        <v>32.29</v>
      </c>
      <c r="L606" s="0" t="n">
        <v>1.21</v>
      </c>
      <c r="M606" s="19" t="n">
        <v>43712.4554048264</v>
      </c>
      <c r="N606" s="19" t="n">
        <v>43712.5210707523</v>
      </c>
      <c r="O606" s="19" t="s">
        <v>1134</v>
      </c>
      <c r="W606" s="0" t="s">
        <v>65</v>
      </c>
      <c r="X606" s="19" t="n">
        <v>43595.2090277778</v>
      </c>
      <c r="Y606" s="31" t="n">
        <v>330.333333333333</v>
      </c>
      <c r="Z606" s="0" t="s">
        <v>66</v>
      </c>
      <c r="AA606" s="0" t="s">
        <v>9</v>
      </c>
      <c r="AB606" s="0" t="s">
        <v>66</v>
      </c>
      <c r="AC606" s="0" t="n">
        <v>2019</v>
      </c>
      <c r="AD606" s="0" t="n">
        <v>5</v>
      </c>
      <c r="AE606" s="32"/>
      <c r="AF606" s="21" t="n">
        <f aca="false">IFERROR(SUMPRODUCT(--(tbl_bd_descente[wo_number]=W606),tbl_bd_descente[Y],tbl_bd_descente[tons])/SUMIF(tbl_bd_descente[wo_number],W606,tbl_bd_descente[tons]),0)</f>
        <v>74.1670030272452</v>
      </c>
      <c r="AG606" s="21" t="n">
        <f aca="false">IFERROR(SUMPRODUCT(--(tbl_bd_descente[wo_number]=W606),tbl_bd_descente[Al2O3],tbl_bd_descente[tons])/SUMIF(tbl_bd_descente[wo_number],W606,tbl_bd_descente[tons]),0)</f>
        <v>8.8094248234107</v>
      </c>
      <c r="AH606" s="21" t="n">
        <f aca="false">IFERROR(SUMPRODUCT(--(tbl_bd_descente[wo_number]=W606),tbl_bd_descente[Fe2O3],tbl_bd_descente[tons])/SUMIF(tbl_bd_descente[wo_number],W606,tbl_bd_descente[tons]),0)</f>
        <v>1.52540867810293</v>
      </c>
      <c r="AI606" s="21" t="n">
        <f aca="false">IFERROR(SUMPRODUCT(--(tbl_bd_descente[wo_number]=W606),tbl_bd_descente[MgO],tbl_bd_descente[tons])/SUMIF(tbl_bd_descente[wo_number],W606,tbl_bd_descente[tons]),0)</f>
        <v>31.1886377396569</v>
      </c>
      <c r="AJ606" s="21" t="n">
        <f aca="false">IFERROR(SUMPRODUCT(--(tbl_bd_descente[wo_number]=W606),tbl_bd_descente[CaOX],tbl_bd_descente[tons])/SUMIF(tbl_bd_descente[wo_number],W606,tbl_bd_descente[tons]),0)</f>
        <v>1.38466195761857</v>
      </c>
      <c r="AK606" s="21" t="n">
        <f aca="false">IFERROR(SUMPRODUCT(--(tbl_bd_descente[wo_number]=W606),tbl_bd_descente[S],tbl_bd_descente[tons])/SUMIF(tbl_bd_descente[wo_number],W606,tbl_bd_descente[tons]),0)</f>
        <v>0.123027245206862</v>
      </c>
      <c r="AL606" s="33"/>
      <c r="AM606" s="34"/>
      <c r="AO606" s="47" t="str">
        <f aca="false">IF(AND(C606=S$2,D606=S$3,COUNTIF(AO$1:AO605,"&gt;"&amp;1)&lt;10),ROW(),"")</f>
        <v/>
      </c>
    </row>
    <row r="607" customFormat="false" ht="12.8" hidden="false" customHeight="false" outlineLevel="0" collapsed="false">
      <c r="A607" s="0" t="s">
        <v>1222</v>
      </c>
      <c r="B607" s="0" t="s">
        <v>66</v>
      </c>
      <c r="C607" s="0" t="s">
        <v>9</v>
      </c>
      <c r="D607" s="0" t="s">
        <v>66</v>
      </c>
      <c r="E607" s="20" t="n">
        <v>301.181999206543</v>
      </c>
      <c r="F607" s="0" t="n">
        <v>71.8</v>
      </c>
      <c r="G607" s="0" t="n">
        <v>75.7</v>
      </c>
      <c r="H607" s="0" t="n">
        <v>80.8</v>
      </c>
      <c r="I607" s="0" t="n">
        <v>11.16</v>
      </c>
      <c r="J607" s="0" t="n">
        <v>1.77</v>
      </c>
      <c r="K607" s="0" t="n">
        <v>32.41</v>
      </c>
      <c r="L607" s="0" t="n">
        <v>0.68</v>
      </c>
      <c r="M607" s="19" t="n">
        <v>43712.3924402778</v>
      </c>
      <c r="N607" s="19" t="n">
        <v>43712.4502614236</v>
      </c>
      <c r="O607" s="19" t="s">
        <v>654</v>
      </c>
      <c r="W607" s="0" t="s">
        <v>65</v>
      </c>
      <c r="X607" s="19" t="n">
        <v>43595.2090277778</v>
      </c>
      <c r="Y607" s="31" t="n">
        <v>330.333333333333</v>
      </c>
      <c r="Z607" s="0" t="s">
        <v>66</v>
      </c>
      <c r="AA607" s="0" t="s">
        <v>20</v>
      </c>
      <c r="AB607" s="0" t="s">
        <v>66</v>
      </c>
      <c r="AC607" s="0" t="n">
        <v>2019</v>
      </c>
      <c r="AD607" s="0" t="n">
        <v>5</v>
      </c>
      <c r="AE607" s="32"/>
      <c r="AF607" s="21" t="n">
        <f aca="false">IFERROR(SUMPRODUCT(--(tbl_bd_descente[wo_number]=W607),tbl_bd_descente[Y],tbl_bd_descente[tons])/SUMIF(tbl_bd_descente[wo_number],W607,tbl_bd_descente[tons]),0)</f>
        <v>74.1670030272452</v>
      </c>
      <c r="AG607" s="21" t="n">
        <f aca="false">IFERROR(SUMPRODUCT(--(tbl_bd_descente[wo_number]=W607),tbl_bd_descente[Al2O3],tbl_bd_descente[tons])/SUMIF(tbl_bd_descente[wo_number],W607,tbl_bd_descente[tons]),0)</f>
        <v>8.8094248234107</v>
      </c>
      <c r="AH607" s="21" t="n">
        <f aca="false">IFERROR(SUMPRODUCT(--(tbl_bd_descente[wo_number]=W607),tbl_bd_descente[Fe2O3],tbl_bd_descente[tons])/SUMIF(tbl_bd_descente[wo_number],W607,tbl_bd_descente[tons]),0)</f>
        <v>1.52540867810293</v>
      </c>
      <c r="AI607" s="21" t="n">
        <f aca="false">IFERROR(SUMPRODUCT(--(tbl_bd_descente[wo_number]=W607),tbl_bd_descente[MgO],tbl_bd_descente[tons])/SUMIF(tbl_bd_descente[wo_number],W607,tbl_bd_descente[tons]),0)</f>
        <v>31.1886377396569</v>
      </c>
      <c r="AJ607" s="21" t="n">
        <f aca="false">IFERROR(SUMPRODUCT(--(tbl_bd_descente[wo_number]=W607),tbl_bd_descente[CaOX],tbl_bd_descente[tons])/SUMIF(tbl_bd_descente[wo_number],W607,tbl_bd_descente[tons]),0)</f>
        <v>1.38466195761857</v>
      </c>
      <c r="AK607" s="21" t="n">
        <f aca="false">IFERROR(SUMPRODUCT(--(tbl_bd_descente[wo_number]=W607),tbl_bd_descente[S],tbl_bd_descente[tons])/SUMIF(tbl_bd_descente[wo_number],W607,tbl_bd_descente[tons]),0)</f>
        <v>0.123027245206862</v>
      </c>
      <c r="AL607" s="33"/>
      <c r="AM607" s="34"/>
      <c r="AO607" s="47" t="str">
        <f aca="false">IF(AND(C607=S$2,D607=S$3,COUNTIF(AO$1:AO606,"&gt;"&amp;1)&lt;10),ROW(),"")</f>
        <v/>
      </c>
    </row>
    <row r="608" customFormat="false" ht="12.8" hidden="false" customHeight="false" outlineLevel="0" collapsed="false">
      <c r="A608" s="0" t="s">
        <v>1223</v>
      </c>
      <c r="B608" s="0" t="s">
        <v>66</v>
      </c>
      <c r="C608" s="0" t="s">
        <v>9</v>
      </c>
      <c r="D608" s="0" t="s">
        <v>66</v>
      </c>
      <c r="E608" s="20" t="n">
        <v>217.820998382568</v>
      </c>
      <c r="F608" s="0" t="n">
        <v>69.5</v>
      </c>
      <c r="G608" s="0" t="n">
        <v>73.3</v>
      </c>
      <c r="H608" s="0" t="n">
        <v>78.6</v>
      </c>
      <c r="I608" s="0" t="n">
        <v>8.97</v>
      </c>
      <c r="J608" s="0" t="n">
        <v>1.61</v>
      </c>
      <c r="K608" s="0" t="n">
        <v>32.13</v>
      </c>
      <c r="L608" s="0" t="n">
        <v>0.74</v>
      </c>
      <c r="M608" s="19" t="n">
        <v>43712.3491510069</v>
      </c>
      <c r="N608" s="19" t="n">
        <v>43712.3757816319</v>
      </c>
      <c r="O608" s="19" t="s">
        <v>654</v>
      </c>
      <c r="W608" s="0" t="s">
        <v>65</v>
      </c>
      <c r="X608" s="19" t="n">
        <v>43595.2090277778</v>
      </c>
      <c r="Y608" s="31" t="n">
        <v>330.333333333333</v>
      </c>
      <c r="Z608" s="0" t="s">
        <v>66</v>
      </c>
      <c r="AA608" s="0" t="s">
        <v>8</v>
      </c>
      <c r="AB608" s="0" t="s">
        <v>66</v>
      </c>
      <c r="AC608" s="0" t="n">
        <v>2019</v>
      </c>
      <c r="AD608" s="0" t="n">
        <v>5</v>
      </c>
      <c r="AE608" s="32"/>
      <c r="AF608" s="21" t="n">
        <f aca="false">IFERROR(SUMPRODUCT(--(tbl_bd_descente[wo_number]=W608),tbl_bd_descente[Y],tbl_bd_descente[tons])/SUMIF(tbl_bd_descente[wo_number],W608,tbl_bd_descente[tons]),0)</f>
        <v>74.1670030272452</v>
      </c>
      <c r="AG608" s="21" t="n">
        <f aca="false">IFERROR(SUMPRODUCT(--(tbl_bd_descente[wo_number]=W608),tbl_bd_descente[Al2O3],tbl_bd_descente[tons])/SUMIF(tbl_bd_descente[wo_number],W608,tbl_bd_descente[tons]),0)</f>
        <v>8.8094248234107</v>
      </c>
      <c r="AH608" s="21" t="n">
        <f aca="false">IFERROR(SUMPRODUCT(--(tbl_bd_descente[wo_number]=W608),tbl_bd_descente[Fe2O3],tbl_bd_descente[tons])/SUMIF(tbl_bd_descente[wo_number],W608,tbl_bd_descente[tons]),0)</f>
        <v>1.52540867810293</v>
      </c>
      <c r="AI608" s="21" t="n">
        <f aca="false">IFERROR(SUMPRODUCT(--(tbl_bd_descente[wo_number]=W608),tbl_bd_descente[MgO],tbl_bd_descente[tons])/SUMIF(tbl_bd_descente[wo_number],W608,tbl_bd_descente[tons]),0)</f>
        <v>31.1886377396569</v>
      </c>
      <c r="AJ608" s="21" t="n">
        <f aca="false">IFERROR(SUMPRODUCT(--(tbl_bd_descente[wo_number]=W608),tbl_bd_descente[CaOX],tbl_bd_descente[tons])/SUMIF(tbl_bd_descente[wo_number],W608,tbl_bd_descente[tons]),0)</f>
        <v>1.38466195761857</v>
      </c>
      <c r="AK608" s="21" t="n">
        <f aca="false">IFERROR(SUMPRODUCT(--(tbl_bd_descente[wo_number]=W608),tbl_bd_descente[S],tbl_bd_descente[tons])/SUMIF(tbl_bd_descente[wo_number],W608,tbl_bd_descente[tons]),0)</f>
        <v>0.123027245206862</v>
      </c>
      <c r="AL608" s="33"/>
      <c r="AM608" s="34"/>
      <c r="AO608" s="47" t="str">
        <f aca="false">IF(AND(C608=S$2,D608=S$3,COUNTIF(AO$1:AO607,"&gt;"&amp;1)&lt;10),ROW(),"")</f>
        <v/>
      </c>
    </row>
    <row r="609" customFormat="false" ht="12.8" hidden="false" customHeight="false" outlineLevel="0" collapsed="false">
      <c r="A609" s="0" t="s">
        <v>1224</v>
      </c>
      <c r="B609" s="0" t="s">
        <v>66</v>
      </c>
      <c r="C609" s="0" t="s">
        <v>9</v>
      </c>
      <c r="D609" s="0" t="s">
        <v>66</v>
      </c>
      <c r="E609" s="20" t="n">
        <v>110.856998443604</v>
      </c>
      <c r="F609" s="0" t="n">
        <v>69.3</v>
      </c>
      <c r="G609" s="0" t="n">
        <v>73</v>
      </c>
      <c r="H609" s="0" t="n">
        <v>77.9</v>
      </c>
      <c r="I609" s="0" t="n">
        <v>11.35</v>
      </c>
      <c r="J609" s="0" t="n">
        <v>1.76</v>
      </c>
      <c r="K609" s="0" t="n">
        <v>32.3</v>
      </c>
      <c r="L609" s="0" t="n">
        <v>1.26</v>
      </c>
      <c r="M609" s="19" t="n">
        <v>43712.3368352199</v>
      </c>
      <c r="N609" s="19" t="n">
        <v>43712.345596956</v>
      </c>
      <c r="O609" s="19" t="s">
        <v>654</v>
      </c>
      <c r="W609" s="0" t="s">
        <v>75</v>
      </c>
      <c r="X609" s="19" t="n">
        <v>43594.9659722222</v>
      </c>
      <c r="Y609" s="31" t="n">
        <v>300</v>
      </c>
      <c r="Z609" s="0" t="s">
        <v>66</v>
      </c>
      <c r="AA609" s="0" t="s">
        <v>20</v>
      </c>
      <c r="AB609" s="0" t="s">
        <v>66</v>
      </c>
      <c r="AC609" s="0" t="n">
        <v>2019</v>
      </c>
      <c r="AD609" s="0" t="n">
        <v>5</v>
      </c>
      <c r="AE609" s="32"/>
      <c r="AF609" s="21" t="n">
        <f aca="false">IFERROR(SUMPRODUCT(--(tbl_bd_descente[wo_number]=W609),tbl_bd_descente[Y],tbl_bd_descente[tons])/SUMIF(tbl_bd_descente[wo_number],W609,tbl_bd_descente[tons]),0)</f>
        <v>72.3666666666667</v>
      </c>
      <c r="AG609" s="21" t="n">
        <f aca="false">IFERROR(SUMPRODUCT(--(tbl_bd_descente[wo_number]=W609),tbl_bd_descente[Al2O3],tbl_bd_descente[tons])/SUMIF(tbl_bd_descente[wo_number],W609,tbl_bd_descente[tons]),0)</f>
        <v>8.44</v>
      </c>
      <c r="AH609" s="21" t="n">
        <f aca="false">IFERROR(SUMPRODUCT(--(tbl_bd_descente[wo_number]=W609),tbl_bd_descente[Fe2O3],tbl_bd_descente[tons])/SUMIF(tbl_bd_descente[wo_number],W609,tbl_bd_descente[tons]),0)</f>
        <v>1.51666666666667</v>
      </c>
      <c r="AI609" s="21" t="n">
        <f aca="false">IFERROR(SUMPRODUCT(--(tbl_bd_descente[wo_number]=W609),tbl_bd_descente[MgO],tbl_bd_descente[tons])/SUMIF(tbl_bd_descente[wo_number],W609,tbl_bd_descente[tons]),0)</f>
        <v>31.2666666666667</v>
      </c>
      <c r="AJ609" s="21" t="n">
        <f aca="false">IFERROR(SUMPRODUCT(--(tbl_bd_descente[wo_number]=W609),tbl_bd_descente[CaOX],tbl_bd_descente[tons])/SUMIF(tbl_bd_descente[wo_number],W609,tbl_bd_descente[tons]),0)</f>
        <v>1.22333333333333</v>
      </c>
      <c r="AK609" s="21" t="n">
        <f aca="false">IFERROR(SUMPRODUCT(--(tbl_bd_descente[wo_number]=W609),tbl_bd_descente[S],tbl_bd_descente[tons])/SUMIF(tbl_bd_descente[wo_number],W609,tbl_bd_descente[tons]),0)</f>
        <v>0.123333333333333</v>
      </c>
      <c r="AL609" s="33"/>
      <c r="AM609" s="34"/>
      <c r="AO609" s="47" t="str">
        <f aca="false">IF(AND(C609=S$2,D609=S$3,COUNTIF(AO$1:AO608,"&gt;"&amp;1)&lt;10),ROW(),"")</f>
        <v/>
      </c>
    </row>
    <row r="610" customFormat="false" ht="12.8" hidden="false" customHeight="false" outlineLevel="0" collapsed="false">
      <c r="A610" s="0" t="s">
        <v>1225</v>
      </c>
      <c r="B610" s="0" t="s">
        <v>613</v>
      </c>
      <c r="C610" s="0" t="s">
        <v>23</v>
      </c>
      <c r="D610" s="0" t="s">
        <v>594</v>
      </c>
      <c r="E610" s="20" t="n">
        <v>223.115996551514</v>
      </c>
      <c r="F610" s="0" t="n">
        <v>75.2</v>
      </c>
      <c r="G610" s="0" t="n">
        <v>79.3</v>
      </c>
      <c r="H610" s="0" t="n">
        <v>84.7</v>
      </c>
      <c r="I610" s="0" t="n">
        <v>10.21</v>
      </c>
      <c r="J610" s="0" t="n">
        <v>1.42</v>
      </c>
      <c r="K610" s="0" t="n">
        <v>32.2</v>
      </c>
      <c r="L610" s="0" t="n">
        <v>0.95</v>
      </c>
      <c r="M610" s="19" t="n">
        <v>43712.2850751968</v>
      </c>
      <c r="N610" s="19" t="n">
        <v>43712.3123795949</v>
      </c>
      <c r="O610" s="19" t="s">
        <v>1108</v>
      </c>
      <c r="W610" s="0" t="s">
        <v>75</v>
      </c>
      <c r="X610" s="19" t="n">
        <v>43594.9659722222</v>
      </c>
      <c r="Y610" s="31" t="n">
        <v>300</v>
      </c>
      <c r="Z610" s="0" t="s">
        <v>66</v>
      </c>
      <c r="AA610" s="0" t="s">
        <v>8</v>
      </c>
      <c r="AB610" s="0" t="s">
        <v>66</v>
      </c>
      <c r="AC610" s="0" t="n">
        <v>2019</v>
      </c>
      <c r="AD610" s="0" t="n">
        <v>5</v>
      </c>
      <c r="AE610" s="32"/>
      <c r="AF610" s="21" t="n">
        <f aca="false">IFERROR(SUMPRODUCT(--(tbl_bd_descente[wo_number]=W610),tbl_bd_descente[Y],tbl_bd_descente[tons])/SUMIF(tbl_bd_descente[wo_number],W610,tbl_bd_descente[tons]),0)</f>
        <v>72.3666666666667</v>
      </c>
      <c r="AG610" s="21" t="n">
        <f aca="false">IFERROR(SUMPRODUCT(--(tbl_bd_descente[wo_number]=W610),tbl_bd_descente[Al2O3],tbl_bd_descente[tons])/SUMIF(tbl_bd_descente[wo_number],W610,tbl_bd_descente[tons]),0)</f>
        <v>8.44</v>
      </c>
      <c r="AH610" s="21" t="n">
        <f aca="false">IFERROR(SUMPRODUCT(--(tbl_bd_descente[wo_number]=W610),tbl_bd_descente[Fe2O3],tbl_bd_descente[tons])/SUMIF(tbl_bd_descente[wo_number],W610,tbl_bd_descente[tons]),0)</f>
        <v>1.51666666666667</v>
      </c>
      <c r="AI610" s="21" t="n">
        <f aca="false">IFERROR(SUMPRODUCT(--(tbl_bd_descente[wo_number]=W610),tbl_bd_descente[MgO],tbl_bd_descente[tons])/SUMIF(tbl_bd_descente[wo_number],W610,tbl_bd_descente[tons]),0)</f>
        <v>31.2666666666667</v>
      </c>
      <c r="AJ610" s="21" t="n">
        <f aca="false">IFERROR(SUMPRODUCT(--(tbl_bd_descente[wo_number]=W610),tbl_bd_descente[CaOX],tbl_bd_descente[tons])/SUMIF(tbl_bd_descente[wo_number],W610,tbl_bd_descente[tons]),0)</f>
        <v>1.22333333333333</v>
      </c>
      <c r="AK610" s="21" t="n">
        <f aca="false">IFERROR(SUMPRODUCT(--(tbl_bd_descente[wo_number]=W610),tbl_bd_descente[S],tbl_bd_descente[tons])/SUMIF(tbl_bd_descente[wo_number],W610,tbl_bd_descente[tons]),0)</f>
        <v>0.123333333333333</v>
      </c>
      <c r="AL610" s="33"/>
      <c r="AM610" s="34"/>
      <c r="AO610" s="47" t="str">
        <f aca="false">IF(AND(C610=S$2,D610=S$3,COUNTIF(AO$1:AO609,"&gt;"&amp;1)&lt;10),ROW(),"")</f>
        <v/>
      </c>
    </row>
    <row r="611" customFormat="false" ht="12.8" hidden="false" customHeight="false" outlineLevel="0" collapsed="false">
      <c r="A611" s="0" t="s">
        <v>1226</v>
      </c>
      <c r="B611" s="0" t="s">
        <v>30</v>
      </c>
      <c r="C611" s="0" t="s">
        <v>4</v>
      </c>
      <c r="D611" s="0" t="s">
        <v>30</v>
      </c>
      <c r="E611" s="20" t="n">
        <v>206.997999572754</v>
      </c>
      <c r="F611" s="0" t="n">
        <v>74.4</v>
      </c>
      <c r="G611" s="0" t="n">
        <v>78.4</v>
      </c>
      <c r="H611" s="0" t="n">
        <v>84.4</v>
      </c>
      <c r="I611" s="0" t="n">
        <v>6.64</v>
      </c>
      <c r="J611" s="0" t="n">
        <v>0.99</v>
      </c>
      <c r="K611" s="0" t="n">
        <v>31.83</v>
      </c>
      <c r="L611" s="0" t="n">
        <v>1</v>
      </c>
      <c r="M611" s="19" t="n">
        <v>43712.2566962963</v>
      </c>
      <c r="N611" s="19" t="n">
        <v>43712.2794852662</v>
      </c>
      <c r="O611" s="19" t="s">
        <v>1108</v>
      </c>
      <c r="W611" s="0" t="s">
        <v>75</v>
      </c>
      <c r="X611" s="19" t="n">
        <v>43594.9659722222</v>
      </c>
      <c r="Y611" s="31" t="n">
        <v>300</v>
      </c>
      <c r="Z611" s="0" t="s">
        <v>66</v>
      </c>
      <c r="AA611" s="0" t="s">
        <v>9</v>
      </c>
      <c r="AB611" s="0" t="s">
        <v>66</v>
      </c>
      <c r="AC611" s="0" t="n">
        <v>2019</v>
      </c>
      <c r="AD611" s="0" t="n">
        <v>5</v>
      </c>
      <c r="AE611" s="32"/>
      <c r="AF611" s="21" t="n">
        <f aca="false">IFERROR(SUMPRODUCT(--(tbl_bd_descente[wo_number]=W611),tbl_bd_descente[Y],tbl_bd_descente[tons])/SUMIF(tbl_bd_descente[wo_number],W611,tbl_bd_descente[tons]),0)</f>
        <v>72.3666666666667</v>
      </c>
      <c r="AG611" s="21" t="n">
        <f aca="false">IFERROR(SUMPRODUCT(--(tbl_bd_descente[wo_number]=W611),tbl_bd_descente[Al2O3],tbl_bd_descente[tons])/SUMIF(tbl_bd_descente[wo_number],W611,tbl_bd_descente[tons]),0)</f>
        <v>8.44</v>
      </c>
      <c r="AH611" s="21" t="n">
        <f aca="false">IFERROR(SUMPRODUCT(--(tbl_bd_descente[wo_number]=W611),tbl_bd_descente[Fe2O3],tbl_bd_descente[tons])/SUMIF(tbl_bd_descente[wo_number],W611,tbl_bd_descente[tons]),0)</f>
        <v>1.51666666666667</v>
      </c>
      <c r="AI611" s="21" t="n">
        <f aca="false">IFERROR(SUMPRODUCT(--(tbl_bd_descente[wo_number]=W611),tbl_bd_descente[MgO],tbl_bd_descente[tons])/SUMIF(tbl_bd_descente[wo_number],W611,tbl_bd_descente[tons]),0)</f>
        <v>31.2666666666667</v>
      </c>
      <c r="AJ611" s="21" t="n">
        <f aca="false">IFERROR(SUMPRODUCT(--(tbl_bd_descente[wo_number]=W611),tbl_bd_descente[CaOX],tbl_bd_descente[tons])/SUMIF(tbl_bd_descente[wo_number],W611,tbl_bd_descente[tons]),0)</f>
        <v>1.22333333333333</v>
      </c>
      <c r="AK611" s="21" t="n">
        <f aca="false">IFERROR(SUMPRODUCT(--(tbl_bd_descente[wo_number]=W611),tbl_bd_descente[S],tbl_bd_descente[tons])/SUMIF(tbl_bd_descente[wo_number],W611,tbl_bd_descente[tons]),0)</f>
        <v>0.123333333333333</v>
      </c>
      <c r="AL611" s="33"/>
      <c r="AM611" s="34"/>
      <c r="AO611" s="47" t="str">
        <f aca="false">IF(AND(C611=S$2,D611=S$3,COUNTIF(AO$1:AO610,"&gt;"&amp;1)&lt;10),ROW(),"")</f>
        <v/>
      </c>
    </row>
    <row r="612" customFormat="false" ht="12.8" hidden="false" customHeight="false" outlineLevel="0" collapsed="false">
      <c r="A612" s="0" t="s">
        <v>1227</v>
      </c>
      <c r="B612" s="0" t="s">
        <v>30</v>
      </c>
      <c r="C612" s="0" t="s">
        <v>4</v>
      </c>
      <c r="D612" s="0" t="s">
        <v>30</v>
      </c>
      <c r="E612" s="20" t="n">
        <v>179.782997131348</v>
      </c>
      <c r="F612" s="0" t="n">
        <v>75</v>
      </c>
      <c r="G612" s="0" t="n">
        <v>79.1</v>
      </c>
      <c r="H612" s="0" t="n">
        <v>85.2</v>
      </c>
      <c r="I612" s="0" t="n">
        <v>5.34</v>
      </c>
      <c r="J612" s="0" t="n">
        <v>0.95</v>
      </c>
      <c r="K612" s="0" t="n">
        <v>31.65</v>
      </c>
      <c r="L612" s="0" t="n">
        <v>0.96</v>
      </c>
      <c r="M612" s="19" t="n">
        <v>43711.931238044</v>
      </c>
      <c r="N612" s="19" t="n">
        <v>43712.251534838</v>
      </c>
      <c r="O612" s="19" t="s">
        <v>605</v>
      </c>
      <c r="W612" s="0" t="s">
        <v>74</v>
      </c>
      <c r="X612" s="19" t="n">
        <v>43594.7548611111</v>
      </c>
      <c r="Y612" s="31" t="n">
        <v>823</v>
      </c>
      <c r="Z612" s="0" t="s">
        <v>54</v>
      </c>
      <c r="AA612" s="0" t="s">
        <v>5</v>
      </c>
      <c r="AB612" s="0" t="s">
        <v>54</v>
      </c>
      <c r="AC612" s="0" t="n">
        <v>2019</v>
      </c>
      <c r="AD612" s="0" t="n">
        <v>5</v>
      </c>
      <c r="AE612" s="32"/>
      <c r="AF612" s="21" t="n">
        <f aca="false">IFERROR(SUMPRODUCT(--(tbl_bd_descente[wo_number]=W612),tbl_bd_descente[Y],tbl_bd_descente[tons])/SUMIF(tbl_bd_descente[wo_number],W612,tbl_bd_descente[tons]),0)</f>
        <v>83.4083839611179</v>
      </c>
      <c r="AG612" s="21" t="n">
        <f aca="false">IFERROR(SUMPRODUCT(--(tbl_bd_descente[wo_number]=W612),tbl_bd_descente[Al2O3],tbl_bd_descente[tons])/SUMIF(tbl_bd_descente[wo_number],W612,tbl_bd_descente[tons]),0)</f>
        <v>2.00430133657351</v>
      </c>
      <c r="AH612" s="21" t="n">
        <f aca="false">IFERROR(SUMPRODUCT(--(tbl_bd_descente[wo_number]=W612),tbl_bd_descente[Fe2O3],tbl_bd_descente[tons])/SUMIF(tbl_bd_descente[wo_number],W612,tbl_bd_descente[tons]),0)</f>
        <v>0.944580801944107</v>
      </c>
      <c r="AI612" s="21" t="n">
        <f aca="false">IFERROR(SUMPRODUCT(--(tbl_bd_descente[wo_number]=W612),tbl_bd_descente[MgO],tbl_bd_descente[tons])/SUMIF(tbl_bd_descente[wo_number],W612,tbl_bd_descente[tons]),0)</f>
        <v>31.908772782503</v>
      </c>
      <c r="AJ612" s="21" t="n">
        <f aca="false">IFERROR(SUMPRODUCT(--(tbl_bd_descente[wo_number]=W612),tbl_bd_descente[CaOX],tbl_bd_descente[tons])/SUMIF(tbl_bd_descente[wo_number],W612,tbl_bd_descente[tons]),0)</f>
        <v>0.618882138517618</v>
      </c>
      <c r="AK612" s="21" t="n">
        <f aca="false">IFERROR(SUMPRODUCT(--(tbl_bd_descente[wo_number]=W612),tbl_bd_descente[S],tbl_bd_descente[tons])/SUMIF(tbl_bd_descente[wo_number],W612,tbl_bd_descente[tons]),0)</f>
        <v>0.215139732685298</v>
      </c>
      <c r="AL612" s="33"/>
      <c r="AM612" s="34"/>
      <c r="AO612" s="47" t="str">
        <f aca="false">IF(AND(C612=S$2,D612=S$3,COUNTIF(AO$1:AO611,"&gt;"&amp;1)&lt;10),ROW(),"")</f>
        <v/>
      </c>
    </row>
    <row r="613" customFormat="false" ht="12.8" hidden="false" customHeight="false" outlineLevel="0" collapsed="false">
      <c r="A613" s="0" t="s">
        <v>1228</v>
      </c>
      <c r="B613" s="0" t="s">
        <v>66</v>
      </c>
      <c r="C613" s="0" t="s">
        <v>9</v>
      </c>
      <c r="D613" s="0" t="s">
        <v>66</v>
      </c>
      <c r="E613" s="20" t="n">
        <v>461.317997360229</v>
      </c>
      <c r="F613" s="0" t="n">
        <v>72</v>
      </c>
      <c r="G613" s="0" t="n">
        <v>75.9</v>
      </c>
      <c r="H613" s="0" t="n">
        <v>81.3</v>
      </c>
      <c r="I613" s="0" t="n">
        <v>9.51</v>
      </c>
      <c r="J613" s="0" t="n">
        <v>1.38</v>
      </c>
      <c r="K613" s="0" t="n">
        <v>32.12</v>
      </c>
      <c r="L613" s="0" t="n">
        <v>0.47</v>
      </c>
      <c r="M613" s="19" t="n">
        <v>43711.8804702199</v>
      </c>
      <c r="N613" s="19" t="n">
        <v>43711.9262569792</v>
      </c>
      <c r="O613" s="19" t="s">
        <v>1108</v>
      </c>
      <c r="W613" s="0" t="s">
        <v>64</v>
      </c>
      <c r="X613" s="19" t="n">
        <v>43594.5645833333</v>
      </c>
      <c r="Y613" s="31" t="n">
        <v>1200</v>
      </c>
      <c r="Z613" s="0" t="s">
        <v>54</v>
      </c>
      <c r="AA613" s="0" t="s">
        <v>5</v>
      </c>
      <c r="AB613" s="0" t="s">
        <v>54</v>
      </c>
      <c r="AC613" s="0" t="n">
        <v>2019</v>
      </c>
      <c r="AD613" s="0" t="n">
        <v>5</v>
      </c>
      <c r="AE613" s="32"/>
      <c r="AF613" s="21" t="n">
        <f aca="false">IFERROR(SUMPRODUCT(--(tbl_bd_descente[wo_number]=W613),tbl_bd_descente[Y],tbl_bd_descente[tons])/SUMIF(tbl_bd_descente[wo_number],W613,tbl_bd_descente[tons]),0)</f>
        <v>81.5666666666667</v>
      </c>
      <c r="AG613" s="21" t="n">
        <f aca="false">IFERROR(SUMPRODUCT(--(tbl_bd_descente[wo_number]=W613),tbl_bd_descente[Al2O3],tbl_bd_descente[tons])/SUMIF(tbl_bd_descente[wo_number],W613,tbl_bd_descente[tons]),0)</f>
        <v>2.23666666666667</v>
      </c>
      <c r="AH613" s="21" t="n">
        <f aca="false">IFERROR(SUMPRODUCT(--(tbl_bd_descente[wo_number]=W613),tbl_bd_descente[Fe2O3],tbl_bd_descente[tons])/SUMIF(tbl_bd_descente[wo_number],W613,tbl_bd_descente[tons]),0)</f>
        <v>0.946666666666667</v>
      </c>
      <c r="AI613" s="21" t="n">
        <f aca="false">IFERROR(SUMPRODUCT(--(tbl_bd_descente[wo_number]=W613),tbl_bd_descente[MgO],tbl_bd_descente[tons])/SUMIF(tbl_bd_descente[wo_number],W613,tbl_bd_descente[tons]),0)</f>
        <v>31.67</v>
      </c>
      <c r="AJ613" s="21" t="n">
        <f aca="false">IFERROR(SUMPRODUCT(--(tbl_bd_descente[wo_number]=W613),tbl_bd_descente[CaOX],tbl_bd_descente[tons])/SUMIF(tbl_bd_descente[wo_number],W613,tbl_bd_descente[tons]),0)</f>
        <v>0.65</v>
      </c>
      <c r="AK613" s="21" t="n">
        <f aca="false">IFERROR(SUMPRODUCT(--(tbl_bd_descente[wo_number]=W613),tbl_bd_descente[S],tbl_bd_descente[tons])/SUMIF(tbl_bd_descente[wo_number],W613,tbl_bd_descente[tons]),0)</f>
        <v>0.203333333333333</v>
      </c>
      <c r="AL613" s="33"/>
      <c r="AM613" s="34"/>
      <c r="AO613" s="47" t="str">
        <f aca="false">IF(AND(C613=S$2,D613=S$3,COUNTIF(AO$1:AO612,"&gt;"&amp;1)&lt;10),ROW(),"")</f>
        <v/>
      </c>
    </row>
    <row r="614" customFormat="false" ht="12.8" hidden="false" customHeight="false" outlineLevel="0" collapsed="false">
      <c r="A614" s="0" t="s">
        <v>1229</v>
      </c>
      <c r="B614" s="0" t="s">
        <v>66</v>
      </c>
      <c r="C614" s="0" t="s">
        <v>9</v>
      </c>
      <c r="D614" s="0" t="s">
        <v>66</v>
      </c>
      <c r="E614" s="20" t="n">
        <v>215.091999053955</v>
      </c>
      <c r="F614" s="0" t="n">
        <v>69.3</v>
      </c>
      <c r="G614" s="0" t="n">
        <v>73.1</v>
      </c>
      <c r="H614" s="0" t="n">
        <v>78.5</v>
      </c>
      <c r="I614" s="0" t="n">
        <v>10.29</v>
      </c>
      <c r="J614" s="0" t="n">
        <v>1.41</v>
      </c>
      <c r="K614" s="0" t="n">
        <v>32.27</v>
      </c>
      <c r="L614" s="0" t="n">
        <v>0.72</v>
      </c>
      <c r="M614" s="19" t="n">
        <v>43711.8528631134</v>
      </c>
      <c r="N614" s="19" t="n">
        <v>43711.8769329051</v>
      </c>
      <c r="O614" s="19" t="s">
        <v>1108</v>
      </c>
      <c r="W614" s="0" t="s">
        <v>151</v>
      </c>
      <c r="X614" s="19" t="n">
        <v>43594.2708333333</v>
      </c>
      <c r="Y614" s="31" t="n">
        <v>574.666666666667</v>
      </c>
      <c r="Z614" s="0" t="s">
        <v>66</v>
      </c>
      <c r="AA614" s="0" t="s">
        <v>20</v>
      </c>
      <c r="AB614" s="0" t="s">
        <v>66</v>
      </c>
      <c r="AC614" s="0" t="n">
        <v>2019</v>
      </c>
      <c r="AD614" s="0" t="n">
        <v>5</v>
      </c>
      <c r="AE614" s="32"/>
      <c r="AF614" s="21" t="n">
        <f aca="false">IFERROR(SUMPRODUCT(--(tbl_bd_descente[wo_number]=W614),tbl_bd_descente[Y],tbl_bd_descente[tons])/SUMIF(tbl_bd_descente[wo_number],W614,tbl_bd_descente[tons]),0)</f>
        <v>74.3396751740139</v>
      </c>
      <c r="AG614" s="21" t="n">
        <f aca="false">IFERROR(SUMPRODUCT(--(tbl_bd_descente[wo_number]=W614),tbl_bd_descente[Al2O3],tbl_bd_descente[tons])/SUMIF(tbl_bd_descente[wo_number],W614,tbl_bd_descente[tons]),0)</f>
        <v>8.60656612529002</v>
      </c>
      <c r="AH614" s="21" t="n">
        <f aca="false">IFERROR(SUMPRODUCT(--(tbl_bd_descente[wo_number]=W614),tbl_bd_descente[Fe2O3],tbl_bd_descente[tons])/SUMIF(tbl_bd_descente[wo_number],W614,tbl_bd_descente[tons]),0)</f>
        <v>1.53132250580046</v>
      </c>
      <c r="AI614" s="21" t="n">
        <f aca="false">IFERROR(SUMPRODUCT(--(tbl_bd_descente[wo_number]=W614),tbl_bd_descente[MgO],tbl_bd_descente[tons])/SUMIF(tbl_bd_descente[wo_number],W614,tbl_bd_descente[tons]),0)</f>
        <v>31.3339211136891</v>
      </c>
      <c r="AJ614" s="21" t="n">
        <f aca="false">IFERROR(SUMPRODUCT(--(tbl_bd_descente[wo_number]=W614),tbl_bd_descente[CaOX],tbl_bd_descente[tons])/SUMIF(tbl_bd_descente[wo_number],W614,tbl_bd_descente[tons]),0)</f>
        <v>1.27960556844548</v>
      </c>
      <c r="AK614" s="21" t="n">
        <f aca="false">IFERROR(SUMPRODUCT(--(tbl_bd_descente[wo_number]=W614),tbl_bd_descente[S],tbl_bd_descente[tons])/SUMIF(tbl_bd_descente[wo_number],W614,tbl_bd_descente[tons]),0)</f>
        <v>0.170440835266821</v>
      </c>
      <c r="AL614" s="33"/>
      <c r="AM614" s="34"/>
      <c r="AO614" s="47" t="str">
        <f aca="false">IF(AND(C614=S$2,D614=S$3,COUNTIF(AO$1:AO613,"&gt;"&amp;1)&lt;10),ROW(),"")</f>
        <v/>
      </c>
    </row>
    <row r="615" customFormat="false" ht="12.8" hidden="false" customHeight="false" outlineLevel="0" collapsed="false">
      <c r="A615" s="0" t="s">
        <v>1230</v>
      </c>
      <c r="B615" s="0" t="s">
        <v>30</v>
      </c>
      <c r="C615" s="0" t="s">
        <v>1</v>
      </c>
      <c r="D615" s="0" t="s">
        <v>30</v>
      </c>
      <c r="E615" s="20" t="n">
        <v>182.887001037598</v>
      </c>
      <c r="F615" s="20" t="n">
        <v>76</v>
      </c>
      <c r="G615" s="20" t="n">
        <v>80.1</v>
      </c>
      <c r="H615" s="20" t="n">
        <v>86.8</v>
      </c>
      <c r="I615" s="20" t="n">
        <v>2.72</v>
      </c>
      <c r="J615" s="20" t="n">
        <v>0.82</v>
      </c>
      <c r="K615" s="20" t="n">
        <v>31.52</v>
      </c>
      <c r="L615" s="20" t="n">
        <v>0.67</v>
      </c>
      <c r="M615" s="19" t="n">
        <v>43711.8311006134</v>
      </c>
      <c r="N615" s="19" t="n">
        <v>43711.8455900116</v>
      </c>
      <c r="O615" s="19" t="s">
        <v>676</v>
      </c>
      <c r="W615" s="0" t="s">
        <v>151</v>
      </c>
      <c r="X615" s="19" t="n">
        <v>43594.2708333333</v>
      </c>
      <c r="Y615" s="31" t="n">
        <v>287.333333333333</v>
      </c>
      <c r="Z615" s="0" t="s">
        <v>66</v>
      </c>
      <c r="AA615" s="0" t="s">
        <v>8</v>
      </c>
      <c r="AB615" s="0" t="s">
        <v>66</v>
      </c>
      <c r="AC615" s="0" t="n">
        <v>2019</v>
      </c>
      <c r="AD615" s="0" t="n">
        <v>5</v>
      </c>
      <c r="AE615" s="32"/>
      <c r="AF615" s="21" t="n">
        <f aca="false">IFERROR(SUMPRODUCT(--(tbl_bd_descente[wo_number]=W615),tbl_bd_descente[Y],tbl_bd_descente[tons])/SUMIF(tbl_bd_descente[wo_number],W615,tbl_bd_descente[tons]),0)</f>
        <v>74.3396751740139</v>
      </c>
      <c r="AG615" s="21" t="n">
        <f aca="false">IFERROR(SUMPRODUCT(--(tbl_bd_descente[wo_number]=W615),tbl_bd_descente[Al2O3],tbl_bd_descente[tons])/SUMIF(tbl_bd_descente[wo_number],W615,tbl_bd_descente[tons]),0)</f>
        <v>8.60656612529002</v>
      </c>
      <c r="AH615" s="21" t="n">
        <f aca="false">IFERROR(SUMPRODUCT(--(tbl_bd_descente[wo_number]=W615),tbl_bd_descente[Fe2O3],tbl_bd_descente[tons])/SUMIF(tbl_bd_descente[wo_number],W615,tbl_bd_descente[tons]),0)</f>
        <v>1.53132250580046</v>
      </c>
      <c r="AI615" s="21" t="n">
        <f aca="false">IFERROR(SUMPRODUCT(--(tbl_bd_descente[wo_number]=W615),tbl_bd_descente[MgO],tbl_bd_descente[tons])/SUMIF(tbl_bd_descente[wo_number],W615,tbl_bd_descente[tons]),0)</f>
        <v>31.3339211136891</v>
      </c>
      <c r="AJ615" s="21" t="n">
        <f aca="false">IFERROR(SUMPRODUCT(--(tbl_bd_descente[wo_number]=W615),tbl_bd_descente[CaOX],tbl_bd_descente[tons])/SUMIF(tbl_bd_descente[wo_number],W615,tbl_bd_descente[tons]),0)</f>
        <v>1.27960556844548</v>
      </c>
      <c r="AK615" s="21" t="n">
        <f aca="false">IFERROR(SUMPRODUCT(--(tbl_bd_descente[wo_number]=W615),tbl_bd_descente[S],tbl_bd_descente[tons])/SUMIF(tbl_bd_descente[wo_number],W615,tbl_bd_descente[tons]),0)</f>
        <v>0.170440835266821</v>
      </c>
      <c r="AL615" s="33"/>
      <c r="AM615" s="34"/>
      <c r="AO615" s="47" t="str">
        <f aca="false">IF(AND(C615=S$2,D615=S$3,COUNTIF(AO$1:AO614,"&gt;"&amp;1)&lt;10),ROW(),"")</f>
        <v/>
      </c>
    </row>
    <row r="616" customFormat="false" ht="12.8" hidden="false" customHeight="false" outlineLevel="0" collapsed="false">
      <c r="A616" s="0" t="s">
        <v>1231</v>
      </c>
      <c r="B616" s="0" t="s">
        <v>613</v>
      </c>
      <c r="C616" s="0" t="s">
        <v>8</v>
      </c>
      <c r="D616" s="0" t="s">
        <v>66</v>
      </c>
      <c r="E616" s="20" t="n">
        <v>125.55299949646</v>
      </c>
      <c r="F616" s="0" t="n">
        <v>73.6</v>
      </c>
      <c r="G616" s="0" t="n">
        <v>77.6</v>
      </c>
      <c r="H616" s="0" t="n">
        <v>82.8</v>
      </c>
      <c r="I616" s="0" t="n">
        <v>10.51</v>
      </c>
      <c r="J616" s="0" t="n">
        <v>1.37</v>
      </c>
      <c r="K616" s="0" t="n">
        <v>32.21</v>
      </c>
      <c r="L616" s="0" t="n">
        <v>1.34</v>
      </c>
      <c r="M616" s="19" t="n">
        <v>43711.8159140857</v>
      </c>
      <c r="N616" s="19" t="n">
        <v>43711.825806169</v>
      </c>
      <c r="O616" s="19" t="s">
        <v>837</v>
      </c>
      <c r="W616" s="0" t="s">
        <v>150</v>
      </c>
      <c r="X616" s="19" t="n">
        <v>43593.0520833333</v>
      </c>
      <c r="Y616" s="31" t="n">
        <v>600</v>
      </c>
      <c r="Z616" s="0" t="s">
        <v>66</v>
      </c>
      <c r="AA616" s="0" t="s">
        <v>20</v>
      </c>
      <c r="AB616" s="0" t="s">
        <v>66</v>
      </c>
      <c r="AC616" s="0" t="n">
        <v>2019</v>
      </c>
      <c r="AD616" s="0" t="n">
        <v>5</v>
      </c>
      <c r="AE616" s="32"/>
      <c r="AF616" s="21" t="n">
        <f aca="false">IFERROR(SUMPRODUCT(--(tbl_bd_descente[wo_number]=W616),tbl_bd_descente[Y],tbl_bd_descente[tons])/SUMIF(tbl_bd_descente[wo_number],W616,tbl_bd_descente[tons]),0)</f>
        <v>73.7</v>
      </c>
      <c r="AG616" s="21" t="n">
        <f aca="false">IFERROR(SUMPRODUCT(--(tbl_bd_descente[wo_number]=W616),tbl_bd_descente[Al2O3],tbl_bd_descente[tons])/SUMIF(tbl_bd_descente[wo_number],W616,tbl_bd_descente[tons]),0)</f>
        <v>9.04666666666667</v>
      </c>
      <c r="AH616" s="21" t="n">
        <f aca="false">IFERROR(SUMPRODUCT(--(tbl_bd_descente[wo_number]=W616),tbl_bd_descente[Fe2O3],tbl_bd_descente[tons])/SUMIF(tbl_bd_descente[wo_number],W616,tbl_bd_descente[tons]),0)</f>
        <v>1.58666666666667</v>
      </c>
      <c r="AI616" s="21" t="n">
        <f aca="false">IFERROR(SUMPRODUCT(--(tbl_bd_descente[wo_number]=W616),tbl_bd_descente[MgO],tbl_bd_descente[tons])/SUMIF(tbl_bd_descente[wo_number],W616,tbl_bd_descente[tons]),0)</f>
        <v>31.12</v>
      </c>
      <c r="AJ616" s="21" t="n">
        <f aca="false">IFERROR(SUMPRODUCT(--(tbl_bd_descente[wo_number]=W616),tbl_bd_descente[CaOX],tbl_bd_descente[tons])/SUMIF(tbl_bd_descente[wo_number],W616,tbl_bd_descente[tons]),0)</f>
        <v>1.36</v>
      </c>
      <c r="AK616" s="21" t="n">
        <f aca="false">IFERROR(SUMPRODUCT(--(tbl_bd_descente[wo_number]=W616),tbl_bd_descente[S],tbl_bd_descente[tons])/SUMIF(tbl_bd_descente[wo_number],W616,tbl_bd_descente[tons]),0)</f>
        <v>0.156666666666667</v>
      </c>
      <c r="AL616" s="33"/>
      <c r="AM616" s="34"/>
      <c r="AO616" s="47" t="str">
        <f aca="false">IF(AND(C616=S$2,D616=S$3,COUNTIF(AO$1:AO615,"&gt;"&amp;1)&lt;10),ROW(),"")</f>
        <v/>
      </c>
    </row>
    <row r="617" customFormat="false" ht="12.8" hidden="false" customHeight="false" outlineLevel="0" collapsed="false">
      <c r="A617" s="0" t="s">
        <v>1232</v>
      </c>
      <c r="B617" s="0" t="s">
        <v>66</v>
      </c>
      <c r="C617" s="0" t="s">
        <v>20</v>
      </c>
      <c r="D617" s="0" t="s">
        <v>66</v>
      </c>
      <c r="E617" s="20" t="n">
        <v>220.171001434326</v>
      </c>
      <c r="F617" s="0" t="n">
        <v>71.2</v>
      </c>
      <c r="G617" s="0" t="n">
        <v>75.1</v>
      </c>
      <c r="H617" s="0" t="n">
        <v>80.8</v>
      </c>
      <c r="I617" s="0" t="n">
        <v>7.48</v>
      </c>
      <c r="J617" s="0" t="n">
        <v>1.17</v>
      </c>
      <c r="K617" s="0" t="n">
        <v>31.92</v>
      </c>
      <c r="L617" s="0" t="n">
        <v>0.99</v>
      </c>
      <c r="M617" s="19" t="n">
        <v>43711.7953816319</v>
      </c>
      <c r="N617" s="19" t="n">
        <v>43711.8123450232</v>
      </c>
      <c r="O617" s="19" t="s">
        <v>967</v>
      </c>
      <c r="W617" s="0" t="s">
        <v>150</v>
      </c>
      <c r="X617" s="19" t="n">
        <v>43593.0520833333</v>
      </c>
      <c r="Y617" s="31" t="n">
        <v>300</v>
      </c>
      <c r="Z617" s="0" t="s">
        <v>66</v>
      </c>
      <c r="AA617" s="0" t="s">
        <v>8</v>
      </c>
      <c r="AB617" s="0" t="s">
        <v>66</v>
      </c>
      <c r="AC617" s="0" t="n">
        <v>2019</v>
      </c>
      <c r="AD617" s="0" t="n">
        <v>5</v>
      </c>
      <c r="AE617" s="32"/>
      <c r="AF617" s="21" t="n">
        <f aca="false">IFERROR(SUMPRODUCT(--(tbl_bd_descente[wo_number]=W617),tbl_bd_descente[Y],tbl_bd_descente[tons])/SUMIF(tbl_bd_descente[wo_number],W617,tbl_bd_descente[tons]),0)</f>
        <v>73.7</v>
      </c>
      <c r="AG617" s="21" t="n">
        <f aca="false">IFERROR(SUMPRODUCT(--(tbl_bd_descente[wo_number]=W617),tbl_bd_descente[Al2O3],tbl_bd_descente[tons])/SUMIF(tbl_bd_descente[wo_number],W617,tbl_bd_descente[tons]),0)</f>
        <v>9.04666666666667</v>
      </c>
      <c r="AH617" s="21" t="n">
        <f aca="false">IFERROR(SUMPRODUCT(--(tbl_bd_descente[wo_number]=W617),tbl_bd_descente[Fe2O3],tbl_bd_descente[tons])/SUMIF(tbl_bd_descente[wo_number],W617,tbl_bd_descente[tons]),0)</f>
        <v>1.58666666666667</v>
      </c>
      <c r="AI617" s="21" t="n">
        <f aca="false">IFERROR(SUMPRODUCT(--(tbl_bd_descente[wo_number]=W617),tbl_bd_descente[MgO],tbl_bd_descente[tons])/SUMIF(tbl_bd_descente[wo_number],W617,tbl_bd_descente[tons]),0)</f>
        <v>31.12</v>
      </c>
      <c r="AJ617" s="21" t="n">
        <f aca="false">IFERROR(SUMPRODUCT(--(tbl_bd_descente[wo_number]=W617),tbl_bd_descente[CaOX],tbl_bd_descente[tons])/SUMIF(tbl_bd_descente[wo_number],W617,tbl_bd_descente[tons]),0)</f>
        <v>1.36</v>
      </c>
      <c r="AK617" s="21" t="n">
        <f aca="false">IFERROR(SUMPRODUCT(--(tbl_bd_descente[wo_number]=W617),tbl_bd_descente[S],tbl_bd_descente[tons])/SUMIF(tbl_bd_descente[wo_number],W617,tbl_bd_descente[tons]),0)</f>
        <v>0.156666666666667</v>
      </c>
      <c r="AL617" s="33"/>
      <c r="AM617" s="34"/>
      <c r="AO617" s="47" t="str">
        <f aca="false">IF(AND(C617=S$2,D617=S$3,COUNTIF(AO$1:AO616,"&gt;"&amp;1)&lt;10),ROW(),"")</f>
        <v/>
      </c>
    </row>
    <row r="618" customFormat="false" ht="12.8" hidden="false" customHeight="false" outlineLevel="0" collapsed="false">
      <c r="A618" s="0" t="s">
        <v>1233</v>
      </c>
      <c r="B618" s="0" t="s">
        <v>66</v>
      </c>
      <c r="C618" s="0" t="s">
        <v>9</v>
      </c>
      <c r="D618" s="0" t="s">
        <v>66</v>
      </c>
      <c r="E618" s="20" t="n">
        <v>202.93399810791</v>
      </c>
      <c r="F618" s="0" t="n">
        <v>68.6</v>
      </c>
      <c r="G618" s="0" t="n">
        <v>72.3</v>
      </c>
      <c r="H618" s="0" t="n">
        <v>77.5</v>
      </c>
      <c r="I618" s="0" t="n">
        <v>10.82</v>
      </c>
      <c r="J618" s="0" t="n">
        <v>1.39</v>
      </c>
      <c r="K618" s="0" t="n">
        <v>32.31</v>
      </c>
      <c r="L618" s="0" t="n">
        <v>2.87</v>
      </c>
      <c r="M618" s="19" t="n">
        <v>43711.770915544</v>
      </c>
      <c r="N618" s="19" t="n">
        <v>43711.7905164005</v>
      </c>
      <c r="O618" s="19" t="s">
        <v>676</v>
      </c>
      <c r="W618" s="0" t="s">
        <v>149</v>
      </c>
      <c r="X618" s="19" t="n">
        <v>43592.8173611111</v>
      </c>
      <c r="Y618" s="31" t="n">
        <v>271</v>
      </c>
      <c r="Z618" s="0" t="s">
        <v>145</v>
      </c>
      <c r="AA618" s="0" t="s">
        <v>19</v>
      </c>
      <c r="AB618" s="0" t="s">
        <v>145</v>
      </c>
      <c r="AC618" s="0" t="n">
        <v>2019</v>
      </c>
      <c r="AD618" s="0" t="n">
        <v>5</v>
      </c>
      <c r="AE618" s="32"/>
      <c r="AF618" s="21" t="n">
        <f aca="false">IFERROR(SUMPRODUCT(--(tbl_bd_descente[wo_number]=W618),tbl_bd_descente[Y],tbl_bd_descente[tons])/SUMIF(tbl_bd_descente[wo_number],W618,tbl_bd_descente[tons]),0)</f>
        <v>88.1</v>
      </c>
      <c r="AG618" s="21" t="n">
        <f aca="false">IFERROR(SUMPRODUCT(--(tbl_bd_descente[wo_number]=W618),tbl_bd_descente[Al2O3],tbl_bd_descente[tons])/SUMIF(tbl_bd_descente[wo_number],W618,tbl_bd_descente[tons]),0)</f>
        <v>1.63</v>
      </c>
      <c r="AH618" s="21" t="n">
        <f aca="false">IFERROR(SUMPRODUCT(--(tbl_bd_descente[wo_number]=W618),tbl_bd_descente[Fe2O3],tbl_bd_descente[tons])/SUMIF(tbl_bd_descente[wo_number],W618,tbl_bd_descente[tons]),0)</f>
        <v>0.69</v>
      </c>
      <c r="AI618" s="21" t="n">
        <f aca="false">IFERROR(SUMPRODUCT(--(tbl_bd_descente[wo_number]=W618),tbl_bd_descente[MgO],tbl_bd_descente[tons])/SUMIF(tbl_bd_descente[wo_number],W618,tbl_bd_descente[tons]),0)</f>
        <v>31.59</v>
      </c>
      <c r="AJ618" s="21" t="n">
        <f aca="false">IFERROR(SUMPRODUCT(--(tbl_bd_descente[wo_number]=W618),tbl_bd_descente[CaOX],tbl_bd_descente[tons])/SUMIF(tbl_bd_descente[wo_number],W618,tbl_bd_descente[tons]),0)</f>
        <v>0.34</v>
      </c>
      <c r="AK618" s="21" t="n">
        <f aca="false">IFERROR(SUMPRODUCT(--(tbl_bd_descente[wo_number]=W618),tbl_bd_descente[S],tbl_bd_descente[tons])/SUMIF(tbl_bd_descente[wo_number],W618,tbl_bd_descente[tons]),0)</f>
        <v>0.19</v>
      </c>
      <c r="AL618" s="33"/>
      <c r="AM618" s="34"/>
      <c r="AO618" s="47" t="str">
        <f aca="false">IF(AND(C618=S$2,D618=S$3,COUNTIF(AO$1:AO617,"&gt;"&amp;1)&lt;10),ROW(),"")</f>
        <v/>
      </c>
    </row>
    <row r="619" customFormat="false" ht="12.8" hidden="false" customHeight="false" outlineLevel="0" collapsed="false">
      <c r="A619" s="0" t="s">
        <v>1234</v>
      </c>
      <c r="B619" s="0" t="s">
        <v>104</v>
      </c>
      <c r="C619" s="0" t="s">
        <v>6</v>
      </c>
      <c r="D619" s="0" t="s">
        <v>104</v>
      </c>
      <c r="E619" s="20" t="n">
        <v>220.262996673584</v>
      </c>
      <c r="F619" s="0" t="n">
        <v>79.2</v>
      </c>
      <c r="G619" s="0" t="n">
        <v>83.5</v>
      </c>
      <c r="H619" s="0" t="n">
        <v>90</v>
      </c>
      <c r="I619" s="0" t="n">
        <v>6.68</v>
      </c>
      <c r="J619" s="0" t="n">
        <v>0.95</v>
      </c>
      <c r="K619" s="0" t="n">
        <v>31.9</v>
      </c>
      <c r="L619" s="0" t="n">
        <v>0.66</v>
      </c>
      <c r="M619" s="19" t="n">
        <v>43711.6517424421</v>
      </c>
      <c r="N619" s="19" t="n">
        <v>43711.6752660069</v>
      </c>
      <c r="O619" s="19" t="s">
        <v>605</v>
      </c>
      <c r="W619" s="0" t="s">
        <v>148</v>
      </c>
      <c r="X619" s="19" t="n">
        <v>43592.7541666667</v>
      </c>
      <c r="Y619" s="31" t="n">
        <v>1200</v>
      </c>
      <c r="Z619" s="0" t="s">
        <v>145</v>
      </c>
      <c r="AA619" s="0" t="s">
        <v>19</v>
      </c>
      <c r="AB619" s="0" t="s">
        <v>145</v>
      </c>
      <c r="AC619" s="0" t="n">
        <v>2019</v>
      </c>
      <c r="AD619" s="0" t="n">
        <v>5</v>
      </c>
      <c r="AE619" s="32"/>
      <c r="AF619" s="21" t="n">
        <f aca="false">IFERROR(SUMPRODUCT(--(tbl_bd_descente[wo_number]=W619),tbl_bd_descente[Y],tbl_bd_descente[tons])/SUMIF(tbl_bd_descente[wo_number],W619,tbl_bd_descente[tons]),0)</f>
        <v>85.6333333333333</v>
      </c>
      <c r="AG619" s="21" t="n">
        <f aca="false">IFERROR(SUMPRODUCT(--(tbl_bd_descente[wo_number]=W619),tbl_bd_descente[Al2O3],tbl_bd_descente[tons])/SUMIF(tbl_bd_descente[wo_number],W619,tbl_bd_descente[tons]),0)</f>
        <v>1.41666666666667</v>
      </c>
      <c r="AH619" s="21" t="n">
        <f aca="false">IFERROR(SUMPRODUCT(--(tbl_bd_descente[wo_number]=W619),tbl_bd_descente[Fe2O3],tbl_bd_descente[tons])/SUMIF(tbl_bd_descente[wo_number],W619,tbl_bd_descente[tons]),0)</f>
        <v>0.666666666666667</v>
      </c>
      <c r="AI619" s="21" t="n">
        <f aca="false">IFERROR(SUMPRODUCT(--(tbl_bd_descente[wo_number]=W619),tbl_bd_descente[MgO],tbl_bd_descente[tons])/SUMIF(tbl_bd_descente[wo_number],W619,tbl_bd_descente[tons]),0)</f>
        <v>31.8433333333333</v>
      </c>
      <c r="AJ619" s="21" t="n">
        <f aca="false">IFERROR(SUMPRODUCT(--(tbl_bd_descente[wo_number]=W619),tbl_bd_descente[CaOX],tbl_bd_descente[tons])/SUMIF(tbl_bd_descente[wo_number],W619,tbl_bd_descente[tons]),0)</f>
        <v>0.326666666666667</v>
      </c>
      <c r="AK619" s="21" t="n">
        <f aca="false">IFERROR(SUMPRODUCT(--(tbl_bd_descente[wo_number]=W619),tbl_bd_descente[S],tbl_bd_descente[tons])/SUMIF(tbl_bd_descente[wo_number],W619,tbl_bd_descente[tons]),0)</f>
        <v>0.186666666666667</v>
      </c>
      <c r="AL619" s="33"/>
      <c r="AM619" s="34"/>
      <c r="AO619" s="47" t="str">
        <f aca="false">IF(AND(C619=S$2,D619=S$3,COUNTIF(AO$1:AO618,"&gt;"&amp;1)&lt;10),ROW(),"")</f>
        <v/>
      </c>
    </row>
    <row r="620" customFormat="false" ht="12.8" hidden="false" customHeight="false" outlineLevel="0" collapsed="false">
      <c r="A620" s="0" t="s">
        <v>1235</v>
      </c>
      <c r="B620" s="0" t="s">
        <v>56</v>
      </c>
      <c r="C620" s="0" t="s">
        <v>25</v>
      </c>
      <c r="D620" s="0" t="s">
        <v>56</v>
      </c>
      <c r="E620" s="20" t="n">
        <v>125.824998855591</v>
      </c>
      <c r="F620" s="0" t="n">
        <v>81.6</v>
      </c>
      <c r="G620" s="0" t="n">
        <v>86</v>
      </c>
      <c r="H620" s="0" t="n">
        <v>92.1</v>
      </c>
      <c r="I620" s="0" t="n">
        <v>9.79</v>
      </c>
      <c r="J620" s="0" t="n">
        <v>1.09</v>
      </c>
      <c r="K620" s="0" t="n">
        <v>32.26</v>
      </c>
      <c r="L620" s="0" t="n">
        <v>0.48</v>
      </c>
      <c r="M620" s="19" t="n">
        <v>43711.6316731829</v>
      </c>
      <c r="N620" s="19" t="n">
        <v>43711.6468856482</v>
      </c>
      <c r="O620" s="19" t="s">
        <v>605</v>
      </c>
      <c r="W620" s="0" t="s">
        <v>147</v>
      </c>
      <c r="X620" s="19" t="n">
        <v>43592.3131944444</v>
      </c>
      <c r="Y620" s="31" t="n">
        <v>923</v>
      </c>
      <c r="Z620" s="0" t="s">
        <v>58</v>
      </c>
      <c r="AA620" s="0" t="s">
        <v>2</v>
      </c>
      <c r="AB620" s="0" t="s">
        <v>58</v>
      </c>
      <c r="AC620" s="0" t="n">
        <v>2019</v>
      </c>
      <c r="AD620" s="0" t="n">
        <v>5</v>
      </c>
      <c r="AE620" s="32"/>
      <c r="AF620" s="21" t="n">
        <f aca="false">IFERROR(SUMPRODUCT(--(tbl_bd_descente[wo_number]=W620),tbl_bd_descente[Y],tbl_bd_descente[tons])/SUMIF(tbl_bd_descente[wo_number],W620,tbl_bd_descente[tons]),0)</f>
        <v>78.48255687974</v>
      </c>
      <c r="AG620" s="21" t="n">
        <f aca="false">IFERROR(SUMPRODUCT(--(tbl_bd_descente[wo_number]=W620),tbl_bd_descente[Al2O3],tbl_bd_descente[tons])/SUMIF(tbl_bd_descente[wo_number],W620,tbl_bd_descente[tons]),0)</f>
        <v>3.61679306608884</v>
      </c>
      <c r="AH620" s="21" t="n">
        <f aca="false">IFERROR(SUMPRODUCT(--(tbl_bd_descente[wo_number]=W620),tbl_bd_descente[Fe2O3],tbl_bd_descente[tons])/SUMIF(tbl_bd_descente[wo_number],W620,tbl_bd_descente[tons]),0)</f>
        <v>0.992502708559046</v>
      </c>
      <c r="AI620" s="21" t="n">
        <f aca="false">IFERROR(SUMPRODUCT(--(tbl_bd_descente[wo_number]=W620),tbl_bd_descente[MgO],tbl_bd_descente[tons])/SUMIF(tbl_bd_descente[wo_number],W620,tbl_bd_descente[tons]),0)</f>
        <v>31.6202816901408</v>
      </c>
      <c r="AJ620" s="21" t="n">
        <f aca="false">IFERROR(SUMPRODUCT(--(tbl_bd_descente[wo_number]=W620),tbl_bd_descente[CaOX],tbl_bd_descente[tons])/SUMIF(tbl_bd_descente[wo_number],W620,tbl_bd_descente[tons]),0)</f>
        <v>1.00971830985916</v>
      </c>
      <c r="AK620" s="21" t="n">
        <f aca="false">IFERROR(SUMPRODUCT(--(tbl_bd_descente[wo_number]=W620),tbl_bd_descente[S],tbl_bd_descente[tons])/SUMIF(tbl_bd_descente[wo_number],W620,tbl_bd_descente[tons]),0)</f>
        <v>0.21</v>
      </c>
      <c r="AL620" s="33"/>
      <c r="AM620" s="34"/>
      <c r="AO620" s="47" t="str">
        <f aca="false">IF(AND(C620=S$2,D620=S$3,COUNTIF(AO$1:AO619,"&gt;"&amp;1)&lt;10),ROW(),"")</f>
        <v/>
      </c>
    </row>
    <row r="621" customFormat="false" ht="12.8" hidden="false" customHeight="false" outlineLevel="0" collapsed="false">
      <c r="A621" s="0" t="s">
        <v>1236</v>
      </c>
      <c r="B621" s="0" t="s">
        <v>30</v>
      </c>
      <c r="C621" s="0" t="s">
        <v>4</v>
      </c>
      <c r="D621" s="0" t="s">
        <v>30</v>
      </c>
      <c r="E621" s="20" t="n">
        <v>196.13099861145</v>
      </c>
      <c r="F621" s="0" t="n">
        <v>75.2</v>
      </c>
      <c r="G621" s="0" t="n">
        <v>79.3</v>
      </c>
      <c r="H621" s="0" t="n">
        <v>86</v>
      </c>
      <c r="I621" s="0" t="n">
        <v>4.62</v>
      </c>
      <c r="J621" s="0" t="n">
        <v>0.87</v>
      </c>
      <c r="K621" s="0" t="n">
        <v>31.57</v>
      </c>
      <c r="L621" s="0" t="n">
        <v>1.75</v>
      </c>
      <c r="M621" s="19" t="n">
        <v>43711.5995478009</v>
      </c>
      <c r="N621" s="19" t="n">
        <v>43711.6208169792</v>
      </c>
      <c r="O621" s="19" t="s">
        <v>605</v>
      </c>
      <c r="W621" s="0" t="s">
        <v>146</v>
      </c>
      <c r="X621" s="19" t="n">
        <v>43592.0798611111</v>
      </c>
      <c r="Y621" s="31" t="n">
        <v>917</v>
      </c>
      <c r="Z621" s="0" t="s">
        <v>66</v>
      </c>
      <c r="AA621" s="0" t="s">
        <v>26</v>
      </c>
      <c r="AB621" s="0" t="s">
        <v>88</v>
      </c>
      <c r="AC621" s="0" t="n">
        <v>2019</v>
      </c>
      <c r="AD621" s="0" t="n">
        <v>5</v>
      </c>
      <c r="AE621" s="32"/>
      <c r="AF621" s="21" t="n">
        <f aca="false">IFERROR(SUMPRODUCT(--(tbl_bd_descente[wo_number]=W621),tbl_bd_descente[Y],tbl_bd_descente[tons])/SUMIF(tbl_bd_descente[wo_number],W621,tbl_bd_descente[tons]),0)</f>
        <v>75.447546346783</v>
      </c>
      <c r="AG621" s="21" t="n">
        <f aca="false">IFERROR(SUMPRODUCT(--(tbl_bd_descente[wo_number]=W621),tbl_bd_descente[Al2O3],tbl_bd_descente[tons])/SUMIF(tbl_bd_descente[wo_number],W621,tbl_bd_descente[tons]),0)</f>
        <v>3.07561613958561</v>
      </c>
      <c r="AH621" s="21" t="n">
        <f aca="false">IFERROR(SUMPRODUCT(--(tbl_bd_descente[wo_number]=W621),tbl_bd_descente[Fe2O3],tbl_bd_descente[tons])/SUMIF(tbl_bd_descente[wo_number],W621,tbl_bd_descente[tons]),0)</f>
        <v>1.02327153762268</v>
      </c>
      <c r="AI621" s="21" t="n">
        <f aca="false">IFERROR(SUMPRODUCT(--(tbl_bd_descente[wo_number]=W621),tbl_bd_descente[MgO],tbl_bd_descente[tons])/SUMIF(tbl_bd_descente[wo_number],W621,tbl_bd_descente[tons]),0)</f>
        <v>31.6833369683751</v>
      </c>
      <c r="AJ621" s="21" t="n">
        <f aca="false">IFERROR(SUMPRODUCT(--(tbl_bd_descente[wo_number]=W621),tbl_bd_descente[CaOX],tbl_bd_descente[tons])/SUMIF(tbl_bd_descente[wo_number],W621,tbl_bd_descente[tons]),0)</f>
        <v>1.15838604143948</v>
      </c>
      <c r="AK621" s="21" t="n">
        <f aca="false">IFERROR(SUMPRODUCT(--(tbl_bd_descente[wo_number]=W621),tbl_bd_descente[S],tbl_bd_descente[tons])/SUMIF(tbl_bd_descente[wo_number],W621,tbl_bd_descente[tons]),0)</f>
        <v>0.223642311886587</v>
      </c>
      <c r="AL621" s="33"/>
      <c r="AM621" s="34"/>
      <c r="AO621" s="47" t="str">
        <f aca="false">IF(AND(C621=S$2,D621=S$3,COUNTIF(AO$1:AO620,"&gt;"&amp;1)&lt;10),ROW(),"")</f>
        <v/>
      </c>
    </row>
    <row r="622" customFormat="false" ht="12.8" hidden="false" customHeight="false" outlineLevel="0" collapsed="false">
      <c r="A622" s="0" t="s">
        <v>1237</v>
      </c>
      <c r="B622" s="0" t="s">
        <v>54</v>
      </c>
      <c r="C622" s="0" t="s">
        <v>7</v>
      </c>
      <c r="D622" s="0" t="s">
        <v>54</v>
      </c>
      <c r="E622" s="20" t="n">
        <v>90.8989982604981</v>
      </c>
      <c r="F622" s="0" t="n">
        <v>81.5</v>
      </c>
      <c r="G622" s="0" t="n">
        <v>85.9</v>
      </c>
      <c r="H622" s="0" t="n">
        <v>93.2</v>
      </c>
      <c r="I622" s="0" t="n">
        <v>2.81</v>
      </c>
      <c r="J622" s="0" t="n">
        <v>0.69</v>
      </c>
      <c r="K622" s="0" t="n">
        <v>31.54</v>
      </c>
      <c r="L622" s="0" t="n">
        <v>0.43</v>
      </c>
      <c r="M622" s="19" t="n">
        <v>43711.5825343403</v>
      </c>
      <c r="N622" s="19" t="n">
        <v>43711.5957824074</v>
      </c>
      <c r="O622" s="19" t="s">
        <v>605</v>
      </c>
      <c r="W622" s="0" t="s">
        <v>144</v>
      </c>
      <c r="X622" s="19" t="n">
        <v>43591.85625</v>
      </c>
      <c r="Y622" s="31" t="n">
        <v>665</v>
      </c>
      <c r="Z622" s="0" t="s">
        <v>145</v>
      </c>
      <c r="AA622" s="0" t="s">
        <v>12</v>
      </c>
      <c r="AB622" s="0" t="s">
        <v>145</v>
      </c>
      <c r="AC622" s="0" t="n">
        <v>2019</v>
      </c>
      <c r="AD622" s="0" t="n">
        <v>5</v>
      </c>
      <c r="AE622" s="32"/>
      <c r="AF622" s="21" t="n">
        <f aca="false">IFERROR(SUMPRODUCT(--(tbl_bd_descente[wo_number]=W622),tbl_bd_descente[Y],tbl_bd_descente[tons])/SUMIF(tbl_bd_descente[wo_number],W622,tbl_bd_descente[tons]),0)</f>
        <v>86.1015037593985</v>
      </c>
      <c r="AG622" s="21" t="n">
        <f aca="false">IFERROR(SUMPRODUCT(--(tbl_bd_descente[wo_number]=W622),tbl_bd_descente[Al2O3],tbl_bd_descente[tons])/SUMIF(tbl_bd_descente[wo_number],W622,tbl_bd_descente[tons]),0)</f>
        <v>2.4818045112782</v>
      </c>
      <c r="AH622" s="21" t="n">
        <f aca="false">IFERROR(SUMPRODUCT(--(tbl_bd_descente[wo_number]=W622),tbl_bd_descente[Fe2O3],tbl_bd_descente[tons])/SUMIF(tbl_bd_descente[wo_number],W622,tbl_bd_descente[tons]),0)</f>
        <v>0.709924812030075</v>
      </c>
      <c r="AI622" s="21" t="n">
        <f aca="false">IFERROR(SUMPRODUCT(--(tbl_bd_descente[wo_number]=W622),tbl_bd_descente[MgO],tbl_bd_descente[tons])/SUMIF(tbl_bd_descente[wo_number],W622,tbl_bd_descente[tons]),0)</f>
        <v>31.9358646616541</v>
      </c>
      <c r="AJ622" s="21" t="n">
        <f aca="false">IFERROR(SUMPRODUCT(--(tbl_bd_descente[wo_number]=W622),tbl_bd_descente[CaOX],tbl_bd_descente[tons])/SUMIF(tbl_bd_descente[wo_number],W622,tbl_bd_descente[tons]),0)</f>
        <v>0.55203007518797</v>
      </c>
      <c r="AK622" s="21" t="n">
        <f aca="false">IFERROR(SUMPRODUCT(--(tbl_bd_descente[wo_number]=W622),tbl_bd_descente[S],tbl_bd_descente[tons])/SUMIF(tbl_bd_descente[wo_number],W622,tbl_bd_descente[tons]),0)</f>
        <v>0.186015037593985</v>
      </c>
      <c r="AL622" s="33"/>
      <c r="AM622" s="34"/>
      <c r="AO622" s="47" t="str">
        <f aca="false">IF(AND(C622=S$2,D622=S$3,COUNTIF(AO$1:AO621,"&gt;"&amp;1)&lt;10),ROW(),"")</f>
        <v/>
      </c>
    </row>
    <row r="623" customFormat="false" ht="12.8" hidden="false" customHeight="false" outlineLevel="0" collapsed="false">
      <c r="A623" s="0" t="s">
        <v>1238</v>
      </c>
      <c r="B623" s="0" t="s">
        <v>66</v>
      </c>
      <c r="C623" s="0" t="s">
        <v>20</v>
      </c>
      <c r="D623" s="0" t="s">
        <v>66</v>
      </c>
      <c r="E623" s="20" t="n">
        <v>210.011995315552</v>
      </c>
      <c r="F623" s="0" t="n">
        <v>72.7</v>
      </c>
      <c r="G623" s="0" t="n">
        <v>76.6</v>
      </c>
      <c r="H623" s="0" t="n">
        <v>82.4</v>
      </c>
      <c r="I623" s="0" t="n">
        <v>7.61</v>
      </c>
      <c r="J623" s="0" t="n">
        <v>1.26</v>
      </c>
      <c r="K623" s="0" t="n">
        <v>31.98</v>
      </c>
      <c r="L623" s="0" t="n">
        <v>0.99</v>
      </c>
      <c r="M623" s="19" t="n">
        <v>43711.5539708333</v>
      </c>
      <c r="N623" s="19" t="n">
        <v>43711.5721706829</v>
      </c>
      <c r="O623" s="19" t="s">
        <v>605</v>
      </c>
      <c r="W623" s="0" t="s">
        <v>143</v>
      </c>
      <c r="X623" s="19" t="n">
        <v>43591.7416666667</v>
      </c>
      <c r="Y623" s="31" t="n">
        <v>236</v>
      </c>
      <c r="Z623" s="0" t="s">
        <v>594</v>
      </c>
      <c r="AA623" s="0" t="s">
        <v>23</v>
      </c>
      <c r="AB623" s="0" t="s">
        <v>77</v>
      </c>
      <c r="AC623" s="0" t="n">
        <v>2019</v>
      </c>
      <c r="AD623" s="0" t="n">
        <v>5</v>
      </c>
      <c r="AE623" s="32"/>
      <c r="AF623" s="21" t="n">
        <f aca="false">IFERROR(SUMPRODUCT(--(tbl_bd_descente[wo_number]=W623),tbl_bd_descente[Y],tbl_bd_descente[tons])/SUMIF(tbl_bd_descente[wo_number],W623,tbl_bd_descente[tons]),0)</f>
        <v>81.1</v>
      </c>
      <c r="AG623" s="21" t="n">
        <f aca="false">IFERROR(SUMPRODUCT(--(tbl_bd_descente[wo_number]=W623),tbl_bd_descente[Al2O3],tbl_bd_descente[tons])/SUMIF(tbl_bd_descente[wo_number],W623,tbl_bd_descente[tons]),0)</f>
        <v>8.68</v>
      </c>
      <c r="AH623" s="21" t="n">
        <f aca="false">IFERROR(SUMPRODUCT(--(tbl_bd_descente[wo_number]=W623),tbl_bd_descente[Fe2O3],tbl_bd_descente[tons])/SUMIF(tbl_bd_descente[wo_number],W623,tbl_bd_descente[tons]),0)</f>
        <v>1.4</v>
      </c>
      <c r="AI623" s="21" t="n">
        <f aca="false">IFERROR(SUMPRODUCT(--(tbl_bd_descente[wo_number]=W623),tbl_bd_descente[MgO],tbl_bd_descente[tons])/SUMIF(tbl_bd_descente[wo_number],W623,tbl_bd_descente[tons]),0)</f>
        <v>31.34</v>
      </c>
      <c r="AJ623" s="21" t="n">
        <f aca="false">IFERROR(SUMPRODUCT(--(tbl_bd_descente[wo_number]=W623),tbl_bd_descente[CaOX],tbl_bd_descente[tons])/SUMIF(tbl_bd_descente[wo_number],W623,tbl_bd_descente[tons]),0)</f>
        <v>1.12</v>
      </c>
      <c r="AK623" s="21" t="n">
        <f aca="false">IFERROR(SUMPRODUCT(--(tbl_bd_descente[wo_number]=W623),tbl_bd_descente[S],tbl_bd_descente[tons])/SUMIF(tbl_bd_descente[wo_number],W623,tbl_bd_descente[tons]),0)</f>
        <v>0.13</v>
      </c>
      <c r="AL623" s="33"/>
      <c r="AM623" s="34"/>
      <c r="AO623" s="47" t="str">
        <f aca="false">IF(AND(C623=S$2,D623=S$3,COUNTIF(AO$1:AO622,"&gt;"&amp;1)&lt;10),ROW(),"")</f>
        <v/>
      </c>
    </row>
    <row r="624" customFormat="false" ht="12.8" hidden="false" customHeight="false" outlineLevel="0" collapsed="false">
      <c r="A624" s="0" t="s">
        <v>1239</v>
      </c>
      <c r="B624" s="0" t="s">
        <v>54</v>
      </c>
      <c r="C624" s="0" t="s">
        <v>5</v>
      </c>
      <c r="D624" s="0" t="s">
        <v>54</v>
      </c>
      <c r="E624" s="20" t="n">
        <v>248.202995300293</v>
      </c>
      <c r="F624" s="0" t="n">
        <v>81.2</v>
      </c>
      <c r="G624" s="0" t="n">
        <v>85.6</v>
      </c>
      <c r="H624" s="0" t="n">
        <v>92.6</v>
      </c>
      <c r="I624" s="0" t="n">
        <v>2.86</v>
      </c>
      <c r="J624" s="0" t="n">
        <v>0.68</v>
      </c>
      <c r="K624" s="0" t="n">
        <v>31.32</v>
      </c>
      <c r="L624" s="0" t="n">
        <v>0.79</v>
      </c>
      <c r="M624" s="19" t="n">
        <v>43711.5218469907</v>
      </c>
      <c r="N624" s="19" t="n">
        <v>43711.5481315162</v>
      </c>
      <c r="O624" s="19" t="s">
        <v>605</v>
      </c>
      <c r="W624" s="0" t="s">
        <v>142</v>
      </c>
      <c r="X624" s="19" t="n">
        <v>43591.6444444444</v>
      </c>
      <c r="Y624" s="31" t="n">
        <v>626.666666666667</v>
      </c>
      <c r="Z624" s="0" t="s">
        <v>594</v>
      </c>
      <c r="AA624" s="0" t="s">
        <v>24</v>
      </c>
      <c r="AB624" s="0" t="s">
        <v>77</v>
      </c>
      <c r="AC624" s="0" t="n">
        <v>2019</v>
      </c>
      <c r="AD624" s="0" t="n">
        <v>5</v>
      </c>
      <c r="AE624" s="32"/>
      <c r="AF624" s="21" t="n">
        <f aca="false">IFERROR(SUMPRODUCT(--(tbl_bd_descente[wo_number]=W624),tbl_bd_descente[Y],tbl_bd_descente[tons])/SUMIF(tbl_bd_descente[wo_number],W624,tbl_bd_descente[tons]),0)</f>
        <v>80.5808510638298</v>
      </c>
      <c r="AG624" s="21" t="n">
        <f aca="false">IFERROR(SUMPRODUCT(--(tbl_bd_descente[wo_number]=W624),tbl_bd_descente[Al2O3],tbl_bd_descente[tons])/SUMIF(tbl_bd_descente[wo_number],W624,tbl_bd_descente[tons]),0)</f>
        <v>11.0789361702128</v>
      </c>
      <c r="AH624" s="21" t="n">
        <f aca="false">IFERROR(SUMPRODUCT(--(tbl_bd_descente[wo_number]=W624),tbl_bd_descente[Fe2O3],tbl_bd_descente[tons])/SUMIF(tbl_bd_descente[wo_number],W624,tbl_bd_descente[tons]),0)</f>
        <v>1.63914893617021</v>
      </c>
      <c r="AI624" s="21" t="n">
        <f aca="false">IFERROR(SUMPRODUCT(--(tbl_bd_descente[wo_number]=W624),tbl_bd_descente[MgO],tbl_bd_descente[tons])/SUMIF(tbl_bd_descente[wo_number],W624,tbl_bd_descente[tons]),0)</f>
        <v>31.0044680851064</v>
      </c>
      <c r="AJ624" s="21" t="n">
        <f aca="false">IFERROR(SUMPRODUCT(--(tbl_bd_descente[wo_number]=W624),tbl_bd_descente[CaOX],tbl_bd_descente[tons])/SUMIF(tbl_bd_descente[wo_number],W624,tbl_bd_descente[tons]),0)</f>
        <v>1.41510638297872</v>
      </c>
      <c r="AK624" s="21" t="n">
        <f aca="false">IFERROR(SUMPRODUCT(--(tbl_bd_descente[wo_number]=W624),tbl_bd_descente[S],tbl_bd_descente[tons])/SUMIF(tbl_bd_descente[wo_number],W624,tbl_bd_descente[tons]),0)</f>
        <v>0.0827659574468085</v>
      </c>
      <c r="AL624" s="33"/>
      <c r="AM624" s="34"/>
      <c r="AO624" s="47" t="str">
        <f aca="false">IF(AND(C624=S$2,D624=S$3,COUNTIF(AO$1:AO623,"&gt;"&amp;1)&lt;10),ROW(),"")</f>
        <v/>
      </c>
    </row>
    <row r="625" customFormat="false" ht="12.8" hidden="false" customHeight="false" outlineLevel="0" collapsed="false">
      <c r="A625" s="0" t="s">
        <v>1240</v>
      </c>
      <c r="B625" s="0" t="s">
        <v>66</v>
      </c>
      <c r="C625" s="0" t="s">
        <v>9</v>
      </c>
      <c r="D625" s="0" t="s">
        <v>66</v>
      </c>
      <c r="E625" s="20" t="n">
        <v>302.815994262695</v>
      </c>
      <c r="F625" s="0" t="n">
        <v>72.9</v>
      </c>
      <c r="G625" s="0" t="n">
        <v>76.8</v>
      </c>
      <c r="H625" s="0" t="n">
        <v>82.3</v>
      </c>
      <c r="I625" s="0" t="n">
        <v>8.37</v>
      </c>
      <c r="J625" s="0" t="n">
        <v>1.4</v>
      </c>
      <c r="K625" s="0" t="n">
        <v>32.02</v>
      </c>
      <c r="L625" s="0" t="n">
        <v>0.59</v>
      </c>
      <c r="M625" s="19" t="n">
        <v>43711.4834675116</v>
      </c>
      <c r="N625" s="19" t="n">
        <v>43711.5181827199</v>
      </c>
      <c r="O625" s="19" t="s">
        <v>605</v>
      </c>
      <c r="W625" s="0" t="s">
        <v>142</v>
      </c>
      <c r="X625" s="19" t="n">
        <v>43591.6444444444</v>
      </c>
      <c r="Y625" s="31" t="n">
        <v>313.333333333333</v>
      </c>
      <c r="Z625" s="0" t="s">
        <v>594</v>
      </c>
      <c r="AA625" s="0" t="s">
        <v>23</v>
      </c>
      <c r="AB625" s="0" t="s">
        <v>77</v>
      </c>
      <c r="AC625" s="0" t="n">
        <v>2019</v>
      </c>
      <c r="AD625" s="0" t="n">
        <v>5</v>
      </c>
      <c r="AE625" s="32"/>
      <c r="AF625" s="21" t="n">
        <f aca="false">IFERROR(SUMPRODUCT(--(tbl_bd_descente[wo_number]=W625),tbl_bd_descente[Y],tbl_bd_descente[tons])/SUMIF(tbl_bd_descente[wo_number],W625,tbl_bd_descente[tons]),0)</f>
        <v>80.5808510638298</v>
      </c>
      <c r="AG625" s="21" t="n">
        <f aca="false">IFERROR(SUMPRODUCT(--(tbl_bd_descente[wo_number]=W625),tbl_bd_descente[Al2O3],tbl_bd_descente[tons])/SUMIF(tbl_bd_descente[wo_number],W625,tbl_bd_descente[tons]),0)</f>
        <v>11.0789361702128</v>
      </c>
      <c r="AH625" s="21" t="n">
        <f aca="false">IFERROR(SUMPRODUCT(--(tbl_bd_descente[wo_number]=W625),tbl_bd_descente[Fe2O3],tbl_bd_descente[tons])/SUMIF(tbl_bd_descente[wo_number],W625,tbl_bd_descente[tons]),0)</f>
        <v>1.63914893617021</v>
      </c>
      <c r="AI625" s="21" t="n">
        <f aca="false">IFERROR(SUMPRODUCT(--(tbl_bd_descente[wo_number]=W625),tbl_bd_descente[MgO],tbl_bd_descente[tons])/SUMIF(tbl_bd_descente[wo_number],W625,tbl_bd_descente[tons]),0)</f>
        <v>31.0044680851064</v>
      </c>
      <c r="AJ625" s="21" t="n">
        <f aca="false">IFERROR(SUMPRODUCT(--(tbl_bd_descente[wo_number]=W625),tbl_bd_descente[CaOX],tbl_bd_descente[tons])/SUMIF(tbl_bd_descente[wo_number],W625,tbl_bd_descente[tons]),0)</f>
        <v>1.41510638297872</v>
      </c>
      <c r="AK625" s="21" t="n">
        <f aca="false">IFERROR(SUMPRODUCT(--(tbl_bd_descente[wo_number]=W625),tbl_bd_descente[S],tbl_bd_descente[tons])/SUMIF(tbl_bd_descente[wo_number],W625,tbl_bd_descente[tons]),0)</f>
        <v>0.0827659574468085</v>
      </c>
      <c r="AL625" s="33"/>
      <c r="AM625" s="34"/>
      <c r="AO625" s="47" t="str">
        <f aca="false">IF(AND(C625=S$2,D625=S$3,COUNTIF(AO$1:AO624,"&gt;"&amp;1)&lt;10),ROW(),"")</f>
        <v/>
      </c>
    </row>
    <row r="626" customFormat="false" ht="12.8" hidden="false" customHeight="false" outlineLevel="0" collapsed="false">
      <c r="A626" s="0" t="s">
        <v>1241</v>
      </c>
      <c r="B626" s="0" t="s">
        <v>66</v>
      </c>
      <c r="C626" s="0" t="s">
        <v>20</v>
      </c>
      <c r="D626" s="0" t="s">
        <v>66</v>
      </c>
      <c r="E626" s="20" t="n">
        <v>205.29400062561</v>
      </c>
      <c r="F626" s="0" t="n">
        <v>72.2</v>
      </c>
      <c r="G626" s="0" t="n">
        <v>76.3</v>
      </c>
      <c r="H626" s="0" t="n">
        <v>81.8</v>
      </c>
      <c r="I626" s="0" t="n">
        <v>6.76</v>
      </c>
      <c r="J626" s="0" t="n">
        <v>1.24</v>
      </c>
      <c r="K626" s="0" t="n">
        <v>31.75</v>
      </c>
      <c r="L626" s="0" t="n">
        <v>1.89</v>
      </c>
      <c r="M626" s="19" t="n">
        <v>43711.4336759259</v>
      </c>
      <c r="N626" s="19" t="n">
        <v>43711.461524919</v>
      </c>
      <c r="O626" s="19" t="s">
        <v>605</v>
      </c>
      <c r="W626" s="0" t="s">
        <v>131</v>
      </c>
      <c r="X626" s="19" t="n">
        <v>43591.1708333333</v>
      </c>
      <c r="Y626" s="31" t="n">
        <v>517.333333333333</v>
      </c>
      <c r="Z626" s="0" t="s">
        <v>66</v>
      </c>
      <c r="AA626" s="0" t="s">
        <v>20</v>
      </c>
      <c r="AB626" s="0" t="s">
        <v>66</v>
      </c>
      <c r="AC626" s="0" t="n">
        <v>2019</v>
      </c>
      <c r="AD626" s="0" t="n">
        <v>5</v>
      </c>
      <c r="AE626" s="32"/>
      <c r="AF626" s="21" t="n">
        <f aca="false">IFERROR(SUMPRODUCT(--(tbl_bd_descente[wo_number]=W626),tbl_bd_descente[Y],tbl_bd_descente[tons])/SUMIF(tbl_bd_descente[wo_number],W626,tbl_bd_descente[tons]),0)</f>
        <v>73.0613402061856</v>
      </c>
      <c r="AG626" s="21" t="n">
        <f aca="false">IFERROR(SUMPRODUCT(--(tbl_bd_descente[wo_number]=W626),tbl_bd_descente[Al2O3],tbl_bd_descente[tons])/SUMIF(tbl_bd_descente[wo_number],W626,tbl_bd_descente[tons]),0)</f>
        <v>7.60773195876289</v>
      </c>
      <c r="AH626" s="21" t="n">
        <f aca="false">IFERROR(SUMPRODUCT(--(tbl_bd_descente[wo_number]=W626),tbl_bd_descente[Fe2O3],tbl_bd_descente[tons])/SUMIF(tbl_bd_descente[wo_number],W626,tbl_bd_descente[tons]),0)</f>
        <v>1.48134020618557</v>
      </c>
      <c r="AI626" s="21" t="n">
        <f aca="false">IFERROR(SUMPRODUCT(--(tbl_bd_descente[wo_number]=W626),tbl_bd_descente[MgO],tbl_bd_descente[tons])/SUMIF(tbl_bd_descente[wo_number],W626,tbl_bd_descente[tons]),0)</f>
        <v>31.3546391752577</v>
      </c>
      <c r="AJ626" s="21" t="n">
        <f aca="false">IFERROR(SUMPRODUCT(--(tbl_bd_descente[wo_number]=W626),tbl_bd_descente[CaOX],tbl_bd_descente[tons])/SUMIF(tbl_bd_descente[wo_number],W626,tbl_bd_descente[tons]),0)</f>
        <v>1.64046391752577</v>
      </c>
      <c r="AK626" s="21" t="n">
        <f aca="false">IFERROR(SUMPRODUCT(--(tbl_bd_descente[wo_number]=W626),tbl_bd_descente[S],tbl_bd_descente[tons])/SUMIF(tbl_bd_descente[wo_number],W626,tbl_bd_descente[tons]),0)</f>
        <v>0.163865979381443</v>
      </c>
      <c r="AL626" s="33"/>
      <c r="AM626" s="34"/>
      <c r="AO626" s="47" t="str">
        <f aca="false">IF(AND(C626=S$2,D626=S$3,COUNTIF(AO$1:AO625,"&gt;"&amp;1)&lt;10),ROW(),"")</f>
        <v/>
      </c>
    </row>
    <row r="627" customFormat="false" ht="12.8" hidden="false" customHeight="false" outlineLevel="0" collapsed="false">
      <c r="A627" s="0" t="s">
        <v>1242</v>
      </c>
      <c r="B627" s="0" t="s">
        <v>104</v>
      </c>
      <c r="C627" s="0" t="s">
        <v>12</v>
      </c>
      <c r="D627" s="0" t="s">
        <v>104</v>
      </c>
      <c r="E627" s="20" t="n">
        <v>143.152000427246</v>
      </c>
      <c r="F627" s="0" t="n">
        <v>81.7</v>
      </c>
      <c r="G627" s="0" t="n">
        <v>86.2</v>
      </c>
      <c r="H627" s="0" t="n">
        <v>91.9</v>
      </c>
      <c r="I627" s="0" t="n">
        <v>7.53</v>
      </c>
      <c r="J627" s="0" t="n">
        <v>0.91</v>
      </c>
      <c r="K627" s="0" t="n">
        <v>32.1</v>
      </c>
      <c r="L627" s="0" t="n">
        <v>0.84</v>
      </c>
      <c r="M627" s="19" t="n">
        <v>43710.533802662</v>
      </c>
      <c r="N627" s="19" t="n">
        <v>43710.5446018171</v>
      </c>
      <c r="O627" s="19" t="s">
        <v>605</v>
      </c>
      <c r="W627" s="0" t="s">
        <v>131</v>
      </c>
      <c r="X627" s="19" t="n">
        <v>43591.1708333333</v>
      </c>
      <c r="Y627" s="31" t="n">
        <v>258.666666666667</v>
      </c>
      <c r="Z627" s="0" t="s">
        <v>66</v>
      </c>
      <c r="AA627" s="0" t="s">
        <v>8</v>
      </c>
      <c r="AB627" s="0" t="s">
        <v>66</v>
      </c>
      <c r="AC627" s="0" t="n">
        <v>2019</v>
      </c>
      <c r="AD627" s="0" t="n">
        <v>5</v>
      </c>
      <c r="AE627" s="32"/>
      <c r="AF627" s="21" t="n">
        <f aca="false">IFERROR(SUMPRODUCT(--(tbl_bd_descente[wo_number]=W627),tbl_bd_descente[Y],tbl_bd_descente[tons])/SUMIF(tbl_bd_descente[wo_number],W627,tbl_bd_descente[tons]),0)</f>
        <v>73.0613402061856</v>
      </c>
      <c r="AG627" s="21" t="n">
        <f aca="false">IFERROR(SUMPRODUCT(--(tbl_bd_descente[wo_number]=W627),tbl_bd_descente[Al2O3],tbl_bd_descente[tons])/SUMIF(tbl_bd_descente[wo_number],W627,tbl_bd_descente[tons]),0)</f>
        <v>7.60773195876289</v>
      </c>
      <c r="AH627" s="21" t="n">
        <f aca="false">IFERROR(SUMPRODUCT(--(tbl_bd_descente[wo_number]=W627),tbl_bd_descente[Fe2O3],tbl_bd_descente[tons])/SUMIF(tbl_bd_descente[wo_number],W627,tbl_bd_descente[tons]),0)</f>
        <v>1.48134020618557</v>
      </c>
      <c r="AI627" s="21" t="n">
        <f aca="false">IFERROR(SUMPRODUCT(--(tbl_bd_descente[wo_number]=W627),tbl_bd_descente[MgO],tbl_bd_descente[tons])/SUMIF(tbl_bd_descente[wo_number],W627,tbl_bd_descente[tons]),0)</f>
        <v>31.3546391752577</v>
      </c>
      <c r="AJ627" s="21" t="n">
        <f aca="false">IFERROR(SUMPRODUCT(--(tbl_bd_descente[wo_number]=W627),tbl_bd_descente[CaOX],tbl_bd_descente[tons])/SUMIF(tbl_bd_descente[wo_number],W627,tbl_bd_descente[tons]),0)</f>
        <v>1.64046391752577</v>
      </c>
      <c r="AK627" s="21" t="n">
        <f aca="false">IFERROR(SUMPRODUCT(--(tbl_bd_descente[wo_number]=W627),tbl_bd_descente[S],tbl_bd_descente[tons])/SUMIF(tbl_bd_descente[wo_number],W627,tbl_bd_descente[tons]),0)</f>
        <v>0.163865979381443</v>
      </c>
      <c r="AL627" s="33"/>
      <c r="AM627" s="34"/>
      <c r="AO627" s="47" t="str">
        <f aca="false">IF(AND(C627=S$2,D627=S$3,COUNTIF(AO$1:AO626,"&gt;"&amp;1)&lt;10),ROW(),"")</f>
        <v/>
      </c>
    </row>
    <row r="628" customFormat="false" ht="12.8" hidden="false" customHeight="false" outlineLevel="0" collapsed="false">
      <c r="A628" s="0" t="s">
        <v>1243</v>
      </c>
      <c r="B628" s="0" t="s">
        <v>104</v>
      </c>
      <c r="C628" s="0" t="s">
        <v>12</v>
      </c>
      <c r="D628" s="0" t="s">
        <v>104</v>
      </c>
      <c r="E628" s="20" t="n">
        <v>433.341993331909</v>
      </c>
      <c r="F628" s="0" t="n">
        <v>81</v>
      </c>
      <c r="G628" s="0" t="n">
        <v>85.4</v>
      </c>
      <c r="H628" s="0" t="n">
        <v>92.1</v>
      </c>
      <c r="I628" s="0" t="n">
        <v>4.5</v>
      </c>
      <c r="J628" s="0" t="n">
        <v>0.71</v>
      </c>
      <c r="K628" s="0" t="n">
        <v>31.59</v>
      </c>
      <c r="L628" s="0" t="n">
        <v>0.4</v>
      </c>
      <c r="M628" s="19" t="n">
        <v>43710.4506599884</v>
      </c>
      <c r="N628" s="19" t="n">
        <v>43711.3045746875</v>
      </c>
      <c r="O628" s="19" t="s">
        <v>605</v>
      </c>
      <c r="W628" s="0" t="s">
        <v>73</v>
      </c>
      <c r="X628" s="19" t="n">
        <v>43588.9777777778</v>
      </c>
      <c r="Y628" s="31" t="n">
        <v>600</v>
      </c>
      <c r="Z628" s="0" t="s">
        <v>66</v>
      </c>
      <c r="AA628" s="0" t="s">
        <v>20</v>
      </c>
      <c r="AB628" s="0" t="s">
        <v>66</v>
      </c>
      <c r="AC628" s="0" t="n">
        <v>2019</v>
      </c>
      <c r="AD628" s="0" t="n">
        <v>5</v>
      </c>
      <c r="AE628" s="32"/>
      <c r="AF628" s="21" t="n">
        <f aca="false">IFERROR(SUMPRODUCT(--(tbl_bd_descente[wo_number]=W628),tbl_bd_descente[Y],tbl_bd_descente[tons])/SUMIF(tbl_bd_descente[wo_number],W628,tbl_bd_descente[tons]),0)</f>
        <v>74.5666666666667</v>
      </c>
      <c r="AG628" s="21" t="n">
        <f aca="false">IFERROR(SUMPRODUCT(--(tbl_bd_descente[wo_number]=W628),tbl_bd_descente[Al2O3],tbl_bd_descente[tons])/SUMIF(tbl_bd_descente[wo_number],W628,tbl_bd_descente[tons]),0)</f>
        <v>7.69</v>
      </c>
      <c r="AH628" s="21" t="n">
        <f aca="false">IFERROR(SUMPRODUCT(--(tbl_bd_descente[wo_number]=W628),tbl_bd_descente[Fe2O3],tbl_bd_descente[tons])/SUMIF(tbl_bd_descente[wo_number],W628,tbl_bd_descente[tons]),0)</f>
        <v>1.45</v>
      </c>
      <c r="AI628" s="21" t="n">
        <f aca="false">IFERROR(SUMPRODUCT(--(tbl_bd_descente[wo_number]=W628),tbl_bd_descente[MgO],tbl_bd_descente[tons])/SUMIF(tbl_bd_descente[wo_number],W628,tbl_bd_descente[tons]),0)</f>
        <v>31.3366666666667</v>
      </c>
      <c r="AJ628" s="21" t="n">
        <f aca="false">IFERROR(SUMPRODUCT(--(tbl_bd_descente[wo_number]=W628),tbl_bd_descente[CaOX],tbl_bd_descente[tons])/SUMIF(tbl_bd_descente[wo_number],W628,tbl_bd_descente[tons]),0)</f>
        <v>1.53333333333333</v>
      </c>
      <c r="AK628" s="21" t="n">
        <f aca="false">IFERROR(SUMPRODUCT(--(tbl_bd_descente[wo_number]=W628),tbl_bd_descente[S],tbl_bd_descente[tons])/SUMIF(tbl_bd_descente[wo_number],W628,tbl_bd_descente[tons]),0)</f>
        <v>0.16</v>
      </c>
      <c r="AL628" s="33"/>
      <c r="AM628" s="34"/>
      <c r="AO628" s="47" t="str">
        <f aca="false">IF(AND(C628=S$2,D628=S$3,COUNTIF(AO$1:AO627,"&gt;"&amp;1)&lt;10),ROW(),"")</f>
        <v/>
      </c>
    </row>
    <row r="629" customFormat="false" ht="12.8" hidden="false" customHeight="false" outlineLevel="0" collapsed="false">
      <c r="A629" s="0" t="s">
        <v>1244</v>
      </c>
      <c r="B629" s="0" t="s">
        <v>104</v>
      </c>
      <c r="C629" s="0" t="s">
        <v>12</v>
      </c>
      <c r="D629" s="0" t="s">
        <v>104</v>
      </c>
      <c r="E629" s="20" t="n">
        <v>229.953999221325</v>
      </c>
      <c r="F629" s="0" t="n">
        <v>80.6</v>
      </c>
      <c r="G629" s="0" t="n">
        <v>84.9</v>
      </c>
      <c r="H629" s="0" t="n">
        <v>91.6</v>
      </c>
      <c r="I629" s="0" t="n">
        <v>4.73</v>
      </c>
      <c r="J629" s="0" t="n">
        <v>0.78</v>
      </c>
      <c r="K629" s="0" t="n">
        <v>31.69</v>
      </c>
      <c r="L629" s="0" t="n">
        <v>0.29</v>
      </c>
      <c r="M629" s="19" t="n">
        <v>43710.3870086458</v>
      </c>
      <c r="N629" s="19" t="n">
        <v>43711.3043325579</v>
      </c>
      <c r="O629" s="19" t="s">
        <v>605</v>
      </c>
      <c r="W629" s="0" t="s">
        <v>73</v>
      </c>
      <c r="X629" s="19" t="n">
        <v>43588.9777777778</v>
      </c>
      <c r="Y629" s="31" t="n">
        <v>300</v>
      </c>
      <c r="Z629" s="0" t="s">
        <v>66</v>
      </c>
      <c r="AA629" s="0" t="s">
        <v>8</v>
      </c>
      <c r="AB629" s="0" t="s">
        <v>66</v>
      </c>
      <c r="AC629" s="0" t="n">
        <v>2019</v>
      </c>
      <c r="AD629" s="0" t="n">
        <v>5</v>
      </c>
      <c r="AE629" s="32"/>
      <c r="AF629" s="21" t="n">
        <f aca="false">IFERROR(SUMPRODUCT(--(tbl_bd_descente[wo_number]=W629),tbl_bd_descente[Y],tbl_bd_descente[tons])/SUMIF(tbl_bd_descente[wo_number],W629,tbl_bd_descente[tons]),0)</f>
        <v>74.5666666666667</v>
      </c>
      <c r="AG629" s="21" t="n">
        <f aca="false">IFERROR(SUMPRODUCT(--(tbl_bd_descente[wo_number]=W629),tbl_bd_descente[Al2O3],tbl_bd_descente[tons])/SUMIF(tbl_bd_descente[wo_number],W629,tbl_bd_descente[tons]),0)</f>
        <v>7.69</v>
      </c>
      <c r="AH629" s="21" t="n">
        <f aca="false">IFERROR(SUMPRODUCT(--(tbl_bd_descente[wo_number]=W629),tbl_bd_descente[Fe2O3],tbl_bd_descente[tons])/SUMIF(tbl_bd_descente[wo_number],W629,tbl_bd_descente[tons]),0)</f>
        <v>1.45</v>
      </c>
      <c r="AI629" s="21" t="n">
        <f aca="false">IFERROR(SUMPRODUCT(--(tbl_bd_descente[wo_number]=W629),tbl_bd_descente[MgO],tbl_bd_descente[tons])/SUMIF(tbl_bd_descente[wo_number],W629,tbl_bd_descente[tons]),0)</f>
        <v>31.3366666666667</v>
      </c>
      <c r="AJ629" s="21" t="n">
        <f aca="false">IFERROR(SUMPRODUCT(--(tbl_bd_descente[wo_number]=W629),tbl_bd_descente[CaOX],tbl_bd_descente[tons])/SUMIF(tbl_bd_descente[wo_number],W629,tbl_bd_descente[tons]),0)</f>
        <v>1.53333333333333</v>
      </c>
      <c r="AK629" s="21" t="n">
        <f aca="false">IFERROR(SUMPRODUCT(--(tbl_bd_descente[wo_number]=W629),tbl_bd_descente[S],tbl_bd_descente[tons])/SUMIF(tbl_bd_descente[wo_number],W629,tbl_bd_descente[tons]),0)</f>
        <v>0.16</v>
      </c>
      <c r="AL629" s="33"/>
      <c r="AM629" s="34"/>
      <c r="AO629" s="47" t="str">
        <f aca="false">IF(AND(C629=S$2,D629=S$3,COUNTIF(AO$1:AO628,"&gt;"&amp;1)&lt;10),ROW(),"")</f>
        <v/>
      </c>
    </row>
    <row r="630" customFormat="false" ht="12.8" hidden="false" customHeight="false" outlineLevel="0" collapsed="false">
      <c r="A630" s="0" t="s">
        <v>1245</v>
      </c>
      <c r="B630" s="0" t="s">
        <v>88</v>
      </c>
      <c r="C630" s="0" t="s">
        <v>26</v>
      </c>
      <c r="D630" s="0" t="s">
        <v>66</v>
      </c>
      <c r="E630" s="20" t="n">
        <v>147.844998168945</v>
      </c>
      <c r="F630" s="0" t="n">
        <v>71.5</v>
      </c>
      <c r="G630" s="0" t="n">
        <v>75.3</v>
      </c>
      <c r="H630" s="0" t="n">
        <v>81.9</v>
      </c>
      <c r="I630" s="0" t="n">
        <v>2.81</v>
      </c>
      <c r="J630" s="0" t="n">
        <v>0.73</v>
      </c>
      <c r="K630" s="0" t="n">
        <v>31.51</v>
      </c>
      <c r="L630" s="0" t="n">
        <v>0.54</v>
      </c>
      <c r="M630" s="19" t="n">
        <v>43710.3496650116</v>
      </c>
      <c r="N630" s="19" t="n">
        <v>43710.3680015394</v>
      </c>
      <c r="O630" s="19" t="s">
        <v>649</v>
      </c>
      <c r="W630" s="0" t="s">
        <v>72</v>
      </c>
      <c r="X630" s="19" t="n">
        <v>43588.75625</v>
      </c>
      <c r="Y630" s="31" t="n">
        <v>958</v>
      </c>
      <c r="Z630" s="0" t="s">
        <v>30</v>
      </c>
      <c r="AA630" s="0" t="s">
        <v>3</v>
      </c>
      <c r="AB630" s="0" t="s">
        <v>30</v>
      </c>
      <c r="AC630" s="0" t="n">
        <v>2019</v>
      </c>
      <c r="AD630" s="0" t="n">
        <v>5</v>
      </c>
      <c r="AE630" s="32"/>
      <c r="AF630" s="21" t="n">
        <f aca="false">IFERROR(SUMPRODUCT(--(tbl_bd_descente[wo_number]=W630),tbl_bd_descente[Y],tbl_bd_descente[tons])/SUMIF(tbl_bd_descente[wo_number],W630,tbl_bd_descente[tons]),0)</f>
        <v>79.6572025052192</v>
      </c>
      <c r="AG630" s="21" t="n">
        <f aca="false">IFERROR(SUMPRODUCT(--(tbl_bd_descente[wo_number]=W630),tbl_bd_descente[Al2O3],tbl_bd_descente[tons])/SUMIF(tbl_bd_descente[wo_number],W630,tbl_bd_descente[tons]),0)</f>
        <v>2.56473903966597</v>
      </c>
      <c r="AH630" s="21" t="n">
        <f aca="false">IFERROR(SUMPRODUCT(--(tbl_bd_descente[wo_number]=W630),tbl_bd_descente[Fe2O3],tbl_bd_descente[tons])/SUMIF(tbl_bd_descente[wo_number],W630,tbl_bd_descente[tons]),0)</f>
        <v>0.803966597077244</v>
      </c>
      <c r="AI630" s="21" t="n">
        <f aca="false">IFERROR(SUMPRODUCT(--(tbl_bd_descente[wo_number]=W630),tbl_bd_descente[MgO],tbl_bd_descente[tons])/SUMIF(tbl_bd_descente[wo_number],W630,tbl_bd_descente[tons]),0)</f>
        <v>31.6715448851775</v>
      </c>
      <c r="AJ630" s="21" t="n">
        <f aca="false">IFERROR(SUMPRODUCT(--(tbl_bd_descente[wo_number]=W630),tbl_bd_descente[CaOX],tbl_bd_descente[tons])/SUMIF(tbl_bd_descente[wo_number],W630,tbl_bd_descente[tons]),0)</f>
        <v>0.964070981210856</v>
      </c>
      <c r="AK630" s="21" t="n">
        <f aca="false">IFERROR(SUMPRODUCT(--(tbl_bd_descente[wo_number]=W630),tbl_bd_descente[S],tbl_bd_descente[tons])/SUMIF(tbl_bd_descente[wo_number],W630,tbl_bd_descente[tons]),0)</f>
        <v>0.218350730688935</v>
      </c>
      <c r="AL630" s="33"/>
      <c r="AM630" s="34"/>
      <c r="AO630" s="47" t="str">
        <f aca="false">IF(AND(C630=S$2,D630=S$3,COUNTIF(AO$1:AO629,"&gt;"&amp;1)&lt;10),ROW(),"")</f>
        <v/>
      </c>
    </row>
    <row r="631" customFormat="false" ht="12.8" hidden="false" customHeight="false" outlineLevel="0" collapsed="false">
      <c r="A631" s="0" t="s">
        <v>1246</v>
      </c>
      <c r="B631" s="0" t="s">
        <v>30</v>
      </c>
      <c r="C631" s="0" t="s">
        <v>4</v>
      </c>
      <c r="D631" s="0" t="s">
        <v>30</v>
      </c>
      <c r="E631" s="20" t="n">
        <v>109.029998779297</v>
      </c>
      <c r="F631" s="0" t="n">
        <v>75.4</v>
      </c>
      <c r="G631" s="0" t="n">
        <v>79.5</v>
      </c>
      <c r="H631" s="0" t="n">
        <v>85.9</v>
      </c>
      <c r="I631" s="0" t="n">
        <v>4.27</v>
      </c>
      <c r="J631" s="0" t="n">
        <v>1.14</v>
      </c>
      <c r="K631" s="0" t="n">
        <v>31.58</v>
      </c>
      <c r="L631" s="0" t="n">
        <v>0.87</v>
      </c>
      <c r="M631" s="19" t="n">
        <v>43710.292299919</v>
      </c>
      <c r="N631" s="19" t="n">
        <v>43710.305196956</v>
      </c>
      <c r="O631" s="19" t="s">
        <v>649</v>
      </c>
      <c r="W631" s="0" t="s">
        <v>69</v>
      </c>
      <c r="X631" s="19" t="n">
        <v>43588.50625</v>
      </c>
      <c r="Y631" s="31" t="n">
        <v>1200</v>
      </c>
      <c r="Z631" s="0" t="s">
        <v>30</v>
      </c>
      <c r="AA631" s="0" t="s">
        <v>3</v>
      </c>
      <c r="AB631" s="0" t="s">
        <v>30</v>
      </c>
      <c r="AC631" s="0" t="n">
        <v>2019</v>
      </c>
      <c r="AD631" s="0" t="n">
        <v>5</v>
      </c>
      <c r="AE631" s="32"/>
      <c r="AF631" s="21" t="n">
        <f aca="false">IFERROR(SUMPRODUCT(--(tbl_bd_descente[wo_number]=W631),tbl_bd_descente[Y],tbl_bd_descente[tons])/SUMIF(tbl_bd_descente[wo_number],W631,tbl_bd_descente[tons]),0)</f>
        <v>79.3666666666667</v>
      </c>
      <c r="AG631" s="21" t="n">
        <f aca="false">IFERROR(SUMPRODUCT(--(tbl_bd_descente[wo_number]=W631),tbl_bd_descente[Al2O3],tbl_bd_descente[tons])/SUMIF(tbl_bd_descente[wo_number],W631,tbl_bd_descente[tons]),0)</f>
        <v>2.41333333333333</v>
      </c>
      <c r="AH631" s="21" t="n">
        <f aca="false">IFERROR(SUMPRODUCT(--(tbl_bd_descente[wo_number]=W631),tbl_bd_descente[Fe2O3],tbl_bd_descente[tons])/SUMIF(tbl_bd_descente[wo_number],W631,tbl_bd_descente[tons]),0)</f>
        <v>0.783333333333333</v>
      </c>
      <c r="AI631" s="21" t="n">
        <f aca="false">IFERROR(SUMPRODUCT(--(tbl_bd_descente[wo_number]=W631),tbl_bd_descente[MgO],tbl_bd_descente[tons])/SUMIF(tbl_bd_descente[wo_number],W631,tbl_bd_descente[tons]),0)</f>
        <v>31.51</v>
      </c>
      <c r="AJ631" s="21" t="n">
        <f aca="false">IFERROR(SUMPRODUCT(--(tbl_bd_descente[wo_number]=W631),tbl_bd_descente[CaOX],tbl_bd_descente[tons])/SUMIF(tbl_bd_descente[wo_number],W631,tbl_bd_descente[tons]),0)</f>
        <v>0.653333333333333</v>
      </c>
      <c r="AK631" s="21" t="n">
        <f aca="false">IFERROR(SUMPRODUCT(--(tbl_bd_descente[wo_number]=W631),tbl_bd_descente[S],tbl_bd_descente[tons])/SUMIF(tbl_bd_descente[wo_number],W631,tbl_bd_descente[tons]),0)</f>
        <v>0.04</v>
      </c>
      <c r="AL631" s="33"/>
      <c r="AM631" s="34"/>
      <c r="AO631" s="47" t="str">
        <f aca="false">IF(AND(C631=S$2,D631=S$3,COUNTIF(AO$1:AO630,"&gt;"&amp;1)&lt;10),ROW(),"")</f>
        <v/>
      </c>
    </row>
    <row r="632" customFormat="false" ht="12.8" hidden="false" customHeight="false" outlineLevel="0" collapsed="false">
      <c r="A632" s="0" t="s">
        <v>1247</v>
      </c>
      <c r="B632" s="0" t="s">
        <v>104</v>
      </c>
      <c r="C632" s="0" t="s">
        <v>6</v>
      </c>
      <c r="D632" s="0" t="s">
        <v>104</v>
      </c>
      <c r="E632" s="20" t="n">
        <v>145.644998168945</v>
      </c>
      <c r="F632" s="0" t="n">
        <v>79.1</v>
      </c>
      <c r="G632" s="0" t="n">
        <v>83.4</v>
      </c>
      <c r="H632" s="0" t="n">
        <v>89.1</v>
      </c>
      <c r="I632" s="0" t="n">
        <v>10.42</v>
      </c>
      <c r="J632" s="0" t="n">
        <v>1.17</v>
      </c>
      <c r="K632" s="0" t="n">
        <v>32.22</v>
      </c>
      <c r="L632" s="0" t="n">
        <v>0.62</v>
      </c>
      <c r="M632" s="19" t="n">
        <v>43710.2753358796</v>
      </c>
      <c r="N632" s="19" t="n">
        <v>43710.2893178241</v>
      </c>
      <c r="O632" s="19" t="s">
        <v>649</v>
      </c>
      <c r="W632" s="0" t="s">
        <v>68</v>
      </c>
      <c r="X632" s="19" t="n">
        <v>43588.1763888889</v>
      </c>
      <c r="Y632" s="31" t="n">
        <v>516</v>
      </c>
      <c r="Z632" s="0" t="s">
        <v>56</v>
      </c>
      <c r="AA632" s="0" t="s">
        <v>25</v>
      </c>
      <c r="AB632" s="0" t="s">
        <v>56</v>
      </c>
      <c r="AC632" s="0" t="n">
        <v>2019</v>
      </c>
      <c r="AD632" s="0" t="n">
        <v>5</v>
      </c>
      <c r="AE632" s="32"/>
      <c r="AF632" s="21" t="n">
        <f aca="false">IFERROR(SUMPRODUCT(--(tbl_bd_descente[wo_number]=W632),tbl_bd_descente[Y],tbl_bd_descente[tons])/SUMIF(tbl_bd_descente[wo_number],W632,tbl_bd_descente[tons]),0)</f>
        <v>85.0441860465116</v>
      </c>
      <c r="AG632" s="21" t="n">
        <f aca="false">IFERROR(SUMPRODUCT(--(tbl_bd_descente[wo_number]=W632),tbl_bd_descente[Al2O3],tbl_bd_descente[tons])/SUMIF(tbl_bd_descente[wo_number],W632,tbl_bd_descente[tons]),0)</f>
        <v>13.6781395348837</v>
      </c>
      <c r="AH632" s="21" t="n">
        <f aca="false">IFERROR(SUMPRODUCT(--(tbl_bd_descente[wo_number]=W632),tbl_bd_descente[Fe2O3],tbl_bd_descente[tons])/SUMIF(tbl_bd_descente[wo_number],W632,tbl_bd_descente[tons]),0)</f>
        <v>1.44093023255814</v>
      </c>
      <c r="AI632" s="21" t="n">
        <f aca="false">IFERROR(SUMPRODUCT(--(tbl_bd_descente[wo_number]=W632),tbl_bd_descente[MgO],tbl_bd_descente[tons])/SUMIF(tbl_bd_descente[wo_number],W632,tbl_bd_descente[tons]),0)</f>
        <v>32.853023255814</v>
      </c>
      <c r="AJ632" s="21" t="n">
        <f aca="false">IFERROR(SUMPRODUCT(--(tbl_bd_descente[wo_number]=W632),tbl_bd_descente[CaOX],tbl_bd_descente[tons])/SUMIF(tbl_bd_descente[wo_number],W632,tbl_bd_descente[tons]),0)</f>
        <v>0.456046511627907</v>
      </c>
      <c r="AK632" s="21" t="n">
        <f aca="false">IFERROR(SUMPRODUCT(--(tbl_bd_descente[wo_number]=W632),tbl_bd_descente[S],tbl_bd_descente[tons])/SUMIF(tbl_bd_descente[wo_number],W632,tbl_bd_descente[tons]),0)</f>
        <v>0.101372093023256</v>
      </c>
      <c r="AL632" s="33"/>
      <c r="AM632" s="34"/>
      <c r="AO632" s="47" t="str">
        <f aca="false">IF(AND(C632=S$2,D632=S$3,COUNTIF(AO$1:AO631,"&gt;"&amp;1)&lt;10),ROW(),"")</f>
        <v/>
      </c>
    </row>
    <row r="633" customFormat="false" ht="12.8" hidden="false" customHeight="false" outlineLevel="0" collapsed="false">
      <c r="A633" s="0" t="s">
        <v>1248</v>
      </c>
      <c r="B633" s="0" t="s">
        <v>633</v>
      </c>
      <c r="C633" s="0" t="s">
        <v>5</v>
      </c>
      <c r="D633" s="0" t="s">
        <v>54</v>
      </c>
      <c r="E633" s="20" t="n">
        <v>112.670997619629</v>
      </c>
      <c r="F633" s="0" t="n">
        <v>78.8</v>
      </c>
      <c r="G633" s="0" t="n">
        <v>83</v>
      </c>
      <c r="H633" s="0" t="n">
        <v>89.9</v>
      </c>
      <c r="I633" s="0" t="n">
        <v>2.98</v>
      </c>
      <c r="J633" s="0" t="n">
        <v>0.83</v>
      </c>
      <c r="K633" s="0" t="n">
        <v>31.37</v>
      </c>
      <c r="L633" s="0" t="n">
        <v>0.32</v>
      </c>
      <c r="M633" s="19" t="n">
        <v>43710.2585533218</v>
      </c>
      <c r="N633" s="19" t="n">
        <v>43710.2682704051</v>
      </c>
      <c r="O633" s="19" t="s">
        <v>649</v>
      </c>
      <c r="W633" s="0" t="s">
        <v>55</v>
      </c>
      <c r="X633" s="19" t="n">
        <v>43588.0194444444</v>
      </c>
      <c r="Y633" s="31" t="n">
        <v>900</v>
      </c>
      <c r="Z633" s="0" t="s">
        <v>56</v>
      </c>
      <c r="AA633" s="0" t="s">
        <v>25</v>
      </c>
      <c r="AB633" s="0" t="s">
        <v>56</v>
      </c>
      <c r="AC633" s="0" t="n">
        <v>2019</v>
      </c>
      <c r="AD633" s="0" t="n">
        <v>5</v>
      </c>
      <c r="AE633" s="32"/>
      <c r="AF633" s="21" t="n">
        <f aca="false">IFERROR(SUMPRODUCT(--(tbl_bd_descente[wo_number]=W633),tbl_bd_descente[Y],tbl_bd_descente[tons])/SUMIF(tbl_bd_descente[wo_number],W633,tbl_bd_descente[tons]),0)</f>
        <v>84.3</v>
      </c>
      <c r="AG633" s="21" t="n">
        <f aca="false">IFERROR(SUMPRODUCT(--(tbl_bd_descente[wo_number]=W633),tbl_bd_descente[Al2O3],tbl_bd_descente[tons])/SUMIF(tbl_bd_descente[wo_number],W633,tbl_bd_descente[tons]),0)</f>
        <v>13.4</v>
      </c>
      <c r="AH633" s="21" t="n">
        <f aca="false">IFERROR(SUMPRODUCT(--(tbl_bd_descente[wo_number]=W633),tbl_bd_descente[Fe2O3],tbl_bd_descente[tons])/SUMIF(tbl_bd_descente[wo_number],W633,tbl_bd_descente[tons]),0)</f>
        <v>1.32666666666667</v>
      </c>
      <c r="AI633" s="21" t="n">
        <f aca="false">IFERROR(SUMPRODUCT(--(tbl_bd_descente[wo_number]=W633),tbl_bd_descente[MgO],tbl_bd_descente[tons])/SUMIF(tbl_bd_descente[wo_number],W633,tbl_bd_descente[tons]),0)</f>
        <v>32.8033333333333</v>
      </c>
      <c r="AJ633" s="21" t="n">
        <f aca="false">IFERROR(SUMPRODUCT(--(tbl_bd_descente[wo_number]=W633),tbl_bd_descente[CaOX],tbl_bd_descente[tons])/SUMIF(tbl_bd_descente[wo_number],W633,tbl_bd_descente[tons]),0)</f>
        <v>0.593333333333333</v>
      </c>
      <c r="AK633" s="21" t="n">
        <f aca="false">IFERROR(SUMPRODUCT(--(tbl_bd_descente[wo_number]=W633),tbl_bd_descente[S],tbl_bd_descente[tons])/SUMIF(tbl_bd_descente[wo_number],W633,tbl_bd_descente[tons]),0)</f>
        <v>0.0266666666666667</v>
      </c>
      <c r="AL633" s="33"/>
      <c r="AM633" s="34"/>
      <c r="AO633" s="47" t="str">
        <f aca="false">IF(AND(C633=S$2,D633=S$3,COUNTIF(AO$1:AO632,"&gt;"&amp;1)&lt;10),ROW(),"")</f>
        <v/>
      </c>
    </row>
    <row r="634" customFormat="false" ht="12.8" hidden="false" customHeight="false" outlineLevel="0" collapsed="false">
      <c r="A634" s="0" t="s">
        <v>1249</v>
      </c>
      <c r="B634" s="0" t="s">
        <v>104</v>
      </c>
      <c r="C634" s="0" t="s">
        <v>6</v>
      </c>
      <c r="D634" s="0" t="s">
        <v>104</v>
      </c>
      <c r="E634" s="20" t="n">
        <v>180.799999237061</v>
      </c>
      <c r="F634" s="0" t="n">
        <v>78.6</v>
      </c>
      <c r="G634" s="0" t="n">
        <v>82.9</v>
      </c>
      <c r="H634" s="0" t="n">
        <v>89.4</v>
      </c>
      <c r="I634" s="0" t="n">
        <v>5.1</v>
      </c>
      <c r="J634" s="0" t="n">
        <v>0.89</v>
      </c>
      <c r="K634" s="0" t="n">
        <v>31.59</v>
      </c>
      <c r="L634" s="0" t="n">
        <v>0.67</v>
      </c>
      <c r="M634" s="19" t="n">
        <v>43710.2300345255</v>
      </c>
      <c r="N634" s="19" t="n">
        <v>43710.2522989931</v>
      </c>
      <c r="O634" s="19" t="s">
        <v>649</v>
      </c>
      <c r="W634" s="0" t="s">
        <v>140</v>
      </c>
      <c r="X634" s="19" t="n">
        <v>43587.8111111111</v>
      </c>
      <c r="Y634" s="31" t="n">
        <v>1227</v>
      </c>
      <c r="Z634" s="0" t="s">
        <v>104</v>
      </c>
      <c r="AA634" s="0" t="s">
        <v>11</v>
      </c>
      <c r="AB634" s="0" t="s">
        <v>104</v>
      </c>
      <c r="AC634" s="0" t="n">
        <v>2019</v>
      </c>
      <c r="AD634" s="0" t="n">
        <v>5</v>
      </c>
      <c r="AE634" s="32"/>
      <c r="AF634" s="21" t="n">
        <f aca="false">IFERROR(SUMPRODUCT(--(tbl_bd_descente[wo_number]=W634),tbl_bd_descente[Y],tbl_bd_descente[tons])/SUMIF(tbl_bd_descente[wo_number],W634,tbl_bd_descente[tons]),0)</f>
        <v>85.2105949470253</v>
      </c>
      <c r="AG634" s="21" t="n">
        <f aca="false">IFERROR(SUMPRODUCT(--(tbl_bd_descente[wo_number]=W634),tbl_bd_descente[Al2O3],tbl_bd_descente[tons])/SUMIF(tbl_bd_descente[wo_number],W634,tbl_bd_descente[tons]),0)</f>
        <v>6.44465362673187</v>
      </c>
      <c r="AH634" s="21" t="n">
        <f aca="false">IFERROR(SUMPRODUCT(--(tbl_bd_descente[wo_number]=W634),tbl_bd_descente[Fe2O3],tbl_bd_descente[tons])/SUMIF(tbl_bd_descente[wo_number],W634,tbl_bd_descente[tons]),0)</f>
        <v>0.899119804400978</v>
      </c>
      <c r="AI634" s="21" t="n">
        <f aca="false">IFERROR(SUMPRODUCT(--(tbl_bd_descente[wo_number]=W634),tbl_bd_descente[MgO],tbl_bd_descente[tons])/SUMIF(tbl_bd_descente[wo_number],W634,tbl_bd_descente[tons]),0)</f>
        <v>31.9717196414018</v>
      </c>
      <c r="AJ634" s="21" t="n">
        <f aca="false">IFERROR(SUMPRODUCT(--(tbl_bd_descente[wo_number]=W634),tbl_bd_descente[CaOX],tbl_bd_descente[tons])/SUMIF(tbl_bd_descente[wo_number],W634,tbl_bd_descente[tons]),0)</f>
        <v>0.790260798696007</v>
      </c>
      <c r="AK634" s="21" t="n">
        <f aca="false">IFERROR(SUMPRODUCT(--(tbl_bd_descente[wo_number]=W634),tbl_bd_descente[S],tbl_bd_descente[tons])/SUMIF(tbl_bd_descente[wo_number],W634,tbl_bd_descente[tons]),0)</f>
        <v>0.0321320293398533</v>
      </c>
      <c r="AL634" s="33"/>
      <c r="AM634" s="34"/>
      <c r="AO634" s="47" t="str">
        <f aca="false">IF(AND(C634=S$2,D634=S$3,COUNTIF(AO$1:AO633,"&gt;"&amp;1)&lt;10),ROW(),"")</f>
        <v/>
      </c>
    </row>
    <row r="635" customFormat="false" ht="12.8" hidden="false" customHeight="false" outlineLevel="0" collapsed="false">
      <c r="A635" s="0" t="s">
        <v>1250</v>
      </c>
      <c r="B635" s="0" t="s">
        <v>104</v>
      </c>
      <c r="C635" s="0" t="s">
        <v>6</v>
      </c>
      <c r="D635" s="0" t="s">
        <v>104</v>
      </c>
      <c r="E635" s="20" t="n">
        <v>333.659000396729</v>
      </c>
      <c r="F635" s="0" t="n">
        <v>79.6</v>
      </c>
      <c r="G635" s="0" t="n">
        <v>84.1</v>
      </c>
      <c r="H635" s="0" t="n">
        <v>89.7</v>
      </c>
      <c r="I635" s="0" t="n">
        <v>9.74</v>
      </c>
      <c r="J635" s="0" t="n">
        <v>1.1</v>
      </c>
      <c r="K635" s="0" t="n">
        <v>32.24</v>
      </c>
      <c r="L635" s="0" t="n">
        <v>0.52</v>
      </c>
      <c r="M635" s="19" t="n">
        <v>43707.869340081</v>
      </c>
      <c r="N635" s="19" t="n">
        <v>43707.9291091088</v>
      </c>
      <c r="O635" s="19" t="s">
        <v>649</v>
      </c>
      <c r="W635" s="0" t="s">
        <v>70</v>
      </c>
      <c r="X635" s="19" t="n">
        <v>43587.2444444444</v>
      </c>
      <c r="Y635" s="31" t="n">
        <v>480</v>
      </c>
      <c r="Z635" s="0" t="s">
        <v>66</v>
      </c>
      <c r="AA635" s="0" t="s">
        <v>20</v>
      </c>
      <c r="AB635" s="0" t="s">
        <v>66</v>
      </c>
      <c r="AC635" s="0" t="n">
        <v>2019</v>
      </c>
      <c r="AD635" s="0" t="n">
        <v>5</v>
      </c>
      <c r="AE635" s="32"/>
      <c r="AF635" s="21" t="n">
        <f aca="false">IFERROR(SUMPRODUCT(--(tbl_bd_descente[wo_number]=W635),tbl_bd_descente[Y],tbl_bd_descente[tons])/SUMIF(tbl_bd_descente[wo_number],W635,tbl_bd_descente[tons]),0)</f>
        <v>74.7833333333333</v>
      </c>
      <c r="AG635" s="21" t="n">
        <f aca="false">IFERROR(SUMPRODUCT(--(tbl_bd_descente[wo_number]=W635),tbl_bd_descente[Al2O3],tbl_bd_descente[tons])/SUMIF(tbl_bd_descente[wo_number],W635,tbl_bd_descente[tons]),0)</f>
        <v>8.12333333333333</v>
      </c>
      <c r="AH635" s="21" t="n">
        <f aca="false">IFERROR(SUMPRODUCT(--(tbl_bd_descente[wo_number]=W635),tbl_bd_descente[Fe2O3],tbl_bd_descente[tons])/SUMIF(tbl_bd_descente[wo_number],W635,tbl_bd_descente[tons]),0)</f>
        <v>1.41</v>
      </c>
      <c r="AI635" s="21" t="n">
        <f aca="false">IFERROR(SUMPRODUCT(--(tbl_bd_descente[wo_number]=W635),tbl_bd_descente[MgO],tbl_bd_descente[tons])/SUMIF(tbl_bd_descente[wo_number],W635,tbl_bd_descente[tons]),0)</f>
        <v>31.9041666666667</v>
      </c>
      <c r="AJ635" s="21" t="n">
        <f aca="false">IFERROR(SUMPRODUCT(--(tbl_bd_descente[wo_number]=W635),tbl_bd_descente[CaOX],tbl_bd_descente[tons])/SUMIF(tbl_bd_descente[wo_number],W635,tbl_bd_descente[tons]),0)</f>
        <v>1.91</v>
      </c>
      <c r="AK635" s="21" t="n">
        <f aca="false">IFERROR(SUMPRODUCT(--(tbl_bd_descente[wo_number]=W635),tbl_bd_descente[S],tbl_bd_descente[tons])/SUMIF(tbl_bd_descente[wo_number],W635,tbl_bd_descente[tons]),0)</f>
        <v>0.09425</v>
      </c>
      <c r="AL635" s="33"/>
      <c r="AM635" s="34"/>
      <c r="AO635" s="47" t="str">
        <f aca="false">IF(AND(C635=S$2,D635=S$3,COUNTIF(AO$1:AO634,"&gt;"&amp;1)&lt;10),ROW(),"")</f>
        <v/>
      </c>
    </row>
    <row r="636" customFormat="false" ht="12.8" hidden="false" customHeight="false" outlineLevel="0" collapsed="false">
      <c r="A636" s="0" t="s">
        <v>1251</v>
      </c>
      <c r="B636" s="0" t="s">
        <v>66</v>
      </c>
      <c r="C636" s="0" t="s">
        <v>20</v>
      </c>
      <c r="D636" s="0" t="s">
        <v>66</v>
      </c>
      <c r="E636" s="20" t="n">
        <v>294.816997528076</v>
      </c>
      <c r="F636" s="0" t="n">
        <v>72.5</v>
      </c>
      <c r="G636" s="0" t="n">
        <v>76.4</v>
      </c>
      <c r="H636" s="0" t="n">
        <v>82.1</v>
      </c>
      <c r="I636" s="0" t="n">
        <v>8.41</v>
      </c>
      <c r="J636" s="0" t="n">
        <v>1.35</v>
      </c>
      <c r="K636" s="0" t="n">
        <v>31.86</v>
      </c>
      <c r="L636" s="0" t="n">
        <v>1.56</v>
      </c>
      <c r="M636" s="19" t="n">
        <v>43707.8186458681</v>
      </c>
      <c r="N636" s="19" t="n">
        <v>43707.8596143866</v>
      </c>
      <c r="O636" s="19" t="s">
        <v>649</v>
      </c>
      <c r="W636" s="0" t="s">
        <v>70</v>
      </c>
      <c r="X636" s="19" t="n">
        <v>43587.2444444444</v>
      </c>
      <c r="Y636" s="31" t="n">
        <v>240</v>
      </c>
      <c r="Z636" s="0" t="s">
        <v>66</v>
      </c>
      <c r="AA636" s="0" t="s">
        <v>8</v>
      </c>
      <c r="AB636" s="0" t="s">
        <v>66</v>
      </c>
      <c r="AC636" s="0" t="n">
        <v>2019</v>
      </c>
      <c r="AD636" s="0" t="n">
        <v>5</v>
      </c>
      <c r="AE636" s="32"/>
      <c r="AF636" s="21" t="n">
        <f aca="false">IFERROR(SUMPRODUCT(--(tbl_bd_descente[wo_number]=W636),tbl_bd_descente[Y],tbl_bd_descente[tons])/SUMIF(tbl_bd_descente[wo_number],W636,tbl_bd_descente[tons]),0)</f>
        <v>74.7833333333333</v>
      </c>
      <c r="AG636" s="21" t="n">
        <f aca="false">IFERROR(SUMPRODUCT(--(tbl_bd_descente[wo_number]=W636),tbl_bd_descente[Al2O3],tbl_bd_descente[tons])/SUMIF(tbl_bd_descente[wo_number],W636,tbl_bd_descente[tons]),0)</f>
        <v>8.12333333333333</v>
      </c>
      <c r="AH636" s="21" t="n">
        <f aca="false">IFERROR(SUMPRODUCT(--(tbl_bd_descente[wo_number]=W636),tbl_bd_descente[Fe2O3],tbl_bd_descente[tons])/SUMIF(tbl_bd_descente[wo_number],W636,tbl_bd_descente[tons]),0)</f>
        <v>1.41</v>
      </c>
      <c r="AI636" s="21" t="n">
        <f aca="false">IFERROR(SUMPRODUCT(--(tbl_bd_descente[wo_number]=W636),tbl_bd_descente[MgO],tbl_bd_descente[tons])/SUMIF(tbl_bd_descente[wo_number],W636,tbl_bd_descente[tons]),0)</f>
        <v>31.9041666666667</v>
      </c>
      <c r="AJ636" s="21" t="n">
        <f aca="false">IFERROR(SUMPRODUCT(--(tbl_bd_descente[wo_number]=W636),tbl_bd_descente[CaOX],tbl_bd_descente[tons])/SUMIF(tbl_bd_descente[wo_number],W636,tbl_bd_descente[tons]),0)</f>
        <v>1.91</v>
      </c>
      <c r="AK636" s="21" t="n">
        <f aca="false">IFERROR(SUMPRODUCT(--(tbl_bd_descente[wo_number]=W636),tbl_bd_descente[S],tbl_bd_descente[tons])/SUMIF(tbl_bd_descente[wo_number],W636,tbl_bd_descente[tons]),0)</f>
        <v>0.09425</v>
      </c>
      <c r="AL636" s="33"/>
      <c r="AM636" s="34"/>
      <c r="AO636" s="47" t="str">
        <f aca="false">IF(AND(C636=S$2,D636=S$3,COUNTIF(AO$1:AO635,"&gt;"&amp;1)&lt;10),ROW(),"")</f>
        <v/>
      </c>
    </row>
    <row r="637" customFormat="false" ht="12.8" hidden="false" customHeight="false" outlineLevel="0" collapsed="false">
      <c r="A637" s="0" t="s">
        <v>1252</v>
      </c>
      <c r="B637" s="0" t="s">
        <v>613</v>
      </c>
      <c r="C637" s="0" t="s">
        <v>8</v>
      </c>
      <c r="D637" s="0" t="s">
        <v>66</v>
      </c>
      <c r="E637" s="20" t="n">
        <v>274.692997932434</v>
      </c>
      <c r="F637" s="0" t="n">
        <v>74.4</v>
      </c>
      <c r="G637" s="0" t="n">
        <v>78.4</v>
      </c>
      <c r="H637" s="0" t="n">
        <v>84.2</v>
      </c>
      <c r="I637" s="0" t="n">
        <v>6.59</v>
      </c>
      <c r="J637" s="0" t="n">
        <v>1.16</v>
      </c>
      <c r="K637" s="0" t="n">
        <v>31.8</v>
      </c>
      <c r="L637" s="0" t="n">
        <v>0.59</v>
      </c>
      <c r="M637" s="19" t="n">
        <v>43707.7723383102</v>
      </c>
      <c r="N637" s="19" t="n">
        <v>43707.808906794</v>
      </c>
      <c r="O637" s="19" t="s">
        <v>649</v>
      </c>
      <c r="W637" s="0" t="s">
        <v>71</v>
      </c>
      <c r="X637" s="19" t="n">
        <v>43587.2222222222</v>
      </c>
      <c r="Y637" s="31" t="n">
        <v>472</v>
      </c>
      <c r="Z637" s="0" t="s">
        <v>66</v>
      </c>
      <c r="AA637" s="0" t="s">
        <v>20</v>
      </c>
      <c r="AB637" s="0" t="s">
        <v>66</v>
      </c>
      <c r="AC637" s="0" t="n">
        <v>2019</v>
      </c>
      <c r="AD637" s="0" t="n">
        <v>5</v>
      </c>
      <c r="AE637" s="32"/>
      <c r="AF637" s="21" t="n">
        <f aca="false">IFERROR(SUMPRODUCT(--(tbl_bd_descente[wo_number]=W637),tbl_bd_descente[Y],tbl_bd_descente[tons])/SUMIF(tbl_bd_descente[wo_number],W637,tbl_bd_descente[tons]),0)</f>
        <v>75.4627118644068</v>
      </c>
      <c r="AG637" s="21" t="n">
        <f aca="false">IFERROR(SUMPRODUCT(--(tbl_bd_descente[wo_number]=W637),tbl_bd_descente[Al2O3],tbl_bd_descente[tons])/SUMIF(tbl_bd_descente[wo_number],W637,tbl_bd_descente[tons]),0)</f>
        <v>8.54830508474576</v>
      </c>
      <c r="AH637" s="21" t="n">
        <f aca="false">IFERROR(SUMPRODUCT(--(tbl_bd_descente[wo_number]=W637),tbl_bd_descente[Fe2O3],tbl_bd_descente[tons])/SUMIF(tbl_bd_descente[wo_number],W637,tbl_bd_descente[tons]),0)</f>
        <v>1.45542372881356</v>
      </c>
      <c r="AI637" s="21" t="n">
        <f aca="false">IFERROR(SUMPRODUCT(--(tbl_bd_descente[wo_number]=W637),tbl_bd_descente[MgO],tbl_bd_descente[tons])/SUMIF(tbl_bd_descente[wo_number],W637,tbl_bd_descente[tons]),0)</f>
        <v>32.0174576271186</v>
      </c>
      <c r="AJ637" s="21" t="n">
        <f aca="false">IFERROR(SUMPRODUCT(--(tbl_bd_descente[wo_number]=W637),tbl_bd_descente[CaOX],tbl_bd_descente[tons])/SUMIF(tbl_bd_descente[wo_number],W637,tbl_bd_descente[tons]),0)</f>
        <v>1.15203389830508</v>
      </c>
      <c r="AK637" s="21" t="n">
        <f aca="false">IFERROR(SUMPRODUCT(--(tbl_bd_descente[wo_number]=W637),tbl_bd_descente[S],tbl_bd_descente[tons])/SUMIF(tbl_bd_descente[wo_number],W637,tbl_bd_descente[tons]),0)</f>
        <v>0.0845762711864407</v>
      </c>
      <c r="AL637" s="33"/>
      <c r="AM637" s="34"/>
      <c r="AO637" s="47" t="str">
        <f aca="false">IF(AND(C637=S$2,D637=S$3,COUNTIF(AO$1:AO636,"&gt;"&amp;1)&lt;10),ROW(),"")</f>
        <v/>
      </c>
    </row>
    <row r="638" customFormat="false" ht="12.8" hidden="false" customHeight="false" outlineLevel="0" collapsed="false">
      <c r="A638" s="0" t="s">
        <v>1253</v>
      </c>
      <c r="B638" s="0" t="s">
        <v>66</v>
      </c>
      <c r="C638" s="0" t="s">
        <v>20</v>
      </c>
      <c r="D638" s="0" t="s">
        <v>66</v>
      </c>
      <c r="E638" s="20" t="n">
        <v>111.037998199463</v>
      </c>
      <c r="F638" s="0" t="n">
        <v>72.4</v>
      </c>
      <c r="G638" s="0" t="n">
        <v>76.3</v>
      </c>
      <c r="H638" s="0" t="n">
        <v>82.3</v>
      </c>
      <c r="I638" s="0" t="n">
        <v>5.36</v>
      </c>
      <c r="J638" s="0" t="n">
        <v>1.29</v>
      </c>
      <c r="K638" s="0" t="n">
        <v>31.76</v>
      </c>
      <c r="L638" s="0" t="n">
        <v>1.19</v>
      </c>
      <c r="M638" s="19" t="n">
        <v>43707.4619969907</v>
      </c>
      <c r="N638" s="19" t="n">
        <v>43707.4700087616</v>
      </c>
      <c r="O638" s="19" t="s">
        <v>605</v>
      </c>
      <c r="W638" s="0" t="s">
        <v>71</v>
      </c>
      <c r="X638" s="19" t="n">
        <v>43587.2222222222</v>
      </c>
      <c r="Y638" s="31" t="n">
        <v>236</v>
      </c>
      <c r="Z638" s="0" t="s">
        <v>66</v>
      </c>
      <c r="AA638" s="0" t="s">
        <v>8</v>
      </c>
      <c r="AB638" s="0" t="s">
        <v>66</v>
      </c>
      <c r="AC638" s="0" t="n">
        <v>2019</v>
      </c>
      <c r="AD638" s="0" t="n">
        <v>5</v>
      </c>
      <c r="AE638" s="32"/>
      <c r="AF638" s="21" t="n">
        <f aca="false">IFERROR(SUMPRODUCT(--(tbl_bd_descente[wo_number]=W638),tbl_bd_descente[Y],tbl_bd_descente[tons])/SUMIF(tbl_bd_descente[wo_number],W638,tbl_bd_descente[tons]),0)</f>
        <v>75.4627118644068</v>
      </c>
      <c r="AG638" s="21" t="n">
        <f aca="false">IFERROR(SUMPRODUCT(--(tbl_bd_descente[wo_number]=W638),tbl_bd_descente[Al2O3],tbl_bd_descente[tons])/SUMIF(tbl_bd_descente[wo_number],W638,tbl_bd_descente[tons]),0)</f>
        <v>8.54830508474576</v>
      </c>
      <c r="AH638" s="21" t="n">
        <f aca="false">IFERROR(SUMPRODUCT(--(tbl_bd_descente[wo_number]=W638),tbl_bd_descente[Fe2O3],tbl_bd_descente[tons])/SUMIF(tbl_bd_descente[wo_number],W638,tbl_bd_descente[tons]),0)</f>
        <v>1.45542372881356</v>
      </c>
      <c r="AI638" s="21" t="n">
        <f aca="false">IFERROR(SUMPRODUCT(--(tbl_bd_descente[wo_number]=W638),tbl_bd_descente[MgO],tbl_bd_descente[tons])/SUMIF(tbl_bd_descente[wo_number],W638,tbl_bd_descente[tons]),0)</f>
        <v>32.0174576271186</v>
      </c>
      <c r="AJ638" s="21" t="n">
        <f aca="false">IFERROR(SUMPRODUCT(--(tbl_bd_descente[wo_number]=W638),tbl_bd_descente[CaOX],tbl_bd_descente[tons])/SUMIF(tbl_bd_descente[wo_number],W638,tbl_bd_descente[tons]),0)</f>
        <v>1.15203389830508</v>
      </c>
      <c r="AK638" s="21" t="n">
        <f aca="false">IFERROR(SUMPRODUCT(--(tbl_bd_descente[wo_number]=W638),tbl_bd_descente[S],tbl_bd_descente[tons])/SUMIF(tbl_bd_descente[wo_number],W638,tbl_bd_descente[tons]),0)</f>
        <v>0.0845762711864407</v>
      </c>
      <c r="AL638" s="33"/>
      <c r="AM638" s="34"/>
      <c r="AO638" s="47" t="str">
        <f aca="false">IF(AND(C638=S$2,D638=S$3,COUNTIF(AO$1:AO637,"&gt;"&amp;1)&lt;10),ROW(),"")</f>
        <v/>
      </c>
    </row>
    <row r="639" customFormat="false" ht="12.8" hidden="false" customHeight="false" outlineLevel="0" collapsed="false">
      <c r="A639" s="0" t="s">
        <v>1254</v>
      </c>
      <c r="B639" s="0" t="s">
        <v>104</v>
      </c>
      <c r="C639" s="0" t="s">
        <v>6</v>
      </c>
      <c r="D639" s="0" t="s">
        <v>104</v>
      </c>
      <c r="E639" s="20" t="n">
        <v>147.324996948242</v>
      </c>
      <c r="F639" s="0" t="n">
        <v>78.2</v>
      </c>
      <c r="G639" s="0" t="n">
        <v>82.5</v>
      </c>
      <c r="H639" s="0" t="n">
        <v>89.1</v>
      </c>
      <c r="I639" s="0" t="n">
        <v>4.44</v>
      </c>
      <c r="J639" s="0" t="n">
        <v>0.85</v>
      </c>
      <c r="K639" s="0" t="n">
        <v>31.66</v>
      </c>
      <c r="L639" s="0" t="n">
        <v>0.64</v>
      </c>
      <c r="M639" s="19" t="n">
        <v>43707.4008752662</v>
      </c>
      <c r="N639" s="19" t="n">
        <v>43707.4567324884</v>
      </c>
      <c r="O639" s="19" t="s">
        <v>605</v>
      </c>
      <c r="W639" s="0" t="s">
        <v>139</v>
      </c>
      <c r="X639" s="19" t="n">
        <v>43585.9673611111</v>
      </c>
      <c r="Y639" s="31" t="n">
        <v>804</v>
      </c>
      <c r="Z639" s="0" t="s">
        <v>54</v>
      </c>
      <c r="AA639" s="0" t="s">
        <v>5</v>
      </c>
      <c r="AB639" s="0" t="s">
        <v>54</v>
      </c>
      <c r="AC639" s="0" t="n">
        <v>2019</v>
      </c>
      <c r="AD639" s="0" t="n">
        <v>4</v>
      </c>
      <c r="AE639" s="32"/>
      <c r="AF639" s="21" t="n">
        <f aca="false">IFERROR(SUMPRODUCT(--(tbl_bd_descente[wo_number]=W639),tbl_bd_descente[Y],tbl_bd_descente[tons])/SUMIF(tbl_bd_descente[wo_number],W639,tbl_bd_descente[tons]),0)</f>
        <v>82.864238410596</v>
      </c>
      <c r="AG639" s="21" t="n">
        <f aca="false">IFERROR(SUMPRODUCT(--(tbl_bd_descente[wo_number]=W639),tbl_bd_descente[Al2O3],tbl_bd_descente[tons])/SUMIF(tbl_bd_descente[wo_number],W639,tbl_bd_descente[tons]),0)</f>
        <v>2.0953642384106</v>
      </c>
      <c r="AH639" s="21" t="n">
        <f aca="false">IFERROR(SUMPRODUCT(--(tbl_bd_descente[wo_number]=W639),tbl_bd_descente[Fe2O3],tbl_bd_descente[tons])/SUMIF(tbl_bd_descente[wo_number],W639,tbl_bd_descente[tons]),0)</f>
        <v>0.863311258278146</v>
      </c>
      <c r="AI639" s="21" t="n">
        <f aca="false">IFERROR(SUMPRODUCT(--(tbl_bd_descente[wo_number]=W639),tbl_bd_descente[MgO],tbl_bd_descente[tons])/SUMIF(tbl_bd_descente[wo_number],W639,tbl_bd_descente[tons]),0)</f>
        <v>31.466821192053</v>
      </c>
      <c r="AJ639" s="21" t="n">
        <f aca="false">IFERROR(SUMPRODUCT(--(tbl_bd_descente[wo_number]=W639),tbl_bd_descente[CaOX],tbl_bd_descente[tons])/SUMIF(tbl_bd_descente[wo_number],W639,tbl_bd_descente[tons]),0)</f>
        <v>0.961854304635762</v>
      </c>
      <c r="AK639" s="21" t="n">
        <f aca="false">IFERROR(SUMPRODUCT(--(tbl_bd_descente[wo_number]=W639),tbl_bd_descente[S],tbl_bd_descente[tons])/SUMIF(tbl_bd_descente[wo_number],W639,tbl_bd_descente[tons]),0)</f>
        <v>0.0707019867549669</v>
      </c>
      <c r="AL639" s="33"/>
      <c r="AM639" s="34"/>
      <c r="AO639" s="47" t="str">
        <f aca="false">IF(AND(C639=S$2,D639=S$3,COUNTIF(AO$1:AO638,"&gt;"&amp;1)&lt;10),ROW(),"")</f>
        <v/>
      </c>
    </row>
    <row r="640" customFormat="false" ht="12.8" hidden="false" customHeight="false" outlineLevel="0" collapsed="false">
      <c r="A640" s="0" t="s">
        <v>1255</v>
      </c>
      <c r="B640" s="0" t="s">
        <v>30</v>
      </c>
      <c r="C640" s="0" t="s">
        <v>1</v>
      </c>
      <c r="D640" s="0" t="s">
        <v>30</v>
      </c>
      <c r="E640" s="20" t="n">
        <v>235.59299659729</v>
      </c>
      <c r="F640" s="20" t="n">
        <v>79.7</v>
      </c>
      <c r="G640" s="20" t="n">
        <v>82.9</v>
      </c>
      <c r="H640" s="20" t="n">
        <v>89.9</v>
      </c>
      <c r="I640" s="20" t="n">
        <v>2.67</v>
      </c>
      <c r="J640" s="20" t="n">
        <v>0.72</v>
      </c>
      <c r="K640" s="20" t="n">
        <v>31.47</v>
      </c>
      <c r="L640" s="20" t="n">
        <v>1.14</v>
      </c>
      <c r="M640" s="19" t="n">
        <v>43707.3662607986</v>
      </c>
      <c r="N640" s="19" t="n">
        <v>43707.3920908912</v>
      </c>
      <c r="O640" s="19" t="s">
        <v>605</v>
      </c>
      <c r="W640" s="0" t="s">
        <v>137</v>
      </c>
      <c r="X640" s="19" t="n">
        <v>43585.5333333333</v>
      </c>
      <c r="Y640" s="31" t="n">
        <v>1200</v>
      </c>
      <c r="Z640" s="0" t="s">
        <v>54</v>
      </c>
      <c r="AA640" s="0" t="s">
        <v>5</v>
      </c>
      <c r="AB640" s="0" t="s">
        <v>54</v>
      </c>
      <c r="AC640" s="0" t="n">
        <v>2019</v>
      </c>
      <c r="AD640" s="0" t="n">
        <v>4</v>
      </c>
      <c r="AE640" s="32"/>
      <c r="AF640" s="21" t="n">
        <f aca="false">IFERROR(SUMPRODUCT(--(tbl_bd_descente[wo_number]=W640),tbl_bd_descente[Y],tbl_bd_descente[tons])/SUMIF(tbl_bd_descente[wo_number],W640,tbl_bd_descente[tons]),0)</f>
        <v>83.6666666666667</v>
      </c>
      <c r="AG640" s="21" t="n">
        <f aca="false">IFERROR(SUMPRODUCT(--(tbl_bd_descente[wo_number]=W640),tbl_bd_descente[Al2O3],tbl_bd_descente[tons])/SUMIF(tbl_bd_descente[wo_number],W640,tbl_bd_descente[tons]),0)</f>
        <v>2.69666666666667</v>
      </c>
      <c r="AH640" s="21" t="n">
        <f aca="false">IFERROR(SUMPRODUCT(--(tbl_bd_descente[wo_number]=W640),tbl_bd_descente[Fe2O3],tbl_bd_descente[tons])/SUMIF(tbl_bd_descente[wo_number],W640,tbl_bd_descente[tons]),0)</f>
        <v>0.846666666666667</v>
      </c>
      <c r="AI640" s="21" t="n">
        <f aca="false">IFERROR(SUMPRODUCT(--(tbl_bd_descente[wo_number]=W640),tbl_bd_descente[MgO],tbl_bd_descente[tons])/SUMIF(tbl_bd_descente[wo_number],W640,tbl_bd_descente[tons]),0)</f>
        <v>31.67</v>
      </c>
      <c r="AJ640" s="21" t="n">
        <f aca="false">IFERROR(SUMPRODUCT(--(tbl_bd_descente[wo_number]=W640),tbl_bd_descente[CaOX],tbl_bd_descente[tons])/SUMIF(tbl_bd_descente[wo_number],W640,tbl_bd_descente[tons]),0)</f>
        <v>0.853333333333334</v>
      </c>
      <c r="AK640" s="21" t="n">
        <f aca="false">IFERROR(SUMPRODUCT(--(tbl_bd_descente[wo_number]=W640),tbl_bd_descente[S],tbl_bd_descente[tons])/SUMIF(tbl_bd_descente[wo_number],W640,tbl_bd_descente[tons]),0)</f>
        <v>0.0446666666666667</v>
      </c>
      <c r="AL640" s="33"/>
      <c r="AM640" s="34"/>
      <c r="AO640" s="47" t="str">
        <f aca="false">IF(AND(C640=S$2,D640=S$3,COUNTIF(AO$1:AO639,"&gt;"&amp;1)&lt;10),ROW(),"")</f>
        <v/>
      </c>
    </row>
    <row r="641" customFormat="false" ht="12.8" hidden="false" customHeight="false" outlineLevel="0" collapsed="false">
      <c r="A641" s="0" t="s">
        <v>1256</v>
      </c>
      <c r="B641" s="0" t="s">
        <v>594</v>
      </c>
      <c r="C641" s="0" t="s">
        <v>24</v>
      </c>
      <c r="D641" s="0" t="s">
        <v>594</v>
      </c>
      <c r="E641" s="20" t="n">
        <v>108.392997741699</v>
      </c>
      <c r="F641" s="0" t="n">
        <v>78.1</v>
      </c>
      <c r="G641" s="0" t="n">
        <v>82.4</v>
      </c>
      <c r="H641" s="0" t="n">
        <v>88.6</v>
      </c>
      <c r="I641" s="0" t="n">
        <v>5.31</v>
      </c>
      <c r="J641" s="0" t="n">
        <v>0.89</v>
      </c>
      <c r="K641" s="0" t="n">
        <v>31.78</v>
      </c>
      <c r="L641" s="0" t="n">
        <v>1.6</v>
      </c>
      <c r="M641" s="19" t="n">
        <v>43707.3544326736</v>
      </c>
      <c r="N641" s="19" t="n">
        <v>43707.3635140857</v>
      </c>
      <c r="O641" s="19" t="s">
        <v>605</v>
      </c>
      <c r="W641" s="0" t="s">
        <v>134</v>
      </c>
      <c r="X641" s="19" t="n">
        <v>43585.1833333333</v>
      </c>
      <c r="Y641" s="31" t="n">
        <v>230.666666666667</v>
      </c>
      <c r="Z641" s="0" t="s">
        <v>594</v>
      </c>
      <c r="AA641" s="0" t="s">
        <v>24</v>
      </c>
      <c r="AB641" s="0" t="s">
        <v>77</v>
      </c>
      <c r="AC641" s="0" t="n">
        <v>2019</v>
      </c>
      <c r="AD641" s="0" t="n">
        <v>4</v>
      </c>
      <c r="AE641" s="32"/>
      <c r="AF641" s="21" t="n">
        <f aca="false">IFERROR(SUMPRODUCT(--(tbl_bd_descente[wo_number]=W641),tbl_bd_descente[Y],tbl_bd_descente[tons])/SUMIF(tbl_bd_descente[wo_number],W641,tbl_bd_descente[tons]),0)</f>
        <v>79.8034682080925</v>
      </c>
      <c r="AG641" s="21" t="n">
        <f aca="false">IFERROR(SUMPRODUCT(--(tbl_bd_descente[wo_number]=W641),tbl_bd_descente[Al2O3],tbl_bd_descente[tons])/SUMIF(tbl_bd_descente[wo_number],W641,tbl_bd_descente[tons]),0)</f>
        <v>10.6108092485549</v>
      </c>
      <c r="AH641" s="21" t="n">
        <f aca="false">IFERROR(SUMPRODUCT(--(tbl_bd_descente[wo_number]=W641),tbl_bd_descente[Fe2O3],tbl_bd_descente[tons])/SUMIF(tbl_bd_descente[wo_number],W641,tbl_bd_descente[tons]),0)</f>
        <v>1.39566473988439</v>
      </c>
      <c r="AI641" s="21" t="n">
        <f aca="false">IFERROR(SUMPRODUCT(--(tbl_bd_descente[wo_number]=W641),tbl_bd_descente[MgO],tbl_bd_descente[tons])/SUMIF(tbl_bd_descente[wo_number],W641,tbl_bd_descente[tons]),0)</f>
        <v>32.4796531791907</v>
      </c>
      <c r="AJ641" s="21" t="n">
        <f aca="false">IFERROR(SUMPRODUCT(--(tbl_bd_descente[wo_number]=W641),tbl_bd_descente[CaOX],tbl_bd_descente[tons])/SUMIF(tbl_bd_descente[wo_number],W641,tbl_bd_descente[tons]),0)</f>
        <v>1.4528323699422</v>
      </c>
      <c r="AK641" s="21" t="n">
        <f aca="false">IFERROR(SUMPRODUCT(--(tbl_bd_descente[wo_number]=W641),tbl_bd_descente[S],tbl_bd_descente[tons])/SUMIF(tbl_bd_descente[wo_number],W641,tbl_bd_descente[tons]),0)</f>
        <v>0.0539017341040463</v>
      </c>
      <c r="AL641" s="33"/>
      <c r="AM641" s="34"/>
      <c r="AO641" s="47" t="str">
        <f aca="false">IF(AND(C641=S$2,D641=S$3,COUNTIF(AO$1:AO640,"&gt;"&amp;1)&lt;10),ROW(),"")</f>
        <v/>
      </c>
    </row>
    <row r="642" customFormat="false" ht="12.8" hidden="false" customHeight="false" outlineLevel="0" collapsed="false">
      <c r="A642" s="0" t="s">
        <v>1257</v>
      </c>
      <c r="B642" s="0" t="s">
        <v>613</v>
      </c>
      <c r="C642" s="0" t="s">
        <v>8</v>
      </c>
      <c r="D642" s="0" t="s">
        <v>66</v>
      </c>
      <c r="E642" s="20" t="n">
        <v>208.922998428345</v>
      </c>
      <c r="F642" s="0" t="n">
        <v>73.6</v>
      </c>
      <c r="G642" s="0" t="n">
        <v>77.6</v>
      </c>
      <c r="H642" s="0" t="n">
        <v>83.6</v>
      </c>
      <c r="I642" s="0" t="n">
        <v>5.09</v>
      </c>
      <c r="J642" s="0" t="n">
        <v>1.02</v>
      </c>
      <c r="K642" s="0" t="n">
        <v>31.61</v>
      </c>
      <c r="L642" s="0" t="n">
        <v>1.34</v>
      </c>
      <c r="M642" s="19" t="n">
        <v>43707.3329748495</v>
      </c>
      <c r="N642" s="19" t="n">
        <v>43707.3509454861</v>
      </c>
      <c r="O642" s="19" t="s">
        <v>605</v>
      </c>
      <c r="W642" s="0" t="s">
        <v>134</v>
      </c>
      <c r="X642" s="19" t="n">
        <v>43585.1833333333</v>
      </c>
      <c r="Y642" s="31" t="n">
        <v>461.333333333333</v>
      </c>
      <c r="Z642" s="0" t="s">
        <v>594</v>
      </c>
      <c r="AA642" s="0" t="s">
        <v>23</v>
      </c>
      <c r="AB642" s="0" t="s">
        <v>77</v>
      </c>
      <c r="AC642" s="0" t="n">
        <v>2019</v>
      </c>
      <c r="AD642" s="0" t="n">
        <v>4</v>
      </c>
      <c r="AE642" s="32"/>
      <c r="AF642" s="21" t="n">
        <f aca="false">IFERROR(SUMPRODUCT(--(tbl_bd_descente[wo_number]=W642),tbl_bd_descente[Y],tbl_bd_descente[tons])/SUMIF(tbl_bd_descente[wo_number],W642,tbl_bd_descente[tons]),0)</f>
        <v>79.8034682080925</v>
      </c>
      <c r="AG642" s="21" t="n">
        <f aca="false">IFERROR(SUMPRODUCT(--(tbl_bd_descente[wo_number]=W642),tbl_bd_descente[Al2O3],tbl_bd_descente[tons])/SUMIF(tbl_bd_descente[wo_number],W642,tbl_bd_descente[tons]),0)</f>
        <v>10.6108092485549</v>
      </c>
      <c r="AH642" s="21" t="n">
        <f aca="false">IFERROR(SUMPRODUCT(--(tbl_bd_descente[wo_number]=W642),tbl_bd_descente[Fe2O3],tbl_bd_descente[tons])/SUMIF(tbl_bd_descente[wo_number],W642,tbl_bd_descente[tons]),0)</f>
        <v>1.39566473988439</v>
      </c>
      <c r="AI642" s="21" t="n">
        <f aca="false">IFERROR(SUMPRODUCT(--(tbl_bd_descente[wo_number]=W642),tbl_bd_descente[MgO],tbl_bd_descente[tons])/SUMIF(tbl_bd_descente[wo_number],W642,tbl_bd_descente[tons]),0)</f>
        <v>32.4796531791907</v>
      </c>
      <c r="AJ642" s="21" t="n">
        <f aca="false">IFERROR(SUMPRODUCT(--(tbl_bd_descente[wo_number]=W642),tbl_bd_descente[CaOX],tbl_bd_descente[tons])/SUMIF(tbl_bd_descente[wo_number],W642,tbl_bd_descente[tons]),0)</f>
        <v>1.4528323699422</v>
      </c>
      <c r="AK642" s="21" t="n">
        <f aca="false">IFERROR(SUMPRODUCT(--(tbl_bd_descente[wo_number]=W642),tbl_bd_descente[S],tbl_bd_descente[tons])/SUMIF(tbl_bd_descente[wo_number],W642,tbl_bd_descente[tons]),0)</f>
        <v>0.0539017341040463</v>
      </c>
      <c r="AL642" s="33"/>
      <c r="AM642" s="34"/>
      <c r="AO642" s="47" t="str">
        <f aca="false">IF(AND(C642=S$2,D642=S$3,COUNTIF(AO$1:AO641,"&gt;"&amp;1)&lt;10),ROW(),"")</f>
        <v/>
      </c>
    </row>
    <row r="643" customFormat="false" ht="12.8" hidden="false" customHeight="false" outlineLevel="0" collapsed="false">
      <c r="A643" s="0" t="s">
        <v>1258</v>
      </c>
      <c r="B643" s="0" t="s">
        <v>54</v>
      </c>
      <c r="C643" s="0" t="s">
        <v>7</v>
      </c>
      <c r="D643" s="0" t="s">
        <v>54</v>
      </c>
      <c r="E643" s="20" t="n">
        <v>131.812997817993</v>
      </c>
      <c r="F643" s="0" t="n">
        <v>81.5</v>
      </c>
      <c r="G643" s="0" t="n">
        <v>85.9</v>
      </c>
      <c r="H643" s="0" t="n">
        <v>92.9</v>
      </c>
      <c r="I643" s="0" t="n">
        <v>2.7</v>
      </c>
      <c r="J643" s="0" t="n">
        <v>0.68</v>
      </c>
      <c r="K643" s="0" t="n">
        <v>31.37</v>
      </c>
      <c r="L643" s="0" t="n">
        <v>0.64</v>
      </c>
      <c r="M643" s="19" t="n">
        <v>43707.3151684375</v>
      </c>
      <c r="N643" s="19" t="n">
        <v>43707.3292322107</v>
      </c>
      <c r="O643" s="19" t="s">
        <v>605</v>
      </c>
      <c r="W643" s="0" t="s">
        <v>138</v>
      </c>
      <c r="X643" s="19" t="n">
        <v>43585.0236111111</v>
      </c>
      <c r="Y643" s="31" t="n">
        <v>450</v>
      </c>
      <c r="Z643" s="0" t="s">
        <v>594</v>
      </c>
      <c r="AA643" s="0" t="s">
        <v>24</v>
      </c>
      <c r="AB643" s="0" t="s">
        <v>77</v>
      </c>
      <c r="AC643" s="0" t="n">
        <v>2019</v>
      </c>
      <c r="AD643" s="0" t="n">
        <v>4</v>
      </c>
      <c r="AE643" s="32"/>
      <c r="AF643" s="21" t="n">
        <f aca="false">IFERROR(SUMPRODUCT(--(tbl_bd_descente[wo_number]=W643),tbl_bd_descente[Y],tbl_bd_descente[tons])/SUMIF(tbl_bd_descente[wo_number],W643,tbl_bd_descente[tons]),0)</f>
        <v>78.6363636363636</v>
      </c>
      <c r="AG643" s="21" t="n">
        <f aca="false">IFERROR(SUMPRODUCT(--(tbl_bd_descente[wo_number]=W643),tbl_bd_descente[Al2O3],tbl_bd_descente[tons])/SUMIF(tbl_bd_descente[wo_number],W643,tbl_bd_descente[tons]),0)</f>
        <v>10.2027272727273</v>
      </c>
      <c r="AH643" s="21" t="n">
        <f aca="false">IFERROR(SUMPRODUCT(--(tbl_bd_descente[wo_number]=W643),tbl_bd_descente[Fe2O3],tbl_bd_descente[tons])/SUMIF(tbl_bd_descente[wo_number],W643,tbl_bd_descente[tons]),0)</f>
        <v>1.37636363636364</v>
      </c>
      <c r="AI643" s="21" t="n">
        <f aca="false">IFERROR(SUMPRODUCT(--(tbl_bd_descente[wo_number]=W643),tbl_bd_descente[MgO],tbl_bd_descente[tons])/SUMIF(tbl_bd_descente[wo_number],W643,tbl_bd_descente[tons]),0)</f>
        <v>32.4563636363636</v>
      </c>
      <c r="AJ643" s="21" t="n">
        <f aca="false">IFERROR(SUMPRODUCT(--(tbl_bd_descente[wo_number]=W643),tbl_bd_descente[CaOX],tbl_bd_descente[tons])/SUMIF(tbl_bd_descente[wo_number],W643,tbl_bd_descente[tons]),0)</f>
        <v>1.34909090909091</v>
      </c>
      <c r="AK643" s="21" t="n">
        <f aca="false">IFERROR(SUMPRODUCT(--(tbl_bd_descente[wo_number]=W643),tbl_bd_descente[S],tbl_bd_descente[tons])/SUMIF(tbl_bd_descente[wo_number],W643,tbl_bd_descente[tons]),0)</f>
        <v>0.0682727272727273</v>
      </c>
      <c r="AL643" s="33"/>
      <c r="AM643" s="34"/>
      <c r="AO643" s="47" t="str">
        <f aca="false">IF(AND(C643=S$2,D643=S$3,COUNTIF(AO$1:AO642,"&gt;"&amp;1)&lt;10),ROW(),"")</f>
        <v/>
      </c>
    </row>
    <row r="644" customFormat="false" ht="12.8" hidden="false" customHeight="false" outlineLevel="0" collapsed="false">
      <c r="A644" s="0" t="s">
        <v>1259</v>
      </c>
      <c r="B644" s="0" t="s">
        <v>613</v>
      </c>
      <c r="C644" s="0" t="s">
        <v>8</v>
      </c>
      <c r="D644" s="0" t="s">
        <v>66</v>
      </c>
      <c r="E644" s="20" t="n">
        <v>215.816997528076</v>
      </c>
      <c r="F644" s="0" t="n">
        <v>73.1</v>
      </c>
      <c r="G644" s="0" t="n">
        <v>77.1</v>
      </c>
      <c r="H644" s="0" t="n">
        <v>82.5</v>
      </c>
      <c r="I644" s="0" t="n">
        <v>9.74</v>
      </c>
      <c r="J644" s="0" t="n">
        <v>1.48</v>
      </c>
      <c r="K644" s="0" t="n">
        <v>32.26</v>
      </c>
      <c r="L644" s="0" t="n">
        <v>1.13</v>
      </c>
      <c r="M644" s="19" t="n">
        <v>43707.2774607639</v>
      </c>
      <c r="N644" s="19" t="n">
        <v>43707.2945664005</v>
      </c>
      <c r="O644" s="19" t="s">
        <v>605</v>
      </c>
      <c r="W644" s="0" t="s">
        <v>138</v>
      </c>
      <c r="X644" s="19" t="n">
        <v>43585.0236111111</v>
      </c>
      <c r="Y644" s="31" t="n">
        <v>225</v>
      </c>
      <c r="Z644" s="0" t="s">
        <v>66</v>
      </c>
      <c r="AA644" s="0" t="s">
        <v>8</v>
      </c>
      <c r="AB644" s="0" t="s">
        <v>77</v>
      </c>
      <c r="AC644" s="0" t="n">
        <v>2019</v>
      </c>
      <c r="AD644" s="0" t="n">
        <v>4</v>
      </c>
      <c r="AE644" s="32"/>
      <c r="AF644" s="21" t="n">
        <f aca="false">IFERROR(SUMPRODUCT(--(tbl_bd_descente[wo_number]=W644),tbl_bd_descente[Y],tbl_bd_descente[tons])/SUMIF(tbl_bd_descente[wo_number],W644,tbl_bd_descente[tons]),0)</f>
        <v>78.6363636363636</v>
      </c>
      <c r="AG644" s="21" t="n">
        <f aca="false">IFERROR(SUMPRODUCT(--(tbl_bd_descente[wo_number]=W644),tbl_bd_descente[Al2O3],tbl_bd_descente[tons])/SUMIF(tbl_bd_descente[wo_number],W644,tbl_bd_descente[tons]),0)</f>
        <v>10.2027272727273</v>
      </c>
      <c r="AH644" s="21" t="n">
        <f aca="false">IFERROR(SUMPRODUCT(--(tbl_bd_descente[wo_number]=W644),tbl_bd_descente[Fe2O3],tbl_bd_descente[tons])/SUMIF(tbl_bd_descente[wo_number],W644,tbl_bd_descente[tons]),0)</f>
        <v>1.37636363636364</v>
      </c>
      <c r="AI644" s="21" t="n">
        <f aca="false">IFERROR(SUMPRODUCT(--(tbl_bd_descente[wo_number]=W644),tbl_bd_descente[MgO],tbl_bd_descente[tons])/SUMIF(tbl_bd_descente[wo_number],W644,tbl_bd_descente[tons]),0)</f>
        <v>32.4563636363636</v>
      </c>
      <c r="AJ644" s="21" t="n">
        <f aca="false">IFERROR(SUMPRODUCT(--(tbl_bd_descente[wo_number]=W644),tbl_bd_descente[CaOX],tbl_bd_descente[tons])/SUMIF(tbl_bd_descente[wo_number],W644,tbl_bd_descente[tons]),0)</f>
        <v>1.34909090909091</v>
      </c>
      <c r="AK644" s="21" t="n">
        <f aca="false">IFERROR(SUMPRODUCT(--(tbl_bd_descente[wo_number]=W644),tbl_bd_descente[S],tbl_bd_descente[tons])/SUMIF(tbl_bd_descente[wo_number],W644,tbl_bd_descente[tons]),0)</f>
        <v>0.0682727272727273</v>
      </c>
      <c r="AL644" s="33"/>
      <c r="AM644" s="34"/>
      <c r="AO644" s="47" t="str">
        <f aca="false">IF(AND(C644=S$2,D644=S$3,COUNTIF(AO$1:AO643,"&gt;"&amp;1)&lt;10),ROW(),"")</f>
        <v/>
      </c>
    </row>
    <row r="645" customFormat="false" ht="12.8" hidden="false" customHeight="false" outlineLevel="0" collapsed="false">
      <c r="A645" s="0" t="s">
        <v>1260</v>
      </c>
      <c r="B645" s="0" t="s">
        <v>30</v>
      </c>
      <c r="C645" s="0" t="s">
        <v>4</v>
      </c>
      <c r="D645" s="0" t="s">
        <v>30</v>
      </c>
      <c r="E645" s="20" t="n">
        <v>149.68399810791</v>
      </c>
      <c r="F645" s="0" t="n">
        <v>74.6</v>
      </c>
      <c r="G645" s="0" t="n">
        <v>78.6</v>
      </c>
      <c r="H645" s="0" t="n">
        <v>84.8</v>
      </c>
      <c r="I645" s="0" t="n">
        <v>5.25</v>
      </c>
      <c r="J645" s="0" t="n">
        <v>1.01</v>
      </c>
      <c r="K645" s="0" t="n">
        <v>31.86</v>
      </c>
      <c r="L645" s="0" t="n">
        <v>0.82</v>
      </c>
      <c r="M645" s="19" t="n">
        <v>43706.8894565625</v>
      </c>
      <c r="N645" s="19" t="n">
        <v>43706.9107931366</v>
      </c>
      <c r="O645" s="19" t="s">
        <v>605</v>
      </c>
      <c r="W645" s="0" t="s">
        <v>138</v>
      </c>
      <c r="X645" s="19" t="n">
        <v>43585.0236111111</v>
      </c>
      <c r="Y645" s="31" t="n">
        <v>225</v>
      </c>
      <c r="Z645" s="0" t="s">
        <v>594</v>
      </c>
      <c r="AA645" s="0" t="s">
        <v>23</v>
      </c>
      <c r="AB645" s="0" t="s">
        <v>77</v>
      </c>
      <c r="AC645" s="0" t="n">
        <v>2019</v>
      </c>
      <c r="AD645" s="0" t="n">
        <v>4</v>
      </c>
      <c r="AE645" s="32"/>
      <c r="AF645" s="21" t="n">
        <f aca="false">IFERROR(SUMPRODUCT(--(tbl_bd_descente[wo_number]=W645),tbl_bd_descente[Y],tbl_bd_descente[tons])/SUMIF(tbl_bd_descente[wo_number],W645,tbl_bd_descente[tons]),0)</f>
        <v>78.6363636363636</v>
      </c>
      <c r="AG645" s="21" t="n">
        <f aca="false">IFERROR(SUMPRODUCT(--(tbl_bd_descente[wo_number]=W645),tbl_bd_descente[Al2O3],tbl_bd_descente[tons])/SUMIF(tbl_bd_descente[wo_number],W645,tbl_bd_descente[tons]),0)</f>
        <v>10.2027272727273</v>
      </c>
      <c r="AH645" s="21" t="n">
        <f aca="false">IFERROR(SUMPRODUCT(--(tbl_bd_descente[wo_number]=W645),tbl_bd_descente[Fe2O3],tbl_bd_descente[tons])/SUMIF(tbl_bd_descente[wo_number],W645,tbl_bd_descente[tons]),0)</f>
        <v>1.37636363636364</v>
      </c>
      <c r="AI645" s="21" t="n">
        <f aca="false">IFERROR(SUMPRODUCT(--(tbl_bd_descente[wo_number]=W645),tbl_bd_descente[MgO],tbl_bd_descente[tons])/SUMIF(tbl_bd_descente[wo_number],W645,tbl_bd_descente[tons]),0)</f>
        <v>32.4563636363636</v>
      </c>
      <c r="AJ645" s="21" t="n">
        <f aca="false">IFERROR(SUMPRODUCT(--(tbl_bd_descente[wo_number]=W645),tbl_bd_descente[CaOX],tbl_bd_descente[tons])/SUMIF(tbl_bd_descente[wo_number],W645,tbl_bd_descente[tons]),0)</f>
        <v>1.34909090909091</v>
      </c>
      <c r="AK645" s="21" t="n">
        <f aca="false">IFERROR(SUMPRODUCT(--(tbl_bd_descente[wo_number]=W645),tbl_bd_descente[S],tbl_bd_descente[tons])/SUMIF(tbl_bd_descente[wo_number],W645,tbl_bd_descente[tons]),0)</f>
        <v>0.0682727272727273</v>
      </c>
      <c r="AL645" s="33"/>
      <c r="AM645" s="34"/>
      <c r="AO645" s="47" t="str">
        <f aca="false">IF(AND(C645=S$2,D645=S$3,COUNTIF(AO$1:AO644,"&gt;"&amp;1)&lt;10),ROW(),"")</f>
        <v/>
      </c>
    </row>
    <row r="646" customFormat="false" ht="12.8" hidden="false" customHeight="false" outlineLevel="0" collapsed="false">
      <c r="A646" s="0" t="s">
        <v>1261</v>
      </c>
      <c r="B646" s="0" t="s">
        <v>613</v>
      </c>
      <c r="C646" s="0" t="s">
        <v>23</v>
      </c>
      <c r="D646" s="0" t="s">
        <v>594</v>
      </c>
      <c r="E646" s="20" t="n">
        <v>258.256999969482</v>
      </c>
      <c r="F646" s="0" t="n">
        <v>75.5</v>
      </c>
      <c r="G646" s="0" t="n">
        <v>79.6</v>
      </c>
      <c r="H646" s="0" t="n">
        <v>85.5</v>
      </c>
      <c r="I646" s="0" t="n">
        <v>7.27</v>
      </c>
      <c r="J646" s="0" t="n">
        <v>1.14</v>
      </c>
      <c r="K646" s="0" t="n">
        <v>31.95</v>
      </c>
      <c r="L646" s="0" t="n">
        <v>0.61</v>
      </c>
      <c r="M646" s="19" t="n">
        <v>43706.843368287</v>
      </c>
      <c r="N646" s="19" t="n">
        <v>43707.606115162</v>
      </c>
      <c r="O646" s="19" t="s">
        <v>605</v>
      </c>
      <c r="W646" s="0" t="s">
        <v>133</v>
      </c>
      <c r="X646" s="19" t="n">
        <v>43584.8152777778</v>
      </c>
      <c r="Y646" s="31" t="n">
        <v>1237</v>
      </c>
      <c r="Z646" s="0" t="s">
        <v>30</v>
      </c>
      <c r="AA646" s="0" t="s">
        <v>4</v>
      </c>
      <c r="AB646" s="0" t="s">
        <v>30</v>
      </c>
      <c r="AC646" s="0" t="n">
        <v>2019</v>
      </c>
      <c r="AD646" s="0" t="n">
        <v>4</v>
      </c>
      <c r="AE646" s="32"/>
      <c r="AF646" s="21" t="n">
        <f aca="false">IFERROR(SUMPRODUCT(--(tbl_bd_descente[wo_number]=W646),tbl_bd_descente[Y],tbl_bd_descente[tons])/SUMIF(tbl_bd_descente[wo_number],W646,tbl_bd_descente[tons]),0)</f>
        <v>78.8373939861218</v>
      </c>
      <c r="AG646" s="21" t="n">
        <f aca="false">IFERROR(SUMPRODUCT(--(tbl_bd_descente[wo_number]=W646),tbl_bd_descente[Al2O3],tbl_bd_descente[tons])/SUMIF(tbl_bd_descente[wo_number],W646,tbl_bd_descente[tons]),0)</f>
        <v>5.57888974556669</v>
      </c>
      <c r="AH646" s="21" t="n">
        <f aca="false">IFERROR(SUMPRODUCT(--(tbl_bd_descente[wo_number]=W646),tbl_bd_descente[Fe2O3],tbl_bd_descente[tons])/SUMIF(tbl_bd_descente[wo_number],W646,tbl_bd_descente[tons]),0)</f>
        <v>1.15308404009252</v>
      </c>
      <c r="AI646" s="21" t="n">
        <f aca="false">IFERROR(SUMPRODUCT(--(tbl_bd_descente[wo_number]=W646),tbl_bd_descente[MgO],tbl_bd_descente[tons])/SUMIF(tbl_bd_descente[wo_number],W646,tbl_bd_descente[tons]),0)</f>
        <v>31.9268234387047</v>
      </c>
      <c r="AJ646" s="21" t="n">
        <f aca="false">IFERROR(SUMPRODUCT(--(tbl_bd_descente[wo_number]=W646),tbl_bd_descente[CaOX],tbl_bd_descente[tons])/SUMIF(tbl_bd_descente[wo_number],W646,tbl_bd_descente[tons]),0)</f>
        <v>1.11</v>
      </c>
      <c r="AK646" s="21" t="n">
        <f aca="false">IFERROR(SUMPRODUCT(--(tbl_bd_descente[wo_number]=W646),tbl_bd_descente[S],tbl_bd_descente[tons])/SUMIF(tbl_bd_descente[wo_number],W646,tbl_bd_descente[tons]),0)</f>
        <v>0.0770555127216654</v>
      </c>
      <c r="AL646" s="33"/>
      <c r="AM646" s="34"/>
      <c r="AO646" s="47" t="str">
        <f aca="false">IF(AND(C646=S$2,D646=S$3,COUNTIF(AO$1:AO645,"&gt;"&amp;1)&lt;10),ROW(),"")</f>
        <v/>
      </c>
    </row>
    <row r="647" customFormat="false" ht="12.8" hidden="false" customHeight="false" outlineLevel="0" collapsed="false">
      <c r="A647" s="0" t="s">
        <v>1262</v>
      </c>
      <c r="B647" s="0" t="s">
        <v>594</v>
      </c>
      <c r="C647" s="0" t="s">
        <v>24</v>
      </c>
      <c r="D647" s="0" t="s">
        <v>594</v>
      </c>
      <c r="E647" s="20" t="n">
        <v>73.1180000305176</v>
      </c>
      <c r="F647" s="0" t="n">
        <v>80.1</v>
      </c>
      <c r="G647" s="0" t="n">
        <v>84.5</v>
      </c>
      <c r="H647" s="0" t="n">
        <v>90.3</v>
      </c>
      <c r="I647" s="0" t="n">
        <v>7.01</v>
      </c>
      <c r="J647" s="0" t="n">
        <v>0.92</v>
      </c>
      <c r="K647" s="0" t="n">
        <v>32.01</v>
      </c>
      <c r="L647" s="0" t="n">
        <v>0.43</v>
      </c>
      <c r="M647" s="19" t="n">
        <v>43706.8249539699</v>
      </c>
      <c r="N647" s="19" t="n">
        <v>43706.8358513079</v>
      </c>
      <c r="O647" s="19" t="s">
        <v>605</v>
      </c>
      <c r="W647" s="0" t="s">
        <v>132</v>
      </c>
      <c r="X647" s="19" t="n">
        <v>43584.7263888889</v>
      </c>
      <c r="Y647" s="31" t="n">
        <v>1200</v>
      </c>
      <c r="Z647" s="0" t="s">
        <v>30</v>
      </c>
      <c r="AA647" s="0" t="s">
        <v>4</v>
      </c>
      <c r="AB647" s="0" t="s">
        <v>30</v>
      </c>
      <c r="AC647" s="0" t="n">
        <v>2019</v>
      </c>
      <c r="AD647" s="0" t="n">
        <v>4</v>
      </c>
      <c r="AE647" s="32"/>
      <c r="AF647" s="21" t="n">
        <f aca="false">IFERROR(SUMPRODUCT(--(tbl_bd_descente[wo_number]=W647),tbl_bd_descente[Y],tbl_bd_descente[tons])/SUMIF(tbl_bd_descente[wo_number],W647,tbl_bd_descente[tons]),0)</f>
        <v>79.7333333333333</v>
      </c>
      <c r="AG647" s="21" t="n">
        <f aca="false">IFERROR(SUMPRODUCT(--(tbl_bd_descente[wo_number]=W647),tbl_bd_descente[Al2O3],tbl_bd_descente[tons])/SUMIF(tbl_bd_descente[wo_number],W647,tbl_bd_descente[tons]),0)</f>
        <v>5.62</v>
      </c>
      <c r="AH647" s="21" t="n">
        <f aca="false">IFERROR(SUMPRODUCT(--(tbl_bd_descente[wo_number]=W647),tbl_bd_descente[Fe2O3],tbl_bd_descente[tons])/SUMIF(tbl_bd_descente[wo_number],W647,tbl_bd_descente[tons]),0)</f>
        <v>1.01333333333333</v>
      </c>
      <c r="AI647" s="21" t="n">
        <f aca="false">IFERROR(SUMPRODUCT(--(tbl_bd_descente[wo_number]=W647),tbl_bd_descente[MgO],tbl_bd_descente[tons])/SUMIF(tbl_bd_descente[wo_number],W647,tbl_bd_descente[tons]),0)</f>
        <v>31.9133333333333</v>
      </c>
      <c r="AJ647" s="21" t="n">
        <f aca="false">IFERROR(SUMPRODUCT(--(tbl_bd_descente[wo_number]=W647),tbl_bd_descente[CaOX],tbl_bd_descente[tons])/SUMIF(tbl_bd_descente[wo_number],W647,tbl_bd_descente[tons]),0)</f>
        <v>1.23</v>
      </c>
      <c r="AK647" s="21" t="n">
        <f aca="false">IFERROR(SUMPRODUCT(--(tbl_bd_descente[wo_number]=W647),tbl_bd_descente[S],tbl_bd_descente[tons])/SUMIF(tbl_bd_descente[wo_number],W647,tbl_bd_descente[tons]),0)</f>
        <v>0.0466666666666667</v>
      </c>
      <c r="AL647" s="33"/>
      <c r="AM647" s="34"/>
      <c r="AO647" s="47" t="str">
        <f aca="false">IF(AND(C647=S$2,D647=S$3,COUNTIF(AO$1:AO646,"&gt;"&amp;1)&lt;10),ROW(),"")</f>
        <v/>
      </c>
    </row>
    <row r="648" customFormat="false" ht="12.8" hidden="false" customHeight="false" outlineLevel="0" collapsed="false">
      <c r="A648" s="0" t="s">
        <v>1263</v>
      </c>
      <c r="B648" s="0" t="s">
        <v>54</v>
      </c>
      <c r="C648" s="0" t="s">
        <v>5</v>
      </c>
      <c r="D648" s="0" t="s">
        <v>54</v>
      </c>
      <c r="E648" s="20" t="n">
        <v>414.702001190186</v>
      </c>
      <c r="F648" s="0" t="n">
        <v>79.5</v>
      </c>
      <c r="G648" s="0" t="n">
        <v>83.8</v>
      </c>
      <c r="H648" s="0" t="n">
        <v>90.3</v>
      </c>
      <c r="I648" s="0" t="n">
        <v>3.79</v>
      </c>
      <c r="J648" s="0" t="n">
        <v>0.8</v>
      </c>
      <c r="K648" s="0" t="n">
        <v>31.44</v>
      </c>
      <c r="L648" s="0" t="n">
        <v>0.33</v>
      </c>
      <c r="M648" s="19" t="n">
        <v>43706.7325184838</v>
      </c>
      <c r="N648" s="19" t="n">
        <v>43707.6126251505</v>
      </c>
      <c r="O648" s="19" t="s">
        <v>605</v>
      </c>
      <c r="W648" s="0" t="s">
        <v>136</v>
      </c>
      <c r="X648" s="19" t="n">
        <v>43584.7201388889</v>
      </c>
      <c r="Y648" s="31" t="n">
        <v>348.666666666667</v>
      </c>
      <c r="Z648" s="0" t="s">
        <v>66</v>
      </c>
      <c r="AA648" s="0" t="s">
        <v>20</v>
      </c>
      <c r="AB648" s="0" t="s">
        <v>66</v>
      </c>
      <c r="AC648" s="0" t="n">
        <v>2019</v>
      </c>
      <c r="AD648" s="0" t="n">
        <v>4</v>
      </c>
      <c r="AE648" s="32"/>
      <c r="AF648" s="21" t="n">
        <f aca="false">IFERROR(SUMPRODUCT(--(tbl_bd_descente[wo_number]=W648),tbl_bd_descente[Y],tbl_bd_descente[tons])/SUMIF(tbl_bd_descente[wo_number],W648,tbl_bd_descente[tons]),0)</f>
        <v>73.95</v>
      </c>
      <c r="AG648" s="21" t="n">
        <f aca="false">IFERROR(SUMPRODUCT(--(tbl_bd_descente[wo_number]=W648),tbl_bd_descente[Al2O3],tbl_bd_descente[tons])/SUMIF(tbl_bd_descente[wo_number],W648,tbl_bd_descente[tons]),0)</f>
        <v>9.045</v>
      </c>
      <c r="AH648" s="21" t="n">
        <f aca="false">IFERROR(SUMPRODUCT(--(tbl_bd_descente[wo_number]=W648),tbl_bd_descente[Fe2O3],tbl_bd_descente[tons])/SUMIF(tbl_bd_descente[wo_number],W648,tbl_bd_descente[tons]),0)</f>
        <v>1.45</v>
      </c>
      <c r="AI648" s="21" t="n">
        <f aca="false">IFERROR(SUMPRODUCT(--(tbl_bd_descente[wo_number]=W648),tbl_bd_descente[MgO],tbl_bd_descente[tons])/SUMIF(tbl_bd_descente[wo_number],W648,tbl_bd_descente[tons]),0)</f>
        <v>32.26</v>
      </c>
      <c r="AJ648" s="21" t="n">
        <f aca="false">IFERROR(SUMPRODUCT(--(tbl_bd_descente[wo_number]=W648),tbl_bd_descente[CaOX],tbl_bd_descente[tons])/SUMIF(tbl_bd_descente[wo_number],W648,tbl_bd_descente[tons]),0)</f>
        <v>1.36</v>
      </c>
      <c r="AK648" s="21" t="n">
        <f aca="false">IFERROR(SUMPRODUCT(--(tbl_bd_descente[wo_number]=W648),tbl_bd_descente[S],tbl_bd_descente[tons])/SUMIF(tbl_bd_descente[wo_number],W648,tbl_bd_descente[tons]),0)</f>
        <v>0.0945</v>
      </c>
      <c r="AL648" s="33"/>
      <c r="AM648" s="34"/>
      <c r="AO648" s="47" t="str">
        <f aca="false">IF(AND(C648=S$2,D648=S$3,COUNTIF(AO$1:AO647,"&gt;"&amp;1)&lt;10),ROW(),"")</f>
        <v/>
      </c>
    </row>
    <row r="649" customFormat="false" ht="12.8" hidden="false" customHeight="false" outlineLevel="0" collapsed="false">
      <c r="A649" s="0" t="s">
        <v>1264</v>
      </c>
      <c r="B649" s="0" t="s">
        <v>66</v>
      </c>
      <c r="C649" s="0" t="s">
        <v>9</v>
      </c>
      <c r="D649" s="0" t="s">
        <v>66</v>
      </c>
      <c r="E649" s="20" t="n">
        <v>374.844997406006</v>
      </c>
      <c r="F649" s="0" t="n">
        <v>68.4</v>
      </c>
      <c r="G649" s="0" t="n">
        <v>72.1</v>
      </c>
      <c r="H649" s="0" t="n">
        <v>77.3</v>
      </c>
      <c r="I649" s="0" t="n">
        <v>12.68</v>
      </c>
      <c r="J649" s="0" t="n">
        <v>1.6</v>
      </c>
      <c r="K649" s="0" t="n">
        <v>32.56</v>
      </c>
      <c r="L649" s="0" t="n">
        <v>0.53</v>
      </c>
      <c r="M649" s="19" t="n">
        <v>43706.6957995023</v>
      </c>
      <c r="N649" s="19" t="n">
        <v>43706.8032481134</v>
      </c>
      <c r="O649" s="19" t="s">
        <v>977</v>
      </c>
      <c r="W649" s="0" t="s">
        <v>136</v>
      </c>
      <c r="X649" s="19" t="n">
        <v>43584.7201388889</v>
      </c>
      <c r="Y649" s="31" t="n">
        <v>174.333333333333</v>
      </c>
      <c r="Z649" s="0" t="s">
        <v>66</v>
      </c>
      <c r="AA649" s="0" t="s">
        <v>9</v>
      </c>
      <c r="AB649" s="0" t="s">
        <v>66</v>
      </c>
      <c r="AC649" s="0" t="n">
        <v>2019</v>
      </c>
      <c r="AD649" s="0" t="n">
        <v>4</v>
      </c>
      <c r="AE649" s="32"/>
      <c r="AF649" s="21" t="n">
        <f aca="false">IFERROR(SUMPRODUCT(--(tbl_bd_descente[wo_number]=W649),tbl_bd_descente[Y],tbl_bd_descente[tons])/SUMIF(tbl_bd_descente[wo_number],W649,tbl_bd_descente[tons]),0)</f>
        <v>73.95</v>
      </c>
      <c r="AG649" s="21" t="n">
        <f aca="false">IFERROR(SUMPRODUCT(--(tbl_bd_descente[wo_number]=W649),tbl_bd_descente[Al2O3],tbl_bd_descente[tons])/SUMIF(tbl_bd_descente[wo_number],W649,tbl_bd_descente[tons]),0)</f>
        <v>9.045</v>
      </c>
      <c r="AH649" s="21" t="n">
        <f aca="false">IFERROR(SUMPRODUCT(--(tbl_bd_descente[wo_number]=W649),tbl_bd_descente[Fe2O3],tbl_bd_descente[tons])/SUMIF(tbl_bd_descente[wo_number],W649,tbl_bd_descente[tons]),0)</f>
        <v>1.45</v>
      </c>
      <c r="AI649" s="21" t="n">
        <f aca="false">IFERROR(SUMPRODUCT(--(tbl_bd_descente[wo_number]=W649),tbl_bd_descente[MgO],tbl_bd_descente[tons])/SUMIF(tbl_bd_descente[wo_number],W649,tbl_bd_descente[tons]),0)</f>
        <v>32.26</v>
      </c>
      <c r="AJ649" s="21" t="n">
        <f aca="false">IFERROR(SUMPRODUCT(--(tbl_bd_descente[wo_number]=W649),tbl_bd_descente[CaOX],tbl_bd_descente[tons])/SUMIF(tbl_bd_descente[wo_number],W649,tbl_bd_descente[tons]),0)</f>
        <v>1.36</v>
      </c>
      <c r="AK649" s="21" t="n">
        <f aca="false">IFERROR(SUMPRODUCT(--(tbl_bd_descente[wo_number]=W649),tbl_bd_descente[S],tbl_bd_descente[tons])/SUMIF(tbl_bd_descente[wo_number],W649,tbl_bd_descente[tons]),0)</f>
        <v>0.0945</v>
      </c>
      <c r="AL649" s="33"/>
      <c r="AM649" s="34"/>
      <c r="AO649" s="47" t="str">
        <f aca="false">IF(AND(C649=S$2,D649=S$3,COUNTIF(AO$1:AO648,"&gt;"&amp;1)&lt;10),ROW(),"")</f>
        <v/>
      </c>
    </row>
    <row r="650" customFormat="false" ht="12.8" hidden="false" customHeight="false" outlineLevel="0" collapsed="false">
      <c r="A650" s="0" t="s">
        <v>1265</v>
      </c>
      <c r="B650" s="0" t="s">
        <v>66</v>
      </c>
      <c r="C650" s="0" t="s">
        <v>9</v>
      </c>
      <c r="D650" s="0" t="s">
        <v>66</v>
      </c>
      <c r="E650" s="20" t="n">
        <v>523.708995056152</v>
      </c>
      <c r="F650" s="0" t="n">
        <v>70.1</v>
      </c>
      <c r="G650" s="0" t="n">
        <v>73.9</v>
      </c>
      <c r="H650" s="0" t="n">
        <v>79.2</v>
      </c>
      <c r="I650" s="0" t="n">
        <v>12.51</v>
      </c>
      <c r="J650" s="0" t="n">
        <v>1.54</v>
      </c>
      <c r="K650" s="0" t="n">
        <v>32.56</v>
      </c>
      <c r="L650" s="0" t="n">
        <v>0.54</v>
      </c>
      <c r="M650" s="19" t="n">
        <v>43706.6198091782</v>
      </c>
      <c r="N650" s="19" t="n">
        <v>43706.6898223727</v>
      </c>
      <c r="O650" s="19" t="s">
        <v>977</v>
      </c>
      <c r="W650" s="0" t="s">
        <v>135</v>
      </c>
      <c r="X650" s="19" t="n">
        <v>43584.7034722222</v>
      </c>
      <c r="Y650" s="31" t="n">
        <v>497</v>
      </c>
      <c r="Z650" s="0" t="s">
        <v>30</v>
      </c>
      <c r="AA650" s="0" t="s">
        <v>4</v>
      </c>
      <c r="AB650" s="0" t="s">
        <v>30</v>
      </c>
      <c r="AC650" s="0" t="n">
        <v>2019</v>
      </c>
      <c r="AD650" s="0" t="n">
        <v>4</v>
      </c>
      <c r="AE650" s="32"/>
      <c r="AF650" s="21" t="n">
        <f aca="false">IFERROR(SUMPRODUCT(--(tbl_bd_descente[wo_number]=W650),tbl_bd_descente[Y],tbl_bd_descente[tons])/SUMIF(tbl_bd_descente[wo_number],W650,tbl_bd_descente[tons]),0)</f>
        <v>81</v>
      </c>
      <c r="AG650" s="21" t="n">
        <f aca="false">IFERROR(SUMPRODUCT(--(tbl_bd_descente[wo_number]=W650),tbl_bd_descente[Al2O3],tbl_bd_descente[tons])/SUMIF(tbl_bd_descente[wo_number],W650,tbl_bd_descente[tons]),0)</f>
        <v>4.58</v>
      </c>
      <c r="AH650" s="21" t="n">
        <f aca="false">IFERROR(SUMPRODUCT(--(tbl_bd_descente[wo_number]=W650),tbl_bd_descente[Fe2O3],tbl_bd_descente[tons])/SUMIF(tbl_bd_descente[wo_number],W650,tbl_bd_descente[tons]),0)</f>
        <v>0.95</v>
      </c>
      <c r="AI650" s="21" t="n">
        <f aca="false">IFERROR(SUMPRODUCT(--(tbl_bd_descente[wo_number]=W650),tbl_bd_descente[MgO],tbl_bd_descente[tons])/SUMIF(tbl_bd_descente[wo_number],W650,tbl_bd_descente[tons]),0)</f>
        <v>31.91</v>
      </c>
      <c r="AJ650" s="21" t="n">
        <f aca="false">IFERROR(SUMPRODUCT(--(tbl_bd_descente[wo_number]=W650),tbl_bd_descente[CaOX],tbl_bd_descente[tons])/SUMIF(tbl_bd_descente[wo_number],W650,tbl_bd_descente[tons]),0)</f>
        <v>1</v>
      </c>
      <c r="AK650" s="21" t="n">
        <f aca="false">IFERROR(SUMPRODUCT(--(tbl_bd_descente[wo_number]=W650),tbl_bd_descente[S],tbl_bd_descente[tons])/SUMIF(tbl_bd_descente[wo_number],W650,tbl_bd_descente[tons]),0)</f>
        <v>0.043</v>
      </c>
      <c r="AL650" s="33"/>
      <c r="AM650" s="34"/>
      <c r="AO650" s="47" t="str">
        <f aca="false">IF(AND(C650=S$2,D650=S$3,COUNTIF(AO$1:AO649,"&gt;"&amp;1)&lt;10),ROW(),"")</f>
        <v/>
      </c>
    </row>
    <row r="651" customFormat="false" ht="12.8" hidden="false" customHeight="false" outlineLevel="0" collapsed="false">
      <c r="A651" s="0" t="s">
        <v>1266</v>
      </c>
      <c r="B651" s="0" t="s">
        <v>66</v>
      </c>
      <c r="C651" s="0" t="s">
        <v>9</v>
      </c>
      <c r="D651" s="0" t="s">
        <v>66</v>
      </c>
      <c r="E651" s="20" t="n">
        <v>332.752998352051</v>
      </c>
      <c r="F651" s="0" t="n">
        <v>70.5</v>
      </c>
      <c r="G651" s="0" t="n">
        <v>74.3</v>
      </c>
      <c r="H651" s="0" t="n">
        <v>79.6</v>
      </c>
      <c r="I651" s="0" t="n">
        <v>11.85</v>
      </c>
      <c r="J651" s="0" t="n">
        <v>1.67</v>
      </c>
      <c r="K651" s="0" t="n">
        <v>32.5</v>
      </c>
      <c r="L651" s="0" t="n">
        <v>0.6</v>
      </c>
      <c r="M651" s="19" t="n">
        <v>43706.5586986921</v>
      </c>
      <c r="N651" s="19" t="n">
        <v>43706.6134329514</v>
      </c>
      <c r="O651" s="19" t="s">
        <v>977</v>
      </c>
      <c r="W651" s="0" t="s">
        <v>130</v>
      </c>
      <c r="X651" s="19" t="n">
        <v>43584.6541666667</v>
      </c>
      <c r="Y651" s="31" t="n">
        <v>1200</v>
      </c>
      <c r="Z651" s="0" t="s">
        <v>30</v>
      </c>
      <c r="AA651" s="0" t="s">
        <v>4</v>
      </c>
      <c r="AB651" s="0" t="s">
        <v>30</v>
      </c>
      <c r="AC651" s="0" t="n">
        <v>2019</v>
      </c>
      <c r="AD651" s="0" t="n">
        <v>4</v>
      </c>
      <c r="AE651" s="32"/>
      <c r="AF651" s="21" t="n">
        <f aca="false">IFERROR(SUMPRODUCT(--(tbl_bd_descente[wo_number]=W651),tbl_bd_descente[Y],tbl_bd_descente[tons])/SUMIF(tbl_bd_descente[wo_number],W651,tbl_bd_descente[tons]),0)</f>
        <v>79.5</v>
      </c>
      <c r="AG651" s="21" t="n">
        <f aca="false">IFERROR(SUMPRODUCT(--(tbl_bd_descente[wo_number]=W651),tbl_bd_descente[Al2O3],tbl_bd_descente[tons])/SUMIF(tbl_bd_descente[wo_number],W651,tbl_bd_descente[tons]),0)</f>
        <v>4.94</v>
      </c>
      <c r="AH651" s="21" t="n">
        <f aca="false">IFERROR(SUMPRODUCT(--(tbl_bd_descente[wo_number]=W651),tbl_bd_descente[Fe2O3],tbl_bd_descente[tons])/SUMIF(tbl_bd_descente[wo_number],W651,tbl_bd_descente[tons]),0)</f>
        <v>1.05</v>
      </c>
      <c r="AI651" s="21" t="n">
        <f aca="false">IFERROR(SUMPRODUCT(--(tbl_bd_descente[wo_number]=W651),tbl_bd_descente[MgO],tbl_bd_descente[tons])/SUMIF(tbl_bd_descente[wo_number],W651,tbl_bd_descente[tons]),0)</f>
        <v>31.6933333333333</v>
      </c>
      <c r="AJ651" s="21" t="n">
        <f aca="false">IFERROR(SUMPRODUCT(--(tbl_bd_descente[wo_number]=W651),tbl_bd_descente[CaOX],tbl_bd_descente[tons])/SUMIF(tbl_bd_descente[wo_number],W651,tbl_bd_descente[tons]),0)</f>
        <v>1.27333333333333</v>
      </c>
      <c r="AK651" s="21" t="n">
        <f aca="false">IFERROR(SUMPRODUCT(--(tbl_bd_descente[wo_number]=W651),tbl_bd_descente[S],tbl_bd_descente[tons])/SUMIF(tbl_bd_descente[wo_number],W651,tbl_bd_descente[tons]),0)</f>
        <v>0.049</v>
      </c>
      <c r="AL651" s="33"/>
      <c r="AM651" s="34"/>
      <c r="AO651" s="47" t="str">
        <f aca="false">IF(AND(C651=S$2,D651=S$3,COUNTIF(AO$1:AO650,"&gt;"&amp;1)&lt;10),ROW(),"")</f>
        <v/>
      </c>
    </row>
    <row r="652" customFormat="false" ht="12.8" hidden="false" customHeight="false" outlineLevel="0" collapsed="false">
      <c r="A652" s="0" t="s">
        <v>1267</v>
      </c>
      <c r="B652" s="0" t="s">
        <v>66</v>
      </c>
      <c r="C652" s="0" t="s">
        <v>9</v>
      </c>
      <c r="D652" s="0" t="s">
        <v>66</v>
      </c>
      <c r="E652" s="20" t="n">
        <v>363.878996276855</v>
      </c>
      <c r="F652" s="0" t="n">
        <v>70.4</v>
      </c>
      <c r="G652" s="0" t="n">
        <v>74.2</v>
      </c>
      <c r="H652" s="0" t="n">
        <v>79.3</v>
      </c>
      <c r="I652" s="0" t="n">
        <v>12.17</v>
      </c>
      <c r="J652" s="0" t="n">
        <v>1.65</v>
      </c>
      <c r="K652" s="0" t="n">
        <v>32.48</v>
      </c>
      <c r="L652" s="0" t="n">
        <v>0.47</v>
      </c>
      <c r="M652" s="19" t="n">
        <v>43706.5042705671</v>
      </c>
      <c r="N652" s="19" t="n">
        <v>43706.6970017014</v>
      </c>
      <c r="O652" s="19" t="s">
        <v>977</v>
      </c>
      <c r="W652" s="0" t="s">
        <v>128</v>
      </c>
      <c r="X652" s="19" t="n">
        <v>43581.1895833333</v>
      </c>
      <c r="Y652" s="31" t="n">
        <v>485</v>
      </c>
      <c r="Z652" s="0" t="s">
        <v>58</v>
      </c>
      <c r="AA652" s="0" t="s">
        <v>2</v>
      </c>
      <c r="AB652" s="0" t="s">
        <v>58</v>
      </c>
      <c r="AC652" s="0" t="n">
        <v>2019</v>
      </c>
      <c r="AD652" s="0" t="n">
        <v>4</v>
      </c>
      <c r="AE652" s="32"/>
      <c r="AF652" s="21" t="n">
        <f aca="false">IFERROR(SUMPRODUCT(--(tbl_bd_descente[wo_number]=W652),tbl_bd_descente[Y],tbl_bd_descente[tons])/SUMIF(tbl_bd_descente[wo_number],W652,tbl_bd_descente[tons]),0)</f>
        <v>79.4092783505155</v>
      </c>
      <c r="AG652" s="21" t="n">
        <f aca="false">IFERROR(SUMPRODUCT(--(tbl_bd_descente[wo_number]=W652),tbl_bd_descente[Al2O3],tbl_bd_descente[tons])/SUMIF(tbl_bd_descente[wo_number],W652,tbl_bd_descente[tons]),0)</f>
        <v>3.3079381443299</v>
      </c>
      <c r="AH652" s="21" t="n">
        <f aca="false">IFERROR(SUMPRODUCT(--(tbl_bd_descente[wo_number]=W652),tbl_bd_descente[Fe2O3],tbl_bd_descente[tons])/SUMIF(tbl_bd_descente[wo_number],W652,tbl_bd_descente[tons]),0)</f>
        <v>0.866701030927835</v>
      </c>
      <c r="AI652" s="21" t="n">
        <f aca="false">IFERROR(SUMPRODUCT(--(tbl_bd_descente[wo_number]=W652),tbl_bd_descente[MgO],tbl_bd_descente[tons])/SUMIF(tbl_bd_descente[wo_number],W652,tbl_bd_descente[tons]),0)</f>
        <v>31.6114432989691</v>
      </c>
      <c r="AJ652" s="21" t="n">
        <f aca="false">IFERROR(SUMPRODUCT(--(tbl_bd_descente[wo_number]=W652),tbl_bd_descente[CaOX],tbl_bd_descente[tons])/SUMIF(tbl_bd_descente[wo_number],W652,tbl_bd_descente[tons]),0)</f>
        <v>1.45453608247423</v>
      </c>
      <c r="AK652" s="21" t="n">
        <f aca="false">IFERROR(SUMPRODUCT(--(tbl_bd_descente[wo_number]=W652),tbl_bd_descente[S],tbl_bd_descente[tons])/SUMIF(tbl_bd_descente[wo_number],W652,tbl_bd_descente[tons]),0)</f>
        <v>0.0591443298969072</v>
      </c>
      <c r="AL652" s="33"/>
      <c r="AM652" s="34"/>
      <c r="AO652" s="47" t="str">
        <f aca="false">IF(AND(C652=S$2,D652=S$3,COUNTIF(AO$1:AO651,"&gt;"&amp;1)&lt;10),ROW(),"")</f>
        <v/>
      </c>
    </row>
    <row r="653" customFormat="false" ht="12.8" hidden="false" customHeight="false" outlineLevel="0" collapsed="false">
      <c r="A653" s="0" t="s">
        <v>1268</v>
      </c>
      <c r="B653" s="0" t="s">
        <v>613</v>
      </c>
      <c r="C653" s="0" t="s">
        <v>23</v>
      </c>
      <c r="D653" s="0" t="s">
        <v>594</v>
      </c>
      <c r="E653" s="20" t="n">
        <v>216.90599822998</v>
      </c>
      <c r="F653" s="0" t="n">
        <v>75.2</v>
      </c>
      <c r="G653" s="0" t="n">
        <v>79.3</v>
      </c>
      <c r="H653" s="0" t="n">
        <v>85.1</v>
      </c>
      <c r="I653" s="0" t="n">
        <v>8.08</v>
      </c>
      <c r="J653" s="0" t="n">
        <v>1.44</v>
      </c>
      <c r="K653" s="0" t="n">
        <v>32</v>
      </c>
      <c r="L653" s="0" t="n">
        <v>0.65</v>
      </c>
      <c r="M653" s="19" t="n">
        <v>43706.3619624653</v>
      </c>
      <c r="N653" s="19" t="n">
        <v>43706.3879966435</v>
      </c>
      <c r="O653" s="19" t="s">
        <v>649</v>
      </c>
      <c r="W653" s="0" t="s">
        <v>127</v>
      </c>
      <c r="X653" s="19" t="n">
        <v>43581.0763888889</v>
      </c>
      <c r="Y653" s="31" t="n">
        <v>1151</v>
      </c>
      <c r="Z653" s="0" t="s">
        <v>30</v>
      </c>
      <c r="AA653" s="0" t="s">
        <v>3</v>
      </c>
      <c r="AB653" s="0" t="s">
        <v>30</v>
      </c>
      <c r="AC653" s="0" t="n">
        <v>2019</v>
      </c>
      <c r="AD653" s="0" t="n">
        <v>4</v>
      </c>
      <c r="AE653" s="32"/>
      <c r="AF653" s="21" t="n">
        <f aca="false">IFERROR(SUMPRODUCT(--(tbl_bd_descente[wo_number]=W653),tbl_bd_descente[Y],tbl_bd_descente[tons])/SUMIF(tbl_bd_descente[wo_number],W653,tbl_bd_descente[tons]),0)</f>
        <v>78.6184187662902</v>
      </c>
      <c r="AG653" s="21" t="n">
        <f aca="false">IFERROR(SUMPRODUCT(--(tbl_bd_descente[wo_number]=W653),tbl_bd_descente[Al2O3],tbl_bd_descente[tons])/SUMIF(tbl_bd_descente[wo_number],W653,tbl_bd_descente[tons]),0)</f>
        <v>3.91263249348393</v>
      </c>
      <c r="AH653" s="21" t="n">
        <f aca="false">IFERROR(SUMPRODUCT(--(tbl_bd_descente[wo_number]=W653),tbl_bd_descente[Fe2O3],tbl_bd_descente[tons])/SUMIF(tbl_bd_descente[wo_number],W653,tbl_bd_descente[tons]),0)</f>
        <v>0.916029539530843</v>
      </c>
      <c r="AI653" s="21" t="n">
        <f aca="false">IFERROR(SUMPRODUCT(--(tbl_bd_descente[wo_number]=W653),tbl_bd_descente[MgO],tbl_bd_descente[tons])/SUMIF(tbl_bd_descente[wo_number],W653,tbl_bd_descente[tons]),0)</f>
        <v>31.728583840139</v>
      </c>
      <c r="AJ653" s="21" t="n">
        <f aca="false">IFERROR(SUMPRODUCT(--(tbl_bd_descente[wo_number]=W653),tbl_bd_descente[CaOX],tbl_bd_descente[tons])/SUMIF(tbl_bd_descente[wo_number],W653,tbl_bd_descente[tons]),0)</f>
        <v>1.45483058210252</v>
      </c>
      <c r="AK653" s="21" t="n">
        <f aca="false">IFERROR(SUMPRODUCT(--(tbl_bd_descente[wo_number]=W653),tbl_bd_descente[S],tbl_bd_descente[tons])/SUMIF(tbl_bd_descente[wo_number],W653,tbl_bd_descente[tons]),0)</f>
        <v>0.0503188531711555</v>
      </c>
      <c r="AL653" s="33"/>
      <c r="AM653" s="34"/>
      <c r="AO653" s="47" t="str">
        <f aca="false">IF(AND(C653=S$2,D653=S$3,COUNTIF(AO$1:AO652,"&gt;"&amp;1)&lt;10),ROW(),"")</f>
        <v/>
      </c>
    </row>
    <row r="654" customFormat="false" ht="12.8" hidden="false" customHeight="false" outlineLevel="0" collapsed="false">
      <c r="A654" s="0" t="s">
        <v>1269</v>
      </c>
      <c r="B654" s="0" t="s">
        <v>104</v>
      </c>
      <c r="C654" s="0" t="s">
        <v>6</v>
      </c>
      <c r="D654" s="0" t="s">
        <v>104</v>
      </c>
      <c r="E654" s="20" t="n">
        <v>256.896995544434</v>
      </c>
      <c r="F654" s="0" t="n">
        <v>79.7</v>
      </c>
      <c r="G654" s="0" t="n">
        <v>84.1</v>
      </c>
      <c r="H654" s="0" t="n">
        <v>90.4</v>
      </c>
      <c r="I654" s="0" t="n">
        <v>5.84</v>
      </c>
      <c r="J654" s="0" t="n">
        <v>0.86</v>
      </c>
      <c r="K654" s="0" t="n">
        <v>31.69</v>
      </c>
      <c r="L654" s="0" t="n">
        <v>0.7</v>
      </c>
      <c r="M654" s="19" t="n">
        <v>43706.3273677083</v>
      </c>
      <c r="N654" s="19" t="n">
        <v>43706.3564180556</v>
      </c>
      <c r="O654" s="19" t="s">
        <v>649</v>
      </c>
      <c r="W654" s="0" t="s">
        <v>126</v>
      </c>
      <c r="X654" s="19" t="n">
        <v>43580.4666666667</v>
      </c>
      <c r="Y654" s="31" t="n">
        <v>1200</v>
      </c>
      <c r="Z654" s="0" t="s">
        <v>30</v>
      </c>
      <c r="AA654" s="0" t="s">
        <v>3</v>
      </c>
      <c r="AB654" s="0" t="s">
        <v>30</v>
      </c>
      <c r="AC654" s="0" t="n">
        <v>2019</v>
      </c>
      <c r="AD654" s="0" t="n">
        <v>4</v>
      </c>
      <c r="AE654" s="32"/>
      <c r="AF654" s="21" t="n">
        <f aca="false">IFERROR(SUMPRODUCT(--(tbl_bd_descente[wo_number]=W654),tbl_bd_descente[Y],tbl_bd_descente[tons])/SUMIF(tbl_bd_descente[wo_number],W654,tbl_bd_descente[tons]),0)</f>
        <v>80.4666666666667</v>
      </c>
      <c r="AG654" s="21" t="n">
        <f aca="false">IFERROR(SUMPRODUCT(--(tbl_bd_descente[wo_number]=W654),tbl_bd_descente[Al2O3],tbl_bd_descente[tons])/SUMIF(tbl_bd_descente[wo_number],W654,tbl_bd_descente[tons]),0)</f>
        <v>4.51</v>
      </c>
      <c r="AH654" s="21" t="n">
        <f aca="false">IFERROR(SUMPRODUCT(--(tbl_bd_descente[wo_number]=W654),tbl_bd_descente[Fe2O3],tbl_bd_descente[tons])/SUMIF(tbl_bd_descente[wo_number],W654,tbl_bd_descente[tons]),0)</f>
        <v>0.893333333333333</v>
      </c>
      <c r="AI654" s="21" t="n">
        <f aca="false">IFERROR(SUMPRODUCT(--(tbl_bd_descente[wo_number]=W654),tbl_bd_descente[MgO],tbl_bd_descente[tons])/SUMIF(tbl_bd_descente[wo_number],W654,tbl_bd_descente[tons]),0)</f>
        <v>31.7133333333333</v>
      </c>
      <c r="AJ654" s="21" t="n">
        <f aca="false">IFERROR(SUMPRODUCT(--(tbl_bd_descente[wo_number]=W654),tbl_bd_descente[CaOX],tbl_bd_descente[tons])/SUMIF(tbl_bd_descente[wo_number],W654,tbl_bd_descente[tons]),0)</f>
        <v>0.58</v>
      </c>
      <c r="AK654" s="21" t="n">
        <f aca="false">IFERROR(SUMPRODUCT(--(tbl_bd_descente[wo_number]=W654),tbl_bd_descente[S],tbl_bd_descente[tons])/SUMIF(tbl_bd_descente[wo_number],W654,tbl_bd_descente[tons]),0)</f>
        <v>0.0336666666666667</v>
      </c>
      <c r="AL654" s="33"/>
      <c r="AM654" s="34"/>
      <c r="AO654" s="47" t="str">
        <f aca="false">IF(AND(C654=S$2,D654=S$3,COUNTIF(AO$1:AO653,"&gt;"&amp;1)&lt;10),ROW(),"")</f>
        <v/>
      </c>
    </row>
    <row r="655" customFormat="false" ht="12.8" hidden="false" customHeight="false" outlineLevel="0" collapsed="false">
      <c r="A655" s="0" t="s">
        <v>1270</v>
      </c>
      <c r="B655" s="0" t="s">
        <v>54</v>
      </c>
      <c r="C655" s="0" t="s">
        <v>7</v>
      </c>
      <c r="D655" s="0" t="s">
        <v>54</v>
      </c>
      <c r="E655" s="20" t="n">
        <v>109.767997741699</v>
      </c>
      <c r="F655" s="0" t="n">
        <v>81.5</v>
      </c>
      <c r="G655" s="0" t="n">
        <v>85.9</v>
      </c>
      <c r="H655" s="0" t="n">
        <v>92.9</v>
      </c>
      <c r="I655" s="0" t="n">
        <v>1.79</v>
      </c>
      <c r="J655" s="0" t="n">
        <v>1.44</v>
      </c>
      <c r="K655" s="0" t="n">
        <v>31.2</v>
      </c>
      <c r="L655" s="0" t="n">
        <v>0.43</v>
      </c>
      <c r="M655" s="19" t="n">
        <v>43706.3127841435</v>
      </c>
      <c r="N655" s="19" t="n">
        <v>43706.3214460995</v>
      </c>
      <c r="O655" s="19" t="s">
        <v>649</v>
      </c>
      <c r="W655" s="0" t="s">
        <v>125</v>
      </c>
      <c r="X655" s="19" t="n">
        <v>43580.0506944444</v>
      </c>
      <c r="Y655" s="31" t="n">
        <v>236</v>
      </c>
      <c r="Z655" s="0" t="s">
        <v>56</v>
      </c>
      <c r="AA655" s="0" t="s">
        <v>25</v>
      </c>
      <c r="AB655" s="0" t="s">
        <v>56</v>
      </c>
      <c r="AC655" s="0" t="n">
        <v>2019</v>
      </c>
      <c r="AD655" s="0" t="n">
        <v>4</v>
      </c>
      <c r="AE655" s="32"/>
      <c r="AF655" s="21" t="n">
        <f aca="false">IFERROR(SUMPRODUCT(--(tbl_bd_descente[wo_number]=W655),tbl_bd_descente[Y],tbl_bd_descente[tons])/SUMIF(tbl_bd_descente[wo_number],W655,tbl_bd_descente[tons]),0)</f>
        <v>85.8</v>
      </c>
      <c r="AG655" s="21" t="n">
        <f aca="false">IFERROR(SUMPRODUCT(--(tbl_bd_descente[wo_number]=W655),tbl_bd_descente[Al2O3],tbl_bd_descente[tons])/SUMIF(tbl_bd_descente[wo_number],W655,tbl_bd_descente[tons]),0)</f>
        <v>10.34</v>
      </c>
      <c r="AH655" s="21" t="n">
        <f aca="false">IFERROR(SUMPRODUCT(--(tbl_bd_descente[wo_number]=W655),tbl_bd_descente[Fe2O3],tbl_bd_descente[tons])/SUMIF(tbl_bd_descente[wo_number],W655,tbl_bd_descente[tons]),0)</f>
        <v>1.19</v>
      </c>
      <c r="AI655" s="21" t="n">
        <f aca="false">IFERROR(SUMPRODUCT(--(tbl_bd_descente[wo_number]=W655),tbl_bd_descente[MgO],tbl_bd_descente[tons])/SUMIF(tbl_bd_descente[wo_number],W655,tbl_bd_descente[tons]),0)</f>
        <v>32.31</v>
      </c>
      <c r="AJ655" s="21" t="n">
        <f aca="false">IFERROR(SUMPRODUCT(--(tbl_bd_descente[wo_number]=W655),tbl_bd_descente[CaOX],tbl_bd_descente[tons])/SUMIF(tbl_bd_descente[wo_number],W655,tbl_bd_descente[tons]),0)</f>
        <v>0.7</v>
      </c>
      <c r="AK655" s="21" t="n">
        <f aca="false">IFERROR(SUMPRODUCT(--(tbl_bd_descente[wo_number]=W655),tbl_bd_descente[S],tbl_bd_descente[tons])/SUMIF(tbl_bd_descente[wo_number],W655,tbl_bd_descente[tons]),0)</f>
        <v>0.031</v>
      </c>
      <c r="AL655" s="33"/>
      <c r="AM655" s="34"/>
      <c r="AO655" s="47" t="str">
        <f aca="false">IF(AND(C655=S$2,D655=S$3,COUNTIF(AO$1:AO654,"&gt;"&amp;1)&lt;10),ROW(),"")</f>
        <v/>
      </c>
    </row>
    <row r="656" customFormat="false" ht="12.8" hidden="false" customHeight="false" outlineLevel="0" collapsed="false">
      <c r="A656" s="0" t="s">
        <v>1271</v>
      </c>
      <c r="B656" s="0" t="s">
        <v>613</v>
      </c>
      <c r="C656" s="0" t="s">
        <v>8</v>
      </c>
      <c r="D656" s="0" t="s">
        <v>66</v>
      </c>
      <c r="E656" s="20" t="n">
        <v>219.083999633789</v>
      </c>
      <c r="F656" s="0" t="n">
        <v>73</v>
      </c>
      <c r="G656" s="0" t="n">
        <v>77</v>
      </c>
      <c r="H656" s="0" t="n">
        <v>83.1</v>
      </c>
      <c r="I656" s="0" t="n">
        <v>6.72</v>
      </c>
      <c r="J656" s="0" t="n">
        <v>1.16</v>
      </c>
      <c r="K656" s="0" t="n">
        <v>31.84</v>
      </c>
      <c r="L656" s="0" t="n">
        <v>1.06</v>
      </c>
      <c r="M656" s="19" t="n">
        <v>43706.2753534375</v>
      </c>
      <c r="N656" s="19" t="n">
        <v>43706.3070246875</v>
      </c>
      <c r="O656" s="19" t="s">
        <v>649</v>
      </c>
      <c r="W656" s="0" t="s">
        <v>124</v>
      </c>
      <c r="X656" s="19" t="n">
        <v>43579.8645833333</v>
      </c>
      <c r="Y656" s="31" t="n">
        <v>781</v>
      </c>
      <c r="Z656" s="0" t="s">
        <v>104</v>
      </c>
      <c r="AA656" s="0" t="s">
        <v>11</v>
      </c>
      <c r="AB656" s="0" t="s">
        <v>104</v>
      </c>
      <c r="AC656" s="0" t="n">
        <v>2019</v>
      </c>
      <c r="AD656" s="0" t="n">
        <v>4</v>
      </c>
      <c r="AE656" s="32"/>
      <c r="AF656" s="21" t="n">
        <f aca="false">IFERROR(SUMPRODUCT(--(tbl_bd_descente[wo_number]=W656),tbl_bd_descente[Y],tbl_bd_descente[tons])/SUMIF(tbl_bd_descente[wo_number],W656,tbl_bd_descente[tons]),0)</f>
        <v>84.4218950064021</v>
      </c>
      <c r="AG656" s="21" t="n">
        <f aca="false">IFERROR(SUMPRODUCT(--(tbl_bd_descente[wo_number]=W656),tbl_bd_descente[Al2O3],tbl_bd_descente[tons])/SUMIF(tbl_bd_descente[wo_number],W656,tbl_bd_descente[tons]),0)</f>
        <v>8.08120358514725</v>
      </c>
      <c r="AH656" s="21" t="n">
        <f aca="false">IFERROR(SUMPRODUCT(--(tbl_bd_descente[wo_number]=W656),tbl_bd_descente[Fe2O3],tbl_bd_descente[tons])/SUMIF(tbl_bd_descente[wo_number],W656,tbl_bd_descente[tons]),0)</f>
        <v>1.00366197183099</v>
      </c>
      <c r="AI656" s="21" t="n">
        <f aca="false">IFERROR(SUMPRODUCT(--(tbl_bd_descente[wo_number]=W656),tbl_bd_descente[MgO],tbl_bd_descente[tons])/SUMIF(tbl_bd_descente[wo_number],W656,tbl_bd_descente[tons]),0)</f>
        <v>32.0592701664533</v>
      </c>
      <c r="AJ656" s="21" t="n">
        <f aca="false">IFERROR(SUMPRODUCT(--(tbl_bd_descente[wo_number]=W656),tbl_bd_descente[CaOX],tbl_bd_descente[tons])/SUMIF(tbl_bd_descente[wo_number],W656,tbl_bd_descente[tons]),0)</f>
        <v>0.644148527528809</v>
      </c>
      <c r="AK656" s="21" t="n">
        <f aca="false">IFERROR(SUMPRODUCT(--(tbl_bd_descente[wo_number]=W656),tbl_bd_descente[S],tbl_bd_descente[tons])/SUMIF(tbl_bd_descente[wo_number],W656,tbl_bd_descente[tons]),0)</f>
        <v>0.0269026888604353</v>
      </c>
      <c r="AL656" s="33"/>
      <c r="AM656" s="34"/>
      <c r="AO656" s="47" t="str">
        <f aca="false">IF(AND(C656=S$2,D656=S$3,COUNTIF(AO$1:AO655,"&gt;"&amp;1)&lt;10),ROW(),"")</f>
        <v/>
      </c>
    </row>
    <row r="657" customFormat="false" ht="12.8" hidden="false" customHeight="false" outlineLevel="0" collapsed="false">
      <c r="A657" s="0" t="s">
        <v>1272</v>
      </c>
      <c r="B657" s="0" t="s">
        <v>594</v>
      </c>
      <c r="C657" s="0" t="s">
        <v>24</v>
      </c>
      <c r="D657" s="0" t="s">
        <v>594</v>
      </c>
      <c r="E657" s="20" t="n">
        <v>219.17399597168</v>
      </c>
      <c r="F657" s="0" t="n">
        <v>78.9</v>
      </c>
      <c r="G657" s="0" t="n">
        <v>83.4</v>
      </c>
      <c r="H657" s="0" t="n">
        <v>88.4</v>
      </c>
      <c r="I657" s="0" t="n">
        <v>10.93</v>
      </c>
      <c r="J657" s="0" t="n">
        <v>1.33</v>
      </c>
      <c r="K657" s="0" t="n">
        <v>32.27</v>
      </c>
      <c r="L657" s="0" t="n">
        <v>0.5</v>
      </c>
      <c r="M657" s="19" t="n">
        <v>43706.2461401273</v>
      </c>
      <c r="N657" s="19" t="n">
        <v>43706.2718403588</v>
      </c>
      <c r="O657" s="19" t="s">
        <v>649</v>
      </c>
      <c r="W657" s="0" t="s">
        <v>122</v>
      </c>
      <c r="X657" s="19" t="n">
        <v>43579.1861111111</v>
      </c>
      <c r="Y657" s="31" t="n">
        <v>323.333333333333</v>
      </c>
      <c r="Z657" s="0" t="s">
        <v>594</v>
      </c>
      <c r="AA657" s="0" t="s">
        <v>23</v>
      </c>
      <c r="AB657" s="0" t="s">
        <v>77</v>
      </c>
      <c r="AC657" s="0" t="n">
        <v>2019</v>
      </c>
      <c r="AD657" s="0" t="n">
        <v>4</v>
      </c>
      <c r="AE657" s="32"/>
      <c r="AF657" s="21" t="n">
        <f aca="false">IFERROR(SUMPRODUCT(--(tbl_bd_descente[wo_number]=W657),tbl_bd_descente[Y],tbl_bd_descente[tons])/SUMIF(tbl_bd_descente[wo_number],W657,tbl_bd_descente[tons]),0)</f>
        <v>80.0670103092783</v>
      </c>
      <c r="AG657" s="21" t="n">
        <f aca="false">IFERROR(SUMPRODUCT(--(tbl_bd_descente[wo_number]=W657),tbl_bd_descente[Al2O3],tbl_bd_descente[tons])/SUMIF(tbl_bd_descente[wo_number],W657,tbl_bd_descente[tons]),0)</f>
        <v>11.8421649484536</v>
      </c>
      <c r="AH657" s="21" t="n">
        <f aca="false">IFERROR(SUMPRODUCT(--(tbl_bd_descente[wo_number]=W657),tbl_bd_descente[Fe2O3],tbl_bd_descente[tons])/SUMIF(tbl_bd_descente[wo_number],W657,tbl_bd_descente[tons]),0)</f>
        <v>1.52711340206186</v>
      </c>
      <c r="AI657" s="21" t="n">
        <f aca="false">IFERROR(SUMPRODUCT(--(tbl_bd_descente[wo_number]=W657),tbl_bd_descente[MgO],tbl_bd_descente[tons])/SUMIF(tbl_bd_descente[wo_number],W657,tbl_bd_descente[tons]),0)</f>
        <v>32.4942268041237</v>
      </c>
      <c r="AJ657" s="21" t="n">
        <f aca="false">IFERROR(SUMPRODUCT(--(tbl_bd_descente[wo_number]=W657),tbl_bd_descente[CaOX],tbl_bd_descente[tons])/SUMIF(tbl_bd_descente[wo_number],W657,tbl_bd_descente[tons]),0)</f>
        <v>0.728762886597938</v>
      </c>
      <c r="AK657" s="21" t="n">
        <f aca="false">IFERROR(SUMPRODUCT(--(tbl_bd_descente[wo_number]=W657),tbl_bd_descente[S],tbl_bd_descente[tons])/SUMIF(tbl_bd_descente[wo_number],W657,tbl_bd_descente[tons]),0)</f>
        <v>0.0394742268041237</v>
      </c>
      <c r="AL657" s="33"/>
      <c r="AM657" s="34"/>
      <c r="AO657" s="47" t="str">
        <f aca="false">IF(AND(C657=S$2,D657=S$3,COUNTIF(AO$1:AO656,"&gt;"&amp;1)&lt;10),ROW(),"")</f>
        <v/>
      </c>
    </row>
    <row r="658" customFormat="false" ht="12.8" hidden="false" customHeight="false" outlineLevel="0" collapsed="false">
      <c r="A658" s="0" t="s">
        <v>1273</v>
      </c>
      <c r="B658" s="0" t="s">
        <v>66</v>
      </c>
      <c r="C658" s="0" t="s">
        <v>9</v>
      </c>
      <c r="D658" s="0" t="s">
        <v>66</v>
      </c>
      <c r="E658" s="20" t="n">
        <v>415.576995849609</v>
      </c>
      <c r="F658" s="0" t="n">
        <v>70.9</v>
      </c>
      <c r="G658" s="0" t="n">
        <v>74.8</v>
      </c>
      <c r="H658" s="0" t="n">
        <v>80.2</v>
      </c>
      <c r="I658" s="0" t="n">
        <v>11.24</v>
      </c>
      <c r="J658" s="0" t="n">
        <v>1.57</v>
      </c>
      <c r="K658" s="0" t="n">
        <v>32.49</v>
      </c>
      <c r="L658" s="0" t="n">
        <v>0.91</v>
      </c>
      <c r="M658" s="19" t="n">
        <v>43705.8768240394</v>
      </c>
      <c r="N658" s="19" t="n">
        <v>43706.2403929398</v>
      </c>
      <c r="O658" s="19" t="s">
        <v>649</v>
      </c>
      <c r="W658" s="0" t="s">
        <v>122</v>
      </c>
      <c r="X658" s="19" t="n">
        <v>43579.1861111111</v>
      </c>
      <c r="Y658" s="31" t="n">
        <v>161.666666666667</v>
      </c>
      <c r="Z658" s="0" t="s">
        <v>594</v>
      </c>
      <c r="AA658" s="0" t="s">
        <v>24</v>
      </c>
      <c r="AB658" s="0" t="s">
        <v>77</v>
      </c>
      <c r="AC658" s="0" t="n">
        <v>2019</v>
      </c>
      <c r="AD658" s="0" t="n">
        <v>4</v>
      </c>
      <c r="AE658" s="32"/>
      <c r="AF658" s="21" t="n">
        <f aca="false">IFERROR(SUMPRODUCT(--(tbl_bd_descente[wo_number]=W658),tbl_bd_descente[Y],tbl_bd_descente[tons])/SUMIF(tbl_bd_descente[wo_number],W658,tbl_bd_descente[tons]),0)</f>
        <v>80.0670103092783</v>
      </c>
      <c r="AG658" s="21" t="n">
        <f aca="false">IFERROR(SUMPRODUCT(--(tbl_bd_descente[wo_number]=W658),tbl_bd_descente[Al2O3],tbl_bd_descente[tons])/SUMIF(tbl_bd_descente[wo_number],W658,tbl_bd_descente[tons]),0)</f>
        <v>11.8421649484536</v>
      </c>
      <c r="AH658" s="21" t="n">
        <f aca="false">IFERROR(SUMPRODUCT(--(tbl_bd_descente[wo_number]=W658),tbl_bd_descente[Fe2O3],tbl_bd_descente[tons])/SUMIF(tbl_bd_descente[wo_number],W658,tbl_bd_descente[tons]),0)</f>
        <v>1.52711340206186</v>
      </c>
      <c r="AI658" s="21" t="n">
        <f aca="false">IFERROR(SUMPRODUCT(--(tbl_bd_descente[wo_number]=W658),tbl_bd_descente[MgO],tbl_bd_descente[tons])/SUMIF(tbl_bd_descente[wo_number],W658,tbl_bd_descente[tons]),0)</f>
        <v>32.4942268041237</v>
      </c>
      <c r="AJ658" s="21" t="n">
        <f aca="false">IFERROR(SUMPRODUCT(--(tbl_bd_descente[wo_number]=W658),tbl_bd_descente[CaOX],tbl_bd_descente[tons])/SUMIF(tbl_bd_descente[wo_number],W658,tbl_bd_descente[tons]),0)</f>
        <v>0.728762886597938</v>
      </c>
      <c r="AK658" s="21" t="n">
        <f aca="false">IFERROR(SUMPRODUCT(--(tbl_bd_descente[wo_number]=W658),tbl_bd_descente[S],tbl_bd_descente[tons])/SUMIF(tbl_bd_descente[wo_number],W658,tbl_bd_descente[tons]),0)</f>
        <v>0.0394742268041237</v>
      </c>
      <c r="AL658" s="33"/>
      <c r="AM658" s="34"/>
      <c r="AO658" s="47" t="str">
        <f aca="false">IF(AND(C658=S$2,D658=S$3,COUNTIF(AO$1:AO657,"&gt;"&amp;1)&lt;10),ROW(),"")</f>
        <v/>
      </c>
    </row>
    <row r="659" customFormat="false" ht="12.8" hidden="false" customHeight="false" outlineLevel="0" collapsed="false">
      <c r="A659" s="0" t="s">
        <v>1274</v>
      </c>
      <c r="B659" s="0" t="s">
        <v>613</v>
      </c>
      <c r="C659" s="0" t="s">
        <v>23</v>
      </c>
      <c r="D659" s="0" t="s">
        <v>594</v>
      </c>
      <c r="E659" s="20" t="n">
        <v>300.002994537353</v>
      </c>
      <c r="F659" s="0" t="n">
        <v>75.9</v>
      </c>
      <c r="G659" s="0" t="n">
        <v>80</v>
      </c>
      <c r="H659" s="0" t="n">
        <v>85.7</v>
      </c>
      <c r="I659" s="0" t="n">
        <v>7.8</v>
      </c>
      <c r="J659" s="0" t="n">
        <v>1.3</v>
      </c>
      <c r="K659" s="0" t="n">
        <v>32.04</v>
      </c>
      <c r="L659" s="0" t="n">
        <v>0.58</v>
      </c>
      <c r="M659" s="19" t="n">
        <v>43705.8187914699</v>
      </c>
      <c r="N659" s="19" t="n">
        <v>43705.8703824421</v>
      </c>
      <c r="O659" s="19" t="s">
        <v>649</v>
      </c>
      <c r="W659" s="0" t="s">
        <v>121</v>
      </c>
      <c r="X659" s="19" t="n">
        <v>43579.0409722222</v>
      </c>
      <c r="Y659" s="31" t="n">
        <v>300</v>
      </c>
      <c r="Z659" s="0" t="s">
        <v>594</v>
      </c>
      <c r="AA659" s="0" t="s">
        <v>24</v>
      </c>
      <c r="AB659" s="0" t="s">
        <v>77</v>
      </c>
      <c r="AC659" s="0" t="n">
        <v>2019</v>
      </c>
      <c r="AD659" s="0" t="n">
        <v>4</v>
      </c>
      <c r="AE659" s="32"/>
      <c r="AF659" s="21" t="n">
        <f aca="false">IFERROR(SUMPRODUCT(--(tbl_bd_descente[wo_number]=W659),tbl_bd_descente[Y],tbl_bd_descente[tons])/SUMIF(tbl_bd_descente[wo_number],W659,tbl_bd_descente[tons]),0)</f>
        <v>80.9</v>
      </c>
      <c r="AG659" s="21" t="n">
        <f aca="false">IFERROR(SUMPRODUCT(--(tbl_bd_descente[wo_number]=W659),tbl_bd_descente[Al2O3],tbl_bd_descente[tons])/SUMIF(tbl_bd_descente[wo_number],W659,tbl_bd_descente[tons]),0)</f>
        <v>13.56</v>
      </c>
      <c r="AH659" s="21" t="n">
        <f aca="false">IFERROR(SUMPRODUCT(--(tbl_bd_descente[wo_number]=W659),tbl_bd_descente[Fe2O3],tbl_bd_descente[tons])/SUMIF(tbl_bd_descente[wo_number],W659,tbl_bd_descente[tons]),0)</f>
        <v>1.61333333333333</v>
      </c>
      <c r="AI659" s="21" t="n">
        <f aca="false">IFERROR(SUMPRODUCT(--(tbl_bd_descente[wo_number]=W659),tbl_bd_descente[MgO],tbl_bd_descente[tons])/SUMIF(tbl_bd_descente[wo_number],W659,tbl_bd_descente[tons]),0)</f>
        <v>32.71</v>
      </c>
      <c r="AJ659" s="21" t="n">
        <f aca="false">IFERROR(SUMPRODUCT(--(tbl_bd_descente[wo_number]=W659),tbl_bd_descente[CaOX],tbl_bd_descente[tons])/SUMIF(tbl_bd_descente[wo_number],W659,tbl_bd_descente[tons]),0)</f>
        <v>0.74</v>
      </c>
      <c r="AK659" s="21" t="n">
        <f aca="false">IFERROR(SUMPRODUCT(--(tbl_bd_descente[wo_number]=W659),tbl_bd_descente[S],tbl_bd_descente[tons])/SUMIF(tbl_bd_descente[wo_number],W659,tbl_bd_descente[tons]),0)</f>
        <v>0.0426666666666667</v>
      </c>
      <c r="AL659" s="33"/>
      <c r="AM659" s="34"/>
      <c r="AO659" s="47" t="str">
        <f aca="false">IF(AND(C659=S$2,D659=S$3,COUNTIF(AO$1:AO658,"&gt;"&amp;1)&lt;10),ROW(),"")</f>
        <v/>
      </c>
    </row>
    <row r="660" customFormat="false" ht="12.8" hidden="false" customHeight="false" outlineLevel="0" collapsed="false">
      <c r="A660" s="0" t="s">
        <v>1275</v>
      </c>
      <c r="B660" s="0" t="s">
        <v>30</v>
      </c>
      <c r="C660" s="0" t="s">
        <v>4</v>
      </c>
      <c r="D660" s="0" t="s">
        <v>30</v>
      </c>
      <c r="E660" s="20" t="n">
        <v>247.386003494263</v>
      </c>
      <c r="F660" s="0" t="n">
        <v>78.5</v>
      </c>
      <c r="G660" s="0" t="n">
        <v>82.7</v>
      </c>
      <c r="H660" s="0" t="n">
        <v>89.7</v>
      </c>
      <c r="I660" s="0" t="n">
        <v>4.19</v>
      </c>
      <c r="J660" s="0" t="n">
        <v>0.81</v>
      </c>
      <c r="K660" s="0" t="n">
        <v>31.76</v>
      </c>
      <c r="L660" s="0" t="n">
        <v>0.38</v>
      </c>
      <c r="M660" s="19" t="n">
        <v>43705.729387882</v>
      </c>
      <c r="N660" s="19" t="n">
        <v>43705.7947635069</v>
      </c>
      <c r="O660" s="19" t="s">
        <v>1108</v>
      </c>
      <c r="W660" s="0" t="s">
        <v>121</v>
      </c>
      <c r="X660" s="19" t="n">
        <v>43579.0409722222</v>
      </c>
      <c r="Y660" s="31" t="n">
        <v>600</v>
      </c>
      <c r="Z660" s="0" t="s">
        <v>594</v>
      </c>
      <c r="AA660" s="0" t="s">
        <v>23</v>
      </c>
      <c r="AB660" s="0" t="s">
        <v>77</v>
      </c>
      <c r="AC660" s="0" t="n">
        <v>2019</v>
      </c>
      <c r="AD660" s="0" t="n">
        <v>4</v>
      </c>
      <c r="AE660" s="32"/>
      <c r="AF660" s="21" t="n">
        <f aca="false">IFERROR(SUMPRODUCT(--(tbl_bd_descente[wo_number]=W660),tbl_bd_descente[Y],tbl_bd_descente[tons])/SUMIF(tbl_bd_descente[wo_number],W660,tbl_bd_descente[tons]),0)</f>
        <v>80.9</v>
      </c>
      <c r="AG660" s="21" t="n">
        <f aca="false">IFERROR(SUMPRODUCT(--(tbl_bd_descente[wo_number]=W660),tbl_bd_descente[Al2O3],tbl_bd_descente[tons])/SUMIF(tbl_bd_descente[wo_number],W660,tbl_bd_descente[tons]),0)</f>
        <v>13.56</v>
      </c>
      <c r="AH660" s="21" t="n">
        <f aca="false">IFERROR(SUMPRODUCT(--(tbl_bd_descente[wo_number]=W660),tbl_bd_descente[Fe2O3],tbl_bd_descente[tons])/SUMIF(tbl_bd_descente[wo_number],W660,tbl_bd_descente[tons]),0)</f>
        <v>1.61333333333333</v>
      </c>
      <c r="AI660" s="21" t="n">
        <f aca="false">IFERROR(SUMPRODUCT(--(tbl_bd_descente[wo_number]=W660),tbl_bd_descente[MgO],tbl_bd_descente[tons])/SUMIF(tbl_bd_descente[wo_number],W660,tbl_bd_descente[tons]),0)</f>
        <v>32.71</v>
      </c>
      <c r="AJ660" s="21" t="n">
        <f aca="false">IFERROR(SUMPRODUCT(--(tbl_bd_descente[wo_number]=W660),tbl_bd_descente[CaOX],tbl_bd_descente[tons])/SUMIF(tbl_bd_descente[wo_number],W660,tbl_bd_descente[tons]),0)</f>
        <v>0.74</v>
      </c>
      <c r="AK660" s="21" t="n">
        <f aca="false">IFERROR(SUMPRODUCT(--(tbl_bd_descente[wo_number]=W660),tbl_bd_descente[S],tbl_bd_descente[tons])/SUMIF(tbl_bd_descente[wo_number],W660,tbl_bd_descente[tons]),0)</f>
        <v>0.0426666666666667</v>
      </c>
      <c r="AL660" s="33"/>
      <c r="AM660" s="34"/>
      <c r="AO660" s="47" t="str">
        <f aca="false">IF(AND(C660=S$2,D660=S$3,COUNTIF(AO$1:AO659,"&gt;"&amp;1)&lt;10),ROW(),"")</f>
        <v/>
      </c>
    </row>
    <row r="661" customFormat="false" ht="12.8" hidden="false" customHeight="false" outlineLevel="0" collapsed="false">
      <c r="A661" s="0" t="s">
        <v>1276</v>
      </c>
      <c r="B661" s="0" t="s">
        <v>613</v>
      </c>
      <c r="C661" s="0" t="s">
        <v>9</v>
      </c>
      <c r="D661" s="0" t="s">
        <v>66</v>
      </c>
      <c r="E661" s="20" t="n">
        <v>216.541999816895</v>
      </c>
      <c r="F661" s="0" t="n">
        <v>72.2</v>
      </c>
      <c r="G661" s="0" t="n">
        <v>76.1</v>
      </c>
      <c r="H661" s="0" t="n">
        <v>81.5</v>
      </c>
      <c r="I661" s="0" t="n">
        <v>9.53</v>
      </c>
      <c r="J661" s="0" t="n">
        <v>1.43</v>
      </c>
      <c r="K661" s="0" t="n">
        <v>32.17</v>
      </c>
      <c r="L661" s="0" t="n">
        <v>0.57</v>
      </c>
      <c r="M661" s="19" t="n">
        <v>43705.6712581366</v>
      </c>
      <c r="N661" s="19" t="n">
        <v>43705.7197763542</v>
      </c>
      <c r="O661" s="19" t="s">
        <v>1108</v>
      </c>
      <c r="W661" s="0" t="s">
        <v>120</v>
      </c>
      <c r="X661" s="19" t="n">
        <v>43578.4965277778</v>
      </c>
      <c r="Y661" s="31" t="n">
        <v>19.6666666666667</v>
      </c>
      <c r="Z661" s="0" t="s">
        <v>594</v>
      </c>
      <c r="AA661" s="0" t="s">
        <v>24</v>
      </c>
      <c r="AB661" s="0" t="s">
        <v>77</v>
      </c>
      <c r="AC661" s="0" t="n">
        <v>2019</v>
      </c>
      <c r="AD661" s="0" t="n">
        <v>4</v>
      </c>
      <c r="AE661" s="32"/>
      <c r="AF661" s="21" t="n">
        <f aca="false">IFERROR(SUMPRODUCT(--(tbl_bd_descente[wo_number]=W661),tbl_bd_descente[Y],tbl_bd_descente[tons])/SUMIF(tbl_bd_descente[wo_number],W661,tbl_bd_descente[tons]),0)</f>
        <v>81.3</v>
      </c>
      <c r="AG661" s="21" t="n">
        <f aca="false">IFERROR(SUMPRODUCT(--(tbl_bd_descente[wo_number]=W661),tbl_bd_descente[Al2O3],tbl_bd_descente[tons])/SUMIF(tbl_bd_descente[wo_number],W661,tbl_bd_descente[tons]),0)</f>
        <v>7.07</v>
      </c>
      <c r="AH661" s="21" t="n">
        <f aca="false">IFERROR(SUMPRODUCT(--(tbl_bd_descente[wo_number]=W661),tbl_bd_descente[Fe2O3],tbl_bd_descente[tons])/SUMIF(tbl_bd_descente[wo_number],W661,tbl_bd_descente[tons]),0)</f>
        <v>1.17</v>
      </c>
      <c r="AI661" s="21" t="n">
        <f aca="false">IFERROR(SUMPRODUCT(--(tbl_bd_descente[wo_number]=W661),tbl_bd_descente[MgO],tbl_bd_descente[tons])/SUMIF(tbl_bd_descente[wo_number],W661,tbl_bd_descente[tons]),0)</f>
        <v>32.05</v>
      </c>
      <c r="AJ661" s="21" t="n">
        <f aca="false">IFERROR(SUMPRODUCT(--(tbl_bd_descente[wo_number]=W661),tbl_bd_descente[CaOX],tbl_bd_descente[tons])/SUMIF(tbl_bd_descente[wo_number],W661,tbl_bd_descente[tons]),0)</f>
        <v>0.46</v>
      </c>
      <c r="AK661" s="21" t="n">
        <f aca="false">IFERROR(SUMPRODUCT(--(tbl_bd_descente[wo_number]=W661),tbl_bd_descente[S],tbl_bd_descente[tons])/SUMIF(tbl_bd_descente[wo_number],W661,tbl_bd_descente[tons]),0)</f>
        <v>0.062</v>
      </c>
      <c r="AL661" s="33"/>
      <c r="AM661" s="34"/>
      <c r="AO661" s="47" t="str">
        <f aca="false">IF(AND(C661=S$2,D661=S$3,COUNTIF(AO$1:AO660,"&gt;"&amp;1)&lt;10),ROW(),"")</f>
        <v/>
      </c>
    </row>
    <row r="662" customFormat="false" ht="12.8" hidden="false" customHeight="false" outlineLevel="0" collapsed="false">
      <c r="A662" s="0" t="s">
        <v>1277</v>
      </c>
      <c r="B662" s="0" t="s">
        <v>104</v>
      </c>
      <c r="C662" s="0" t="s">
        <v>6</v>
      </c>
      <c r="D662" s="0" t="s">
        <v>104</v>
      </c>
      <c r="E662" s="20" t="n">
        <v>225.977996826172</v>
      </c>
      <c r="F662" s="0" t="n">
        <v>78.7</v>
      </c>
      <c r="G662" s="0" t="n">
        <v>82.9</v>
      </c>
      <c r="H662" s="0" t="n">
        <v>89.3</v>
      </c>
      <c r="I662" s="0" t="n">
        <v>5.32</v>
      </c>
      <c r="J662" s="0" t="n">
        <v>0.78</v>
      </c>
      <c r="K662" s="0" t="n">
        <v>31.7</v>
      </c>
      <c r="L662" s="0" t="n">
        <v>0.77</v>
      </c>
      <c r="M662" s="19" t="n">
        <v>43705.6240219907</v>
      </c>
      <c r="N662" s="19" t="n">
        <v>43705.657881794</v>
      </c>
      <c r="O662" s="19" t="s">
        <v>1108</v>
      </c>
      <c r="W662" s="0" t="s">
        <v>120</v>
      </c>
      <c r="X662" s="19" t="n">
        <v>43578.4965277778</v>
      </c>
      <c r="Y662" s="31" t="n">
        <v>39.3333333333333</v>
      </c>
      <c r="Z662" s="0" t="s">
        <v>594</v>
      </c>
      <c r="AA662" s="0" t="s">
        <v>23</v>
      </c>
      <c r="AB662" s="0" t="s">
        <v>77</v>
      </c>
      <c r="AC662" s="0" t="n">
        <v>2019</v>
      </c>
      <c r="AD662" s="0" t="n">
        <v>4</v>
      </c>
      <c r="AE662" s="32"/>
      <c r="AF662" s="21" t="n">
        <f aca="false">IFERROR(SUMPRODUCT(--(tbl_bd_descente[wo_number]=W662),tbl_bd_descente[Y],tbl_bd_descente[tons])/SUMIF(tbl_bd_descente[wo_number],W662,tbl_bd_descente[tons]),0)</f>
        <v>81.3</v>
      </c>
      <c r="AG662" s="21" t="n">
        <f aca="false">IFERROR(SUMPRODUCT(--(tbl_bd_descente[wo_number]=W662),tbl_bd_descente[Al2O3],tbl_bd_descente[tons])/SUMIF(tbl_bd_descente[wo_number],W662,tbl_bd_descente[tons]),0)</f>
        <v>7.07</v>
      </c>
      <c r="AH662" s="21" t="n">
        <f aca="false">IFERROR(SUMPRODUCT(--(tbl_bd_descente[wo_number]=W662),tbl_bd_descente[Fe2O3],tbl_bd_descente[tons])/SUMIF(tbl_bd_descente[wo_number],W662,tbl_bd_descente[tons]),0)</f>
        <v>1.17</v>
      </c>
      <c r="AI662" s="21" t="n">
        <f aca="false">IFERROR(SUMPRODUCT(--(tbl_bd_descente[wo_number]=W662),tbl_bd_descente[MgO],tbl_bd_descente[tons])/SUMIF(tbl_bd_descente[wo_number],W662,tbl_bd_descente[tons]),0)</f>
        <v>32.05</v>
      </c>
      <c r="AJ662" s="21" t="n">
        <f aca="false">IFERROR(SUMPRODUCT(--(tbl_bd_descente[wo_number]=W662),tbl_bd_descente[CaOX],tbl_bd_descente[tons])/SUMIF(tbl_bd_descente[wo_number],W662,tbl_bd_descente[tons]),0)</f>
        <v>0.46</v>
      </c>
      <c r="AK662" s="21" t="n">
        <f aca="false">IFERROR(SUMPRODUCT(--(tbl_bd_descente[wo_number]=W662),tbl_bd_descente[S],tbl_bd_descente[tons])/SUMIF(tbl_bd_descente[wo_number],W662,tbl_bd_descente[tons]),0)</f>
        <v>0.062</v>
      </c>
      <c r="AL662" s="33"/>
      <c r="AM662" s="34"/>
      <c r="AO662" s="47" t="str">
        <f aca="false">IF(AND(C662=S$2,D662=S$3,COUNTIF(AO$1:AO661,"&gt;"&amp;1)&lt;10),ROW(),"")</f>
        <v/>
      </c>
    </row>
    <row r="663" customFormat="false" ht="12.8" hidden="false" customHeight="false" outlineLevel="0" collapsed="false">
      <c r="A663" s="0" t="s">
        <v>1278</v>
      </c>
      <c r="B663" s="0" t="s">
        <v>54</v>
      </c>
      <c r="C663" s="0" t="s">
        <v>5</v>
      </c>
      <c r="D663" s="0" t="s">
        <v>54</v>
      </c>
      <c r="E663" s="20" t="n">
        <v>198.397998428345</v>
      </c>
      <c r="F663" s="0" t="n">
        <v>79.6</v>
      </c>
      <c r="G663" s="0" t="n">
        <v>83.9</v>
      </c>
      <c r="H663" s="0" t="n">
        <v>90.7</v>
      </c>
      <c r="I663" s="0" t="n">
        <v>3</v>
      </c>
      <c r="J663" s="0" t="n">
        <v>0.85</v>
      </c>
      <c r="K663" s="0" t="n">
        <v>31.51</v>
      </c>
      <c r="L663" s="0" t="n">
        <v>1.03</v>
      </c>
      <c r="M663" s="19" t="n">
        <v>43705.5730861921</v>
      </c>
      <c r="N663" s="19" t="n">
        <v>43705.6111057523</v>
      </c>
      <c r="O663" s="19" t="s">
        <v>605</v>
      </c>
      <c r="W663" s="0" t="s">
        <v>119</v>
      </c>
      <c r="X663" s="19" t="n">
        <v>43578.4819444444</v>
      </c>
      <c r="Y663" s="31" t="n">
        <v>784</v>
      </c>
      <c r="Z663" s="0" t="s">
        <v>54</v>
      </c>
      <c r="AA663" s="0" t="s">
        <v>7</v>
      </c>
      <c r="AB663" s="0" t="s">
        <v>54</v>
      </c>
      <c r="AC663" s="0" t="n">
        <v>2019</v>
      </c>
      <c r="AD663" s="0" t="n">
        <v>4</v>
      </c>
      <c r="AE663" s="32"/>
      <c r="AF663" s="21" t="n">
        <f aca="false">IFERROR(SUMPRODUCT(--(tbl_bd_descente[wo_number]=W663),tbl_bd_descente[Y],tbl_bd_descente[tons])/SUMIF(tbl_bd_descente[wo_number],W663,tbl_bd_descente[tons]),0)</f>
        <v>86.4578231292517</v>
      </c>
      <c r="AG663" s="21" t="n">
        <f aca="false">IFERROR(SUMPRODUCT(--(tbl_bd_descente[wo_number]=W663),tbl_bd_descente[Al2O3],tbl_bd_descente[tons])/SUMIF(tbl_bd_descente[wo_number],W663,tbl_bd_descente[tons]),0)</f>
        <v>1.90068027210884</v>
      </c>
      <c r="AH663" s="21" t="n">
        <f aca="false">IFERROR(SUMPRODUCT(--(tbl_bd_descente[wo_number]=W663),tbl_bd_descente[Fe2O3],tbl_bd_descente[tons])/SUMIF(tbl_bd_descente[wo_number],W663,tbl_bd_descente[tons]),0)</f>
        <v>0.587006802721088</v>
      </c>
      <c r="AI663" s="21" t="n">
        <f aca="false">IFERROR(SUMPRODUCT(--(tbl_bd_descente[wo_number]=W663),tbl_bd_descente[MgO],tbl_bd_descente[tons])/SUMIF(tbl_bd_descente[wo_number],W663,tbl_bd_descente[tons]),0)</f>
        <v>31.3269387755102</v>
      </c>
      <c r="AJ663" s="21" t="n">
        <f aca="false">IFERROR(SUMPRODUCT(--(tbl_bd_descente[wo_number]=W663),tbl_bd_descente[CaOX],tbl_bd_descente[tons])/SUMIF(tbl_bd_descente[wo_number],W663,tbl_bd_descente[tons]),0)</f>
        <v>0.735850340136054</v>
      </c>
      <c r="AK663" s="21" t="n">
        <f aca="false">IFERROR(SUMPRODUCT(--(tbl_bd_descente[wo_number]=W663),tbl_bd_descente[S],tbl_bd_descente[tons])/SUMIF(tbl_bd_descente[wo_number],W663,tbl_bd_descente[tons]),0)</f>
        <v>0.0341020408163265</v>
      </c>
      <c r="AL663" s="33"/>
      <c r="AM663" s="34"/>
      <c r="AO663" s="47" t="str">
        <f aca="false">IF(AND(C663=S$2,D663=S$3,COUNTIF(AO$1:AO662,"&gt;"&amp;1)&lt;10),ROW(),"")</f>
        <v/>
      </c>
    </row>
    <row r="664" customFormat="false" ht="12.8" hidden="false" customHeight="false" outlineLevel="0" collapsed="false">
      <c r="A664" s="0" t="s">
        <v>1279</v>
      </c>
      <c r="B664" s="0" t="s">
        <v>104</v>
      </c>
      <c r="C664" s="0" t="s">
        <v>12</v>
      </c>
      <c r="D664" s="0" t="s">
        <v>104</v>
      </c>
      <c r="E664" s="20" t="n">
        <v>332.995995330811</v>
      </c>
      <c r="F664" s="0" t="n">
        <v>81.3</v>
      </c>
      <c r="G664" s="0" t="n">
        <v>85.6</v>
      </c>
      <c r="H664" s="0" t="n">
        <v>91.7</v>
      </c>
      <c r="I664" s="0" t="n">
        <v>6.11</v>
      </c>
      <c r="J664" s="0" t="n">
        <v>0.89</v>
      </c>
      <c r="K664" s="0" t="n">
        <v>31.79</v>
      </c>
      <c r="L664" s="0" t="n">
        <v>0.47</v>
      </c>
      <c r="M664" s="19" t="n">
        <v>43705.4992260764</v>
      </c>
      <c r="N664" s="19" t="n">
        <v>43705.5310877662</v>
      </c>
      <c r="O664" s="19" t="s">
        <v>676</v>
      </c>
      <c r="W664" s="0" t="s">
        <v>119</v>
      </c>
      <c r="X664" s="19" t="n">
        <v>43578.4819444444</v>
      </c>
      <c r="Y664" s="31" t="n">
        <v>392</v>
      </c>
      <c r="Z664" s="0" t="s">
        <v>54</v>
      </c>
      <c r="AA664" s="0" t="s">
        <v>1</v>
      </c>
      <c r="AB664" s="0" t="s">
        <v>54</v>
      </c>
      <c r="AC664" s="0" t="n">
        <v>2019</v>
      </c>
      <c r="AD664" s="0" t="n">
        <v>4</v>
      </c>
      <c r="AE664" s="32"/>
      <c r="AF664" s="21" t="n">
        <f aca="false">IFERROR(SUMPRODUCT(--(tbl_bd_descente[wo_number]=W664),tbl_bd_descente[Y],tbl_bd_descente[tons])/SUMIF(tbl_bd_descente[wo_number],W664,tbl_bd_descente[tons]),0)</f>
        <v>86.4578231292517</v>
      </c>
      <c r="AG664" s="21" t="n">
        <f aca="false">IFERROR(SUMPRODUCT(--(tbl_bd_descente[wo_number]=W664),tbl_bd_descente[Al2O3],tbl_bd_descente[tons])/SUMIF(tbl_bd_descente[wo_number],W664,tbl_bd_descente[tons]),0)</f>
        <v>1.90068027210884</v>
      </c>
      <c r="AH664" s="21" t="n">
        <f aca="false">IFERROR(SUMPRODUCT(--(tbl_bd_descente[wo_number]=W664),tbl_bd_descente[Fe2O3],tbl_bd_descente[tons])/SUMIF(tbl_bd_descente[wo_number],W664,tbl_bd_descente[tons]),0)</f>
        <v>0.587006802721088</v>
      </c>
      <c r="AI664" s="21" t="n">
        <f aca="false">IFERROR(SUMPRODUCT(--(tbl_bd_descente[wo_number]=W664),tbl_bd_descente[MgO],tbl_bd_descente[tons])/SUMIF(tbl_bd_descente[wo_number],W664,tbl_bd_descente[tons]),0)</f>
        <v>31.3269387755102</v>
      </c>
      <c r="AJ664" s="21" t="n">
        <f aca="false">IFERROR(SUMPRODUCT(--(tbl_bd_descente[wo_number]=W664),tbl_bd_descente[CaOX],tbl_bd_descente[tons])/SUMIF(tbl_bd_descente[wo_number],W664,tbl_bd_descente[tons]),0)</f>
        <v>0.735850340136054</v>
      </c>
      <c r="AK664" s="21" t="n">
        <f aca="false">IFERROR(SUMPRODUCT(--(tbl_bd_descente[wo_number]=W664),tbl_bd_descente[S],tbl_bd_descente[tons])/SUMIF(tbl_bd_descente[wo_number],W664,tbl_bd_descente[tons]),0)</f>
        <v>0.0341020408163265</v>
      </c>
      <c r="AL664" s="33"/>
      <c r="AM664" s="34"/>
      <c r="AO664" s="47" t="str">
        <f aca="false">IF(AND(C664=S$2,D664=S$3,COUNTIF(AO$1:AO663,"&gt;"&amp;1)&lt;10),ROW(),"")</f>
        <v/>
      </c>
    </row>
    <row r="665" customFormat="false" ht="12.8" hidden="false" customHeight="false" outlineLevel="0" collapsed="false">
      <c r="A665" s="0" t="s">
        <v>1280</v>
      </c>
      <c r="B665" s="0" t="s">
        <v>54</v>
      </c>
      <c r="C665" s="0" t="s">
        <v>5</v>
      </c>
      <c r="D665" s="0" t="s">
        <v>54</v>
      </c>
      <c r="E665" s="20" t="n">
        <v>238.37099571228</v>
      </c>
      <c r="F665" s="0" t="n">
        <v>81.1</v>
      </c>
      <c r="G665" s="0" t="n">
        <v>85.4</v>
      </c>
      <c r="H665" s="0" t="n">
        <v>92.4</v>
      </c>
      <c r="I665" s="0" t="n">
        <v>2.72</v>
      </c>
      <c r="J665" s="0" t="n">
        <v>0.66</v>
      </c>
      <c r="K665" s="0" t="n">
        <v>31.46</v>
      </c>
      <c r="L665" s="0" t="n">
        <v>0.82</v>
      </c>
      <c r="M665" s="19" t="n">
        <v>43705.472472419</v>
      </c>
      <c r="N665" s="19" t="n">
        <v>43705.4941628472</v>
      </c>
      <c r="O665" s="19" t="s">
        <v>676</v>
      </c>
      <c r="W665" s="0" t="s">
        <v>118</v>
      </c>
      <c r="X665" s="19" t="n">
        <v>43578.1777777778</v>
      </c>
      <c r="Y665" s="31" t="n">
        <v>430</v>
      </c>
      <c r="Z665" s="0" t="s">
        <v>58</v>
      </c>
      <c r="AA665" s="0" t="s">
        <v>2</v>
      </c>
      <c r="AB665" s="0" t="s">
        <v>58</v>
      </c>
      <c r="AC665" s="0" t="n">
        <v>2019</v>
      </c>
      <c r="AD665" s="0" t="n">
        <v>4</v>
      </c>
      <c r="AE665" s="32"/>
      <c r="AF665" s="21" t="n">
        <f aca="false">IFERROR(SUMPRODUCT(--(tbl_bd_descente[wo_number]=W665),tbl_bd_descente[Y],tbl_bd_descente[tons])/SUMIF(tbl_bd_descente[wo_number],W665,tbl_bd_descente[tons]),0)</f>
        <v>80.1093023255814</v>
      </c>
      <c r="AG665" s="21" t="n">
        <f aca="false">IFERROR(SUMPRODUCT(--(tbl_bd_descente[wo_number]=W665),tbl_bd_descente[Al2O3],tbl_bd_descente[tons])/SUMIF(tbl_bd_descente[wo_number],W665,tbl_bd_descente[tons]),0)</f>
        <v>2.5546511627907</v>
      </c>
      <c r="AH665" s="21" t="n">
        <f aca="false">IFERROR(SUMPRODUCT(--(tbl_bd_descente[wo_number]=W665),tbl_bd_descente[Fe2O3],tbl_bd_descente[tons])/SUMIF(tbl_bd_descente[wo_number],W665,tbl_bd_descente[tons]),0)</f>
        <v>0.770232558139535</v>
      </c>
      <c r="AI665" s="21" t="n">
        <f aca="false">IFERROR(SUMPRODUCT(--(tbl_bd_descente[wo_number]=W665),tbl_bd_descente[MgO],tbl_bd_descente[tons])/SUMIF(tbl_bd_descente[wo_number],W665,tbl_bd_descente[tons]),0)</f>
        <v>31.3695348837209</v>
      </c>
      <c r="AJ665" s="21" t="n">
        <f aca="false">IFERROR(SUMPRODUCT(--(tbl_bd_descente[wo_number]=W665),tbl_bd_descente[CaOX],tbl_bd_descente[tons])/SUMIF(tbl_bd_descente[wo_number],W665,tbl_bd_descente[tons]),0)</f>
        <v>1.36651162790698</v>
      </c>
      <c r="AK665" s="21" t="n">
        <f aca="false">IFERROR(SUMPRODUCT(--(tbl_bd_descente[wo_number]=W665),tbl_bd_descente[S],tbl_bd_descente[tons])/SUMIF(tbl_bd_descente[wo_number],W665,tbl_bd_descente[tons]),0)</f>
        <v>0.059906976744186</v>
      </c>
      <c r="AL665" s="33"/>
      <c r="AM665" s="34"/>
      <c r="AO665" s="47" t="str">
        <f aca="false">IF(AND(C665=S$2,D665=S$3,COUNTIF(AO$1:AO664,"&gt;"&amp;1)&lt;10),ROW(),"")</f>
        <v/>
      </c>
    </row>
    <row r="666" customFormat="false" ht="12.8" hidden="false" customHeight="false" outlineLevel="0" collapsed="false">
      <c r="A666" s="0" t="s">
        <v>1281</v>
      </c>
      <c r="B666" s="0" t="s">
        <v>58</v>
      </c>
      <c r="C666" s="0" t="s">
        <v>2</v>
      </c>
      <c r="D666" s="0" t="s">
        <v>58</v>
      </c>
      <c r="E666" s="20" t="n">
        <v>177.080997467041</v>
      </c>
      <c r="F666" s="0" t="n">
        <v>73.3</v>
      </c>
      <c r="G666" s="0" t="n">
        <v>77.2</v>
      </c>
      <c r="H666" s="0" t="n">
        <v>83.5</v>
      </c>
      <c r="I666" s="0" t="n">
        <v>3.19</v>
      </c>
      <c r="J666" s="0" t="n">
        <v>0.88</v>
      </c>
      <c r="K666" s="0" t="n">
        <v>31.38</v>
      </c>
      <c r="L666" s="0" t="n">
        <v>1.52</v>
      </c>
      <c r="M666" s="19" t="n">
        <v>43705.439271875</v>
      </c>
      <c r="N666" s="19" t="n">
        <v>43705.4555902431</v>
      </c>
      <c r="O666" s="19" t="s">
        <v>676</v>
      </c>
      <c r="W666" s="0" t="s">
        <v>63</v>
      </c>
      <c r="X666" s="19" t="n">
        <v>43575.0618055556</v>
      </c>
      <c r="Y666" s="31" t="n">
        <v>900</v>
      </c>
      <c r="Z666" s="0" t="s">
        <v>58</v>
      </c>
      <c r="AA666" s="0" t="s">
        <v>2</v>
      </c>
      <c r="AB666" s="0" t="s">
        <v>58</v>
      </c>
      <c r="AC666" s="0" t="n">
        <v>2019</v>
      </c>
      <c r="AD666" s="0" t="n">
        <v>4</v>
      </c>
      <c r="AE666" s="32"/>
      <c r="AF666" s="21" t="n">
        <f aca="false">IFERROR(SUMPRODUCT(--(tbl_bd_descente[wo_number]=W666),tbl_bd_descente[Y],tbl_bd_descente[tons])/SUMIF(tbl_bd_descente[wo_number],W666,tbl_bd_descente[tons]),0)</f>
        <v>78.2333333333333</v>
      </c>
      <c r="AG666" s="21" t="n">
        <f aca="false">IFERROR(SUMPRODUCT(--(tbl_bd_descente[wo_number]=W666),tbl_bd_descente[Al2O3],tbl_bd_descente[tons])/SUMIF(tbl_bd_descente[wo_number],W666,tbl_bd_descente[tons]),0)</f>
        <v>2.9</v>
      </c>
      <c r="AH666" s="21" t="n">
        <f aca="false">IFERROR(SUMPRODUCT(--(tbl_bd_descente[wo_number]=W666),tbl_bd_descente[Fe2O3],tbl_bd_descente[tons])/SUMIF(tbl_bd_descente[wo_number],W666,tbl_bd_descente[tons]),0)</f>
        <v>0.803333333333333</v>
      </c>
      <c r="AI666" s="21" t="n">
        <f aca="false">IFERROR(SUMPRODUCT(--(tbl_bd_descente[wo_number]=W666),tbl_bd_descente[MgO],tbl_bd_descente[tons])/SUMIF(tbl_bd_descente[wo_number],W666,tbl_bd_descente[tons]),0)</f>
        <v>31.5566666666667</v>
      </c>
      <c r="AJ666" s="21" t="n">
        <f aca="false">IFERROR(SUMPRODUCT(--(tbl_bd_descente[wo_number]=W666),tbl_bd_descente[CaOX],tbl_bd_descente[tons])/SUMIF(tbl_bd_descente[wo_number],W666,tbl_bd_descente[tons]),0)</f>
        <v>1.10333333333333</v>
      </c>
      <c r="AK666" s="21" t="n">
        <f aca="false">IFERROR(SUMPRODUCT(--(tbl_bd_descente[wo_number]=W666),tbl_bd_descente[S],tbl_bd_descente[tons])/SUMIF(tbl_bd_descente[wo_number],W666,tbl_bd_descente[tons]),0)</f>
        <v>0.054</v>
      </c>
      <c r="AL666" s="33"/>
      <c r="AM666" s="34"/>
      <c r="AO666" s="47" t="str">
        <f aca="false">IF(AND(C666=S$2,D666=S$3,COUNTIF(AO$1:AO665,"&gt;"&amp;1)&lt;10),ROW(),"")</f>
        <v/>
      </c>
    </row>
    <row r="667" customFormat="false" ht="12.8" hidden="false" customHeight="false" outlineLevel="0" collapsed="false">
      <c r="A667" s="0" t="s">
        <v>1282</v>
      </c>
      <c r="B667" s="0" t="s">
        <v>30</v>
      </c>
      <c r="C667" s="0" t="s">
        <v>4</v>
      </c>
      <c r="D667" s="0" t="s">
        <v>30</v>
      </c>
      <c r="E667" s="20" t="n">
        <v>305.597001075745</v>
      </c>
      <c r="F667" s="0" t="n">
        <v>75.1</v>
      </c>
      <c r="G667" s="0" t="n">
        <v>79.2</v>
      </c>
      <c r="H667" s="0" t="n">
        <v>85.2</v>
      </c>
      <c r="I667" s="0" t="n">
        <v>6.12</v>
      </c>
      <c r="J667" s="0" t="n">
        <v>1.12</v>
      </c>
      <c r="K667" s="0" t="n">
        <v>31.88</v>
      </c>
      <c r="L667" s="0" t="n">
        <v>0.68</v>
      </c>
      <c r="M667" s="19" t="n">
        <v>43705.3803816782</v>
      </c>
      <c r="N667" s="19" t="n">
        <v>43705.592309919</v>
      </c>
      <c r="O667" s="19" t="s">
        <v>676</v>
      </c>
      <c r="W667" s="0" t="s">
        <v>62</v>
      </c>
      <c r="X667" s="19" t="n">
        <v>43574.8486111111</v>
      </c>
      <c r="Y667" s="31" t="n">
        <v>524</v>
      </c>
      <c r="Z667" s="0" t="s">
        <v>54</v>
      </c>
      <c r="AA667" s="0" t="s">
        <v>7</v>
      </c>
      <c r="AB667" s="0" t="s">
        <v>54</v>
      </c>
      <c r="AC667" s="0" t="n">
        <v>2019</v>
      </c>
      <c r="AD667" s="0" t="n">
        <v>4</v>
      </c>
      <c r="AE667" s="32"/>
      <c r="AF667" s="21" t="n">
        <f aca="false">IFERROR(SUMPRODUCT(--(tbl_bd_descente[wo_number]=W667),tbl_bd_descente[Y],tbl_bd_descente[tons])/SUMIF(tbl_bd_descente[wo_number],W667,tbl_bd_descente[tons]),0)</f>
        <v>86.236641221374</v>
      </c>
      <c r="AG667" s="21" t="n">
        <f aca="false">IFERROR(SUMPRODUCT(--(tbl_bd_descente[wo_number]=W667),tbl_bd_descente[Al2O3],tbl_bd_descente[tons])/SUMIF(tbl_bd_descente[wo_number],W667,tbl_bd_descente[tons]),0)</f>
        <v>1.98651399491094</v>
      </c>
      <c r="AH667" s="21" t="n">
        <f aca="false">IFERROR(SUMPRODUCT(--(tbl_bd_descente[wo_number]=W667),tbl_bd_descente[Fe2O3],tbl_bd_descente[tons])/SUMIF(tbl_bd_descente[wo_number],W667,tbl_bd_descente[tons]),0)</f>
        <v>0.585089058524173</v>
      </c>
      <c r="AI667" s="21" t="n">
        <f aca="false">IFERROR(SUMPRODUCT(--(tbl_bd_descente[wo_number]=W667),tbl_bd_descente[MgO],tbl_bd_descente[tons])/SUMIF(tbl_bd_descente[wo_number],W667,tbl_bd_descente[tons]),0)</f>
        <v>31.5036641221374</v>
      </c>
      <c r="AJ667" s="21" t="n">
        <f aca="false">IFERROR(SUMPRODUCT(--(tbl_bd_descente[wo_number]=W667),tbl_bd_descente[CaOX],tbl_bd_descente[tons])/SUMIF(tbl_bd_descente[wo_number],W667,tbl_bd_descente[tons]),0)</f>
        <v>0.540712468193384</v>
      </c>
      <c r="AK667" s="21" t="n">
        <f aca="false">IFERROR(SUMPRODUCT(--(tbl_bd_descente[wo_number]=W667),tbl_bd_descente[S],tbl_bd_descente[tons])/SUMIF(tbl_bd_descente[wo_number],W667,tbl_bd_descente[tons]),0)</f>
        <v>0.0270178117048346</v>
      </c>
      <c r="AL667" s="33"/>
      <c r="AM667" s="34"/>
      <c r="AO667" s="47" t="str">
        <f aca="false">IF(AND(C667=S$2,D667=S$3,COUNTIF(AO$1:AO666,"&gt;"&amp;1)&lt;10),ROW(),"")</f>
        <v/>
      </c>
    </row>
    <row r="668" customFormat="false" ht="12.8" hidden="false" customHeight="false" outlineLevel="0" collapsed="false">
      <c r="A668" s="0" t="s">
        <v>1283</v>
      </c>
      <c r="B668" s="0" t="s">
        <v>58</v>
      </c>
      <c r="C668" s="0" t="s">
        <v>2</v>
      </c>
      <c r="D668" s="0" t="s">
        <v>58</v>
      </c>
      <c r="E668" s="20" t="n">
        <v>86.4529981613159</v>
      </c>
      <c r="F668" s="0" t="n">
        <v>73.6</v>
      </c>
      <c r="G668" s="0" t="n">
        <v>77.6</v>
      </c>
      <c r="H668" s="0" t="n">
        <v>83.9</v>
      </c>
      <c r="I668" s="0" t="n">
        <v>3.6</v>
      </c>
      <c r="J668" s="0" t="n">
        <v>0.98</v>
      </c>
      <c r="K668" s="0" t="n">
        <v>31.5</v>
      </c>
      <c r="L668" s="0" t="n">
        <v>1.02</v>
      </c>
      <c r="M668" s="19" t="n">
        <v>43705.3692783565</v>
      </c>
      <c r="N668" s="19" t="n">
        <v>43705.3770559838</v>
      </c>
      <c r="O668" s="19" t="s">
        <v>676</v>
      </c>
      <c r="W668" s="0" t="s">
        <v>62</v>
      </c>
      <c r="X668" s="19" t="n">
        <v>43574.8486111111</v>
      </c>
      <c r="Y668" s="31" t="n">
        <v>262</v>
      </c>
      <c r="Z668" s="0" t="s">
        <v>54</v>
      </c>
      <c r="AA668" s="0" t="s">
        <v>1</v>
      </c>
      <c r="AB668" s="0" t="s">
        <v>54</v>
      </c>
      <c r="AC668" s="0" t="n">
        <v>2019</v>
      </c>
      <c r="AD668" s="0" t="n">
        <v>4</v>
      </c>
      <c r="AE668" s="32"/>
      <c r="AF668" s="21" t="n">
        <f aca="false">IFERROR(SUMPRODUCT(--(tbl_bd_descente[wo_number]=W668),tbl_bd_descente[Y],tbl_bd_descente[tons])/SUMIF(tbl_bd_descente[wo_number],W668,tbl_bd_descente[tons]),0)</f>
        <v>86.236641221374</v>
      </c>
      <c r="AG668" s="21" t="n">
        <f aca="false">IFERROR(SUMPRODUCT(--(tbl_bd_descente[wo_number]=W668),tbl_bd_descente[Al2O3],tbl_bd_descente[tons])/SUMIF(tbl_bd_descente[wo_number],W668,tbl_bd_descente[tons]),0)</f>
        <v>1.98651399491094</v>
      </c>
      <c r="AH668" s="21" t="n">
        <f aca="false">IFERROR(SUMPRODUCT(--(tbl_bd_descente[wo_number]=W668),tbl_bd_descente[Fe2O3],tbl_bd_descente[tons])/SUMIF(tbl_bd_descente[wo_number],W668,tbl_bd_descente[tons]),0)</f>
        <v>0.585089058524173</v>
      </c>
      <c r="AI668" s="21" t="n">
        <f aca="false">IFERROR(SUMPRODUCT(--(tbl_bd_descente[wo_number]=W668),tbl_bd_descente[MgO],tbl_bd_descente[tons])/SUMIF(tbl_bd_descente[wo_number],W668,tbl_bd_descente[tons]),0)</f>
        <v>31.5036641221374</v>
      </c>
      <c r="AJ668" s="21" t="n">
        <f aca="false">IFERROR(SUMPRODUCT(--(tbl_bd_descente[wo_number]=W668),tbl_bd_descente[CaOX],tbl_bd_descente[tons])/SUMIF(tbl_bd_descente[wo_number],W668,tbl_bd_descente[tons]),0)</f>
        <v>0.540712468193384</v>
      </c>
      <c r="AK668" s="21" t="n">
        <f aca="false">IFERROR(SUMPRODUCT(--(tbl_bd_descente[wo_number]=W668),tbl_bd_descente[S],tbl_bd_descente[tons])/SUMIF(tbl_bd_descente[wo_number],W668,tbl_bd_descente[tons]),0)</f>
        <v>0.0270178117048346</v>
      </c>
      <c r="AL668" s="33"/>
      <c r="AM668" s="34"/>
      <c r="AO668" s="47" t="str">
        <f aca="false">IF(AND(C668=S$2,D668=S$3,COUNTIF(AO$1:AO667,"&gt;"&amp;1)&lt;10),ROW(),"")</f>
        <v/>
      </c>
    </row>
    <row r="669" customFormat="false" ht="12.8" hidden="false" customHeight="false" outlineLevel="0" collapsed="false">
      <c r="A669" s="0" t="s">
        <v>1284</v>
      </c>
      <c r="B669" s="0" t="s">
        <v>30</v>
      </c>
      <c r="C669" s="0" t="s">
        <v>1</v>
      </c>
      <c r="D669" s="0" t="s">
        <v>30</v>
      </c>
      <c r="E669" s="20" t="n">
        <v>145.510997772217</v>
      </c>
      <c r="F669" s="20" t="n">
        <v>76</v>
      </c>
      <c r="G669" s="20" t="n">
        <v>80.1</v>
      </c>
      <c r="H669" s="20" t="n">
        <v>86.7</v>
      </c>
      <c r="I669" s="20" t="n">
        <v>2.71</v>
      </c>
      <c r="J669" s="20" t="n">
        <v>0.93</v>
      </c>
      <c r="K669" s="20" t="n">
        <v>31.36</v>
      </c>
      <c r="L669" s="20" t="n">
        <v>2.09</v>
      </c>
      <c r="M669" s="19" t="n">
        <v>43705.3380753125</v>
      </c>
      <c r="N669" s="19" t="n">
        <v>43705.3526276273</v>
      </c>
      <c r="O669" s="19" t="s">
        <v>605</v>
      </c>
      <c r="W669" s="0" t="s">
        <v>61</v>
      </c>
      <c r="X669" s="19" t="n">
        <v>43574.6597222222</v>
      </c>
      <c r="Y669" s="31" t="n">
        <v>800</v>
      </c>
      <c r="Z669" s="0" t="s">
        <v>54</v>
      </c>
      <c r="AA669" s="0" t="s">
        <v>7</v>
      </c>
      <c r="AB669" s="0" t="s">
        <v>54</v>
      </c>
      <c r="AC669" s="0" t="n">
        <v>2019</v>
      </c>
      <c r="AD669" s="0" t="n">
        <v>4</v>
      </c>
      <c r="AE669" s="32"/>
      <c r="AF669" s="21" t="n">
        <f aca="false">IFERROR(SUMPRODUCT(--(tbl_bd_descente[wo_number]=W669),tbl_bd_descente[Y],tbl_bd_descente[tons])/SUMIF(tbl_bd_descente[wo_number],W669,tbl_bd_descente[tons]),0)</f>
        <v>85.4666666666667</v>
      </c>
      <c r="AG669" s="21" t="n">
        <f aca="false">IFERROR(SUMPRODUCT(--(tbl_bd_descente[wo_number]=W669),tbl_bd_descente[Al2O3],tbl_bd_descente[tons])/SUMIF(tbl_bd_descente[wo_number],W669,tbl_bd_descente[tons]),0)</f>
        <v>2.20666666666667</v>
      </c>
      <c r="AH669" s="21" t="n">
        <f aca="false">IFERROR(SUMPRODUCT(--(tbl_bd_descente[wo_number]=W669),tbl_bd_descente[Fe2O3],tbl_bd_descente[tons])/SUMIF(tbl_bd_descente[wo_number],W669,tbl_bd_descente[tons]),0)</f>
        <v>0.613333333333333</v>
      </c>
      <c r="AI669" s="21" t="n">
        <f aca="false">IFERROR(SUMPRODUCT(--(tbl_bd_descente[wo_number]=W669),tbl_bd_descente[MgO],tbl_bd_descente[tons])/SUMIF(tbl_bd_descente[wo_number],W669,tbl_bd_descente[tons]),0)</f>
        <v>31.5633333333333</v>
      </c>
      <c r="AJ669" s="21" t="n">
        <f aca="false">IFERROR(SUMPRODUCT(--(tbl_bd_descente[wo_number]=W669),tbl_bd_descente[CaOX],tbl_bd_descente[tons])/SUMIF(tbl_bd_descente[wo_number],W669,tbl_bd_descente[tons]),0)</f>
        <v>0.486666666666667</v>
      </c>
      <c r="AK669" s="21" t="n">
        <f aca="false">IFERROR(SUMPRODUCT(--(tbl_bd_descente[wo_number]=W669),tbl_bd_descente[S],tbl_bd_descente[tons])/SUMIF(tbl_bd_descente[wo_number],W669,tbl_bd_descente[tons]),0)</f>
        <v>0.025</v>
      </c>
      <c r="AL669" s="33"/>
      <c r="AM669" s="34"/>
      <c r="AO669" s="47" t="str">
        <f aca="false">IF(AND(C669=S$2,D669=S$3,COUNTIF(AO$1:AO668,"&gt;"&amp;1)&lt;10),ROW(),"")</f>
        <v/>
      </c>
    </row>
    <row r="670" customFormat="false" ht="12.8" hidden="false" customHeight="false" outlineLevel="0" collapsed="false">
      <c r="A670" s="0" t="s">
        <v>1285</v>
      </c>
      <c r="B670" s="0" t="s">
        <v>30</v>
      </c>
      <c r="C670" s="0" t="s">
        <v>4</v>
      </c>
      <c r="D670" s="0" t="s">
        <v>30</v>
      </c>
      <c r="E670" s="20" t="n">
        <v>255.097995758057</v>
      </c>
      <c r="F670" s="0" t="n">
        <v>75.3</v>
      </c>
      <c r="G670" s="0" t="n">
        <v>79.4</v>
      </c>
      <c r="H670" s="0" t="n">
        <v>85.3</v>
      </c>
      <c r="I670" s="0" t="n">
        <v>6.78</v>
      </c>
      <c r="J670" s="0" t="n">
        <v>1.17</v>
      </c>
      <c r="K670" s="0" t="n">
        <v>31.94</v>
      </c>
      <c r="L670" s="0" t="n">
        <v>1.1</v>
      </c>
      <c r="M670" s="19" t="n">
        <v>43705.304503588</v>
      </c>
      <c r="N670" s="19" t="n">
        <v>43705.3310805903</v>
      </c>
      <c r="O670" s="19" t="s">
        <v>605</v>
      </c>
      <c r="W670" s="0" t="s">
        <v>61</v>
      </c>
      <c r="X670" s="19" t="n">
        <v>43574.6597222222</v>
      </c>
      <c r="Y670" s="31" t="n">
        <v>400</v>
      </c>
      <c r="Z670" s="0" t="s">
        <v>54</v>
      </c>
      <c r="AA670" s="0" t="s">
        <v>1</v>
      </c>
      <c r="AB670" s="0" t="s">
        <v>54</v>
      </c>
      <c r="AC670" s="0" t="n">
        <v>2019</v>
      </c>
      <c r="AD670" s="0" t="n">
        <v>4</v>
      </c>
      <c r="AE670" s="32"/>
      <c r="AF670" s="21" t="n">
        <f aca="false">IFERROR(SUMPRODUCT(--(tbl_bd_descente[wo_number]=W670),tbl_bd_descente[Y],tbl_bd_descente[tons])/SUMIF(tbl_bd_descente[wo_number],W670,tbl_bd_descente[tons]),0)</f>
        <v>85.4666666666667</v>
      </c>
      <c r="AG670" s="21" t="n">
        <f aca="false">IFERROR(SUMPRODUCT(--(tbl_bd_descente[wo_number]=W670),tbl_bd_descente[Al2O3],tbl_bd_descente[tons])/SUMIF(tbl_bd_descente[wo_number],W670,tbl_bd_descente[tons]),0)</f>
        <v>2.20666666666667</v>
      </c>
      <c r="AH670" s="21" t="n">
        <f aca="false">IFERROR(SUMPRODUCT(--(tbl_bd_descente[wo_number]=W670),tbl_bd_descente[Fe2O3],tbl_bd_descente[tons])/SUMIF(tbl_bd_descente[wo_number],W670,tbl_bd_descente[tons]),0)</f>
        <v>0.613333333333333</v>
      </c>
      <c r="AI670" s="21" t="n">
        <f aca="false">IFERROR(SUMPRODUCT(--(tbl_bd_descente[wo_number]=W670),tbl_bd_descente[MgO],tbl_bd_descente[tons])/SUMIF(tbl_bd_descente[wo_number],W670,tbl_bd_descente[tons]),0)</f>
        <v>31.5633333333333</v>
      </c>
      <c r="AJ670" s="21" t="n">
        <f aca="false">IFERROR(SUMPRODUCT(--(tbl_bd_descente[wo_number]=W670),tbl_bd_descente[CaOX],tbl_bd_descente[tons])/SUMIF(tbl_bd_descente[wo_number],W670,tbl_bd_descente[tons]),0)</f>
        <v>0.486666666666667</v>
      </c>
      <c r="AK670" s="21" t="n">
        <f aca="false">IFERROR(SUMPRODUCT(--(tbl_bd_descente[wo_number]=W670),tbl_bd_descente[S],tbl_bd_descente[tons])/SUMIF(tbl_bd_descente[wo_number],W670,tbl_bd_descente[tons]),0)</f>
        <v>0.025</v>
      </c>
      <c r="AL670" s="33"/>
      <c r="AM670" s="34"/>
      <c r="AO670" s="47" t="str">
        <f aca="false">IF(AND(C670=S$2,D670=S$3,COUNTIF(AO$1:AO669,"&gt;"&amp;1)&lt;10),ROW(),"")</f>
        <v/>
      </c>
    </row>
    <row r="671" customFormat="false" ht="12.8" hidden="false" customHeight="false" outlineLevel="0" collapsed="false">
      <c r="A671" s="0" t="s">
        <v>1286</v>
      </c>
      <c r="B671" s="0" t="s">
        <v>594</v>
      </c>
      <c r="C671" s="0" t="s">
        <v>23</v>
      </c>
      <c r="D671" s="0" t="s">
        <v>594</v>
      </c>
      <c r="E671" s="20" t="n">
        <v>323.497993469238</v>
      </c>
      <c r="F671" s="0" t="n">
        <v>77.3</v>
      </c>
      <c r="G671" s="0" t="n">
        <v>81.5</v>
      </c>
      <c r="H671" s="0" t="n">
        <v>87.5</v>
      </c>
      <c r="I671" s="0" t="n">
        <v>6.45</v>
      </c>
      <c r="J671" s="0" t="n">
        <v>1.11</v>
      </c>
      <c r="K671" s="0" t="n">
        <v>31.74</v>
      </c>
      <c r="L671" s="0" t="n">
        <v>0.9</v>
      </c>
      <c r="M671" s="19" t="n">
        <v>43705.2628668171</v>
      </c>
      <c r="N671" s="19" t="n">
        <v>43705.2980055903</v>
      </c>
      <c r="O671" s="19" t="s">
        <v>605</v>
      </c>
      <c r="W671" s="0" t="s">
        <v>60</v>
      </c>
      <c r="X671" s="19" t="n">
        <v>43574.3798611111</v>
      </c>
      <c r="Y671" s="31" t="n">
        <v>644</v>
      </c>
      <c r="Z671" s="0" t="s">
        <v>54</v>
      </c>
      <c r="AA671" s="0" t="s">
        <v>1</v>
      </c>
      <c r="AB671" s="0" t="s">
        <v>54</v>
      </c>
      <c r="AC671" s="0" t="n">
        <v>2019</v>
      </c>
      <c r="AD671" s="0" t="n">
        <v>4</v>
      </c>
      <c r="AE671" s="32"/>
      <c r="AF671" s="21" t="n">
        <f aca="false">IFERROR(SUMPRODUCT(--(tbl_bd_descente[wo_number]=W671),tbl_bd_descente[Y],tbl_bd_descente[tons])/SUMIF(tbl_bd_descente[wo_number],W671,tbl_bd_descente[tons]),0)</f>
        <v>85.4062111801242</v>
      </c>
      <c r="AG671" s="21" t="n">
        <f aca="false">IFERROR(SUMPRODUCT(--(tbl_bd_descente[wo_number]=W671),tbl_bd_descente[Al2O3],tbl_bd_descente[tons])/SUMIF(tbl_bd_descente[wo_number],W671,tbl_bd_descente[tons]),0)</f>
        <v>2.59534161490683</v>
      </c>
      <c r="AH671" s="21" t="n">
        <f aca="false">IFERROR(SUMPRODUCT(--(tbl_bd_descente[wo_number]=W671),tbl_bd_descente[Fe2O3],tbl_bd_descente[tons])/SUMIF(tbl_bd_descente[wo_number],W671,tbl_bd_descente[tons]),0)</f>
        <v>0.691366459627329</v>
      </c>
      <c r="AI671" s="21" t="n">
        <f aca="false">IFERROR(SUMPRODUCT(--(tbl_bd_descente[wo_number]=W671),tbl_bd_descente[MgO],tbl_bd_descente[tons])/SUMIF(tbl_bd_descente[wo_number],W671,tbl_bd_descente[tons]),0)</f>
        <v>31.5027329192547</v>
      </c>
      <c r="AJ671" s="21" t="n">
        <f aca="false">IFERROR(SUMPRODUCT(--(tbl_bd_descente[wo_number]=W671),tbl_bd_descente[CaOX],tbl_bd_descente[tons])/SUMIF(tbl_bd_descente[wo_number],W671,tbl_bd_descente[tons]),0)</f>
        <v>0.699068322981367</v>
      </c>
      <c r="AK671" s="21" t="n">
        <f aca="false">IFERROR(SUMPRODUCT(--(tbl_bd_descente[wo_number]=W671),tbl_bd_descente[S],tbl_bd_descente[tons])/SUMIF(tbl_bd_descente[wo_number],W671,tbl_bd_descente[tons]),0)</f>
        <v>0.0546335403726708</v>
      </c>
      <c r="AL671" s="33"/>
      <c r="AM671" s="34"/>
      <c r="AO671" s="47" t="str">
        <f aca="false">IF(AND(C671=S$2,D671=S$3,COUNTIF(AO$1:AO670,"&gt;"&amp;1)&lt;10),ROW(),"")</f>
        <v/>
      </c>
    </row>
    <row r="672" customFormat="false" ht="12.8" hidden="false" customHeight="false" outlineLevel="0" collapsed="false">
      <c r="A672" s="0" t="s">
        <v>1287</v>
      </c>
      <c r="B672" s="0" t="s">
        <v>66</v>
      </c>
      <c r="C672" s="0" t="s">
        <v>9</v>
      </c>
      <c r="D672" s="0" t="s">
        <v>66</v>
      </c>
      <c r="E672" s="20" t="n">
        <v>454.22200012207</v>
      </c>
      <c r="F672" s="0" t="n">
        <v>68.6</v>
      </c>
      <c r="G672" s="0" t="n">
        <v>72.4</v>
      </c>
      <c r="H672" s="0" t="n">
        <v>77.8</v>
      </c>
      <c r="I672" s="0" t="n">
        <v>11.22</v>
      </c>
      <c r="J672" s="0" t="n">
        <v>1.55</v>
      </c>
      <c r="K672" s="0" t="n">
        <v>32.37</v>
      </c>
      <c r="L672" s="0" t="n">
        <v>0.87</v>
      </c>
      <c r="M672" s="19" t="n">
        <v>43704.8695677083</v>
      </c>
      <c r="N672" s="19" t="n">
        <v>43704.9372810995</v>
      </c>
      <c r="O672" s="19" t="s">
        <v>977</v>
      </c>
      <c r="W672" s="0" t="s">
        <v>59</v>
      </c>
      <c r="X672" s="19" t="n">
        <v>43574.1909722222</v>
      </c>
      <c r="Y672" s="31" t="n">
        <v>563</v>
      </c>
      <c r="Z672" s="0" t="s">
        <v>58</v>
      </c>
      <c r="AA672" s="0" t="s">
        <v>2</v>
      </c>
      <c r="AB672" s="0" t="s">
        <v>58</v>
      </c>
      <c r="AC672" s="0" t="n">
        <v>2019</v>
      </c>
      <c r="AD672" s="0" t="n">
        <v>4</v>
      </c>
      <c r="AE672" s="32"/>
      <c r="AF672" s="21" t="n">
        <f aca="false">IFERROR(SUMPRODUCT(--(tbl_bd_descente[wo_number]=W672),tbl_bd_descente[Y],tbl_bd_descente[tons])/SUMIF(tbl_bd_descente[wo_number],W672,tbl_bd_descente[tons]),0)</f>
        <v>79.3671403197158</v>
      </c>
      <c r="AG672" s="21" t="n">
        <f aca="false">IFERROR(SUMPRODUCT(--(tbl_bd_descente[wo_number]=W672),tbl_bd_descente[Al2O3],tbl_bd_descente[tons])/SUMIF(tbl_bd_descente[wo_number],W672,tbl_bd_descente[tons]),0)</f>
        <v>2.68103019538188</v>
      </c>
      <c r="AH672" s="21" t="n">
        <f aca="false">IFERROR(SUMPRODUCT(--(tbl_bd_descente[wo_number]=W672),tbl_bd_descente[Fe2O3],tbl_bd_descente[tons])/SUMIF(tbl_bd_descente[wo_number],W672,tbl_bd_descente[tons]),0)</f>
        <v>0.803285968028419</v>
      </c>
      <c r="AI672" s="21" t="n">
        <f aca="false">IFERROR(SUMPRODUCT(--(tbl_bd_descente[wo_number]=W672),tbl_bd_descente[MgO],tbl_bd_descente[tons])/SUMIF(tbl_bd_descente[wo_number],W672,tbl_bd_descente[tons]),0)</f>
        <v>31.3800710479574</v>
      </c>
      <c r="AJ672" s="21" t="n">
        <f aca="false">IFERROR(SUMPRODUCT(--(tbl_bd_descente[wo_number]=W672),tbl_bd_descente[CaOX],tbl_bd_descente[tons])/SUMIF(tbl_bd_descente[wo_number],W672,tbl_bd_descente[tons]),0)</f>
        <v>1.46824156305506</v>
      </c>
      <c r="AK672" s="21" t="n">
        <f aca="false">IFERROR(SUMPRODUCT(--(tbl_bd_descente[wo_number]=W672),tbl_bd_descente[S],tbl_bd_descente[tons])/SUMIF(tbl_bd_descente[wo_number],W672,tbl_bd_descente[tons]),0)</f>
        <v>0.0572628774422735</v>
      </c>
      <c r="AL672" s="33"/>
      <c r="AM672" s="34"/>
      <c r="AO672" s="47" t="str">
        <f aca="false">IF(AND(C672=S$2,D672=S$3,COUNTIF(AO$1:AO671,"&gt;"&amp;1)&lt;10),ROW(),"")</f>
        <v/>
      </c>
    </row>
    <row r="673" customFormat="false" ht="12.8" hidden="false" customHeight="false" outlineLevel="0" collapsed="false">
      <c r="A673" s="0" t="s">
        <v>1288</v>
      </c>
      <c r="B673" s="0" t="s">
        <v>66</v>
      </c>
      <c r="C673" s="0" t="s">
        <v>9</v>
      </c>
      <c r="D673" s="0" t="s">
        <v>66</v>
      </c>
      <c r="E673" s="20" t="n">
        <v>680.472999572754</v>
      </c>
      <c r="F673" s="0" t="n">
        <v>70.7</v>
      </c>
      <c r="G673" s="0" t="n">
        <v>74.5</v>
      </c>
      <c r="H673" s="0" t="n">
        <v>79.8</v>
      </c>
      <c r="I673" s="0" t="n">
        <v>12.44</v>
      </c>
      <c r="J673" s="0" t="n">
        <v>1.67</v>
      </c>
      <c r="K673" s="0" t="n">
        <v>32.54</v>
      </c>
      <c r="L673" s="0" t="n">
        <v>0.72</v>
      </c>
      <c r="M673" s="19" t="n">
        <v>43704.7783629282</v>
      </c>
      <c r="N673" s="19" t="n">
        <v>43704.8649654282</v>
      </c>
      <c r="O673" s="19" t="s">
        <v>977</v>
      </c>
      <c r="W673" s="0" t="s">
        <v>57</v>
      </c>
      <c r="X673" s="19" t="n">
        <v>43574.0590277778</v>
      </c>
      <c r="Y673" s="31" t="n">
        <v>900</v>
      </c>
      <c r="Z673" s="0" t="s">
        <v>58</v>
      </c>
      <c r="AA673" s="0" t="s">
        <v>2</v>
      </c>
      <c r="AB673" s="0" t="s">
        <v>58</v>
      </c>
      <c r="AC673" s="0" t="n">
        <v>2019</v>
      </c>
      <c r="AD673" s="0" t="n">
        <v>4</v>
      </c>
      <c r="AE673" s="32"/>
      <c r="AF673" s="21" t="n">
        <f aca="false">IFERROR(SUMPRODUCT(--(tbl_bd_descente[wo_number]=W673),tbl_bd_descente[Y],tbl_bd_descente[tons])/SUMIF(tbl_bd_descente[wo_number],W673,tbl_bd_descente[tons]),0)</f>
        <v>80.2</v>
      </c>
      <c r="AG673" s="21" t="n">
        <f aca="false">IFERROR(SUMPRODUCT(--(tbl_bd_descente[wo_number]=W673),tbl_bd_descente[Al2O3],tbl_bd_descente[tons])/SUMIF(tbl_bd_descente[wo_number],W673,tbl_bd_descente[tons]),0)</f>
        <v>2.71666666666667</v>
      </c>
      <c r="AH673" s="21" t="n">
        <f aca="false">IFERROR(SUMPRODUCT(--(tbl_bd_descente[wo_number]=W673),tbl_bd_descente[Fe2O3],tbl_bd_descente[tons])/SUMIF(tbl_bd_descente[wo_number],W673,tbl_bd_descente[tons]),0)</f>
        <v>0.833333333333333</v>
      </c>
      <c r="AI673" s="21" t="n">
        <f aca="false">IFERROR(SUMPRODUCT(--(tbl_bd_descente[wo_number]=W673),tbl_bd_descente[MgO],tbl_bd_descente[tons])/SUMIF(tbl_bd_descente[wo_number],W673,tbl_bd_descente[tons]),0)</f>
        <v>31.43</v>
      </c>
      <c r="AJ673" s="21" t="n">
        <f aca="false">IFERROR(SUMPRODUCT(--(tbl_bd_descente[wo_number]=W673),tbl_bd_descente[CaOX],tbl_bd_descente[tons])/SUMIF(tbl_bd_descente[wo_number],W673,tbl_bd_descente[tons]),0)</f>
        <v>1.52333333333333</v>
      </c>
      <c r="AK673" s="21" t="n">
        <f aca="false">IFERROR(SUMPRODUCT(--(tbl_bd_descente[wo_number]=W673),tbl_bd_descente[S],tbl_bd_descente[tons])/SUMIF(tbl_bd_descente[wo_number],W673,tbl_bd_descente[tons]),0)</f>
        <v>0.0596666666666667</v>
      </c>
      <c r="AL673" s="33"/>
      <c r="AM673" s="34"/>
      <c r="AO673" s="47" t="str">
        <f aca="false">IF(AND(C673=S$2,D673=S$3,COUNTIF(AO$1:AO672,"&gt;"&amp;1)&lt;10),ROW(),"")</f>
        <v/>
      </c>
    </row>
    <row r="674" customFormat="false" ht="12.8" hidden="false" customHeight="false" outlineLevel="0" collapsed="false">
      <c r="A674" s="0" t="s">
        <v>1289</v>
      </c>
      <c r="B674" s="0" t="s">
        <v>613</v>
      </c>
      <c r="C674" s="0" t="s">
        <v>8</v>
      </c>
      <c r="D674" s="0" t="s">
        <v>66</v>
      </c>
      <c r="E674" s="20" t="n">
        <v>540.224990844727</v>
      </c>
      <c r="F674" s="0" t="n">
        <v>74.3</v>
      </c>
      <c r="G674" s="0" t="n">
        <v>78.4</v>
      </c>
      <c r="H674" s="0" t="n">
        <v>84</v>
      </c>
      <c r="I674" s="0" t="n">
        <v>9.91</v>
      </c>
      <c r="J674" s="0" t="n">
        <v>1.33</v>
      </c>
      <c r="K674" s="0" t="n">
        <v>32.27</v>
      </c>
      <c r="L674" s="0" t="n">
        <v>1.02</v>
      </c>
      <c r="M674" s="19" t="n">
        <v>43704.477312581</v>
      </c>
      <c r="N674" s="19" t="n">
        <v>43704.5329471875</v>
      </c>
      <c r="O674" s="19" t="s">
        <v>967</v>
      </c>
      <c r="W674" s="0" t="s">
        <v>53</v>
      </c>
      <c r="X674" s="19" t="n">
        <v>43573.8423611111</v>
      </c>
      <c r="Y674" s="31" t="n">
        <v>1061</v>
      </c>
      <c r="Z674" s="0" t="s">
        <v>54</v>
      </c>
      <c r="AA674" s="0" t="s">
        <v>5</v>
      </c>
      <c r="AB674" s="0" t="s">
        <v>54</v>
      </c>
      <c r="AC674" s="0" t="n">
        <v>2019</v>
      </c>
      <c r="AD674" s="0" t="n">
        <v>4</v>
      </c>
      <c r="AE674" s="32"/>
      <c r="AF674" s="21" t="n">
        <f aca="false">IFERROR(SUMPRODUCT(--(tbl_bd_descente[wo_number]=W674),tbl_bd_descente[Y],tbl_bd_descente[tons])/SUMIF(tbl_bd_descente[wo_number],W674,tbl_bd_descente[tons]),0)</f>
        <v>84.5377002827521</v>
      </c>
      <c r="AG674" s="21" t="n">
        <f aca="false">IFERROR(SUMPRODUCT(--(tbl_bd_descente[wo_number]=W674),tbl_bd_descente[Al2O3],tbl_bd_descente[tons])/SUMIF(tbl_bd_descente[wo_number],W674,tbl_bd_descente[tons]),0)</f>
        <v>2.6074835061263</v>
      </c>
      <c r="AH674" s="21" t="n">
        <f aca="false">IFERROR(SUMPRODUCT(--(tbl_bd_descente[wo_number]=W674),tbl_bd_descente[Fe2O3],tbl_bd_descente[tons])/SUMIF(tbl_bd_descente[wo_number],W674,tbl_bd_descente[tons]),0)</f>
        <v>0.682459943449576</v>
      </c>
      <c r="AI674" s="21" t="n">
        <f aca="false">IFERROR(SUMPRODUCT(--(tbl_bd_descente[wo_number]=W674),tbl_bd_descente[MgO],tbl_bd_descente[tons])/SUMIF(tbl_bd_descente[wo_number],W674,tbl_bd_descente[tons]),0)</f>
        <v>31.4563901979265</v>
      </c>
      <c r="AJ674" s="21" t="n">
        <f aca="false">IFERROR(SUMPRODUCT(--(tbl_bd_descente[wo_number]=W674),tbl_bd_descente[CaOX],tbl_bd_descente[tons])/SUMIF(tbl_bd_descente[wo_number],W674,tbl_bd_descente[tons]),0)</f>
        <v>0.813449575871819</v>
      </c>
      <c r="AK674" s="21" t="n">
        <f aca="false">IFERROR(SUMPRODUCT(--(tbl_bd_descente[wo_number]=W674),tbl_bd_descente[S],tbl_bd_descente[tons])/SUMIF(tbl_bd_descente[wo_number],W674,tbl_bd_descente[tons]),0)</f>
        <v>0.0462620169651272</v>
      </c>
      <c r="AL674" s="33"/>
      <c r="AM674" s="34"/>
      <c r="AO674" s="47" t="str">
        <f aca="false">IF(AND(C674=S$2,D674=S$3,COUNTIF(AO$1:AO673,"&gt;"&amp;1)&lt;10),ROW(),"")</f>
        <v/>
      </c>
    </row>
    <row r="675" customFormat="false" ht="12.8" hidden="false" customHeight="false" outlineLevel="0" collapsed="false">
      <c r="A675" s="0" t="s">
        <v>1290</v>
      </c>
      <c r="B675" s="0" t="s">
        <v>613</v>
      </c>
      <c r="C675" s="0" t="s">
        <v>23</v>
      </c>
      <c r="D675" s="0" t="s">
        <v>594</v>
      </c>
      <c r="E675" s="20" t="n">
        <v>288.119995117187</v>
      </c>
      <c r="F675" s="0" t="n">
        <v>75.9</v>
      </c>
      <c r="G675" s="0" t="n">
        <v>80</v>
      </c>
      <c r="H675" s="0" t="n">
        <v>85.4</v>
      </c>
      <c r="I675" s="0" t="n">
        <v>10.51</v>
      </c>
      <c r="J675" s="0" t="n">
        <v>1.33</v>
      </c>
      <c r="K675" s="0" t="n">
        <v>32.27</v>
      </c>
      <c r="L675" s="0" t="n">
        <v>2.7</v>
      </c>
      <c r="M675" s="19" t="n">
        <v>43704.4417422107</v>
      </c>
      <c r="N675" s="19" t="n">
        <v>43704.4742885417</v>
      </c>
      <c r="O675" s="19" t="s">
        <v>967</v>
      </c>
      <c r="W675" s="0" t="s">
        <v>117</v>
      </c>
      <c r="X675" s="19" t="n">
        <v>43573.5458333333</v>
      </c>
      <c r="Y675" s="31" t="n">
        <v>1200</v>
      </c>
      <c r="Z675" s="0" t="s">
        <v>54</v>
      </c>
      <c r="AA675" s="0" t="s">
        <v>5</v>
      </c>
      <c r="AB675" s="0" t="s">
        <v>54</v>
      </c>
      <c r="AC675" s="0" t="n">
        <v>2019</v>
      </c>
      <c r="AD675" s="0" t="n">
        <v>4</v>
      </c>
      <c r="AE675" s="32"/>
      <c r="AF675" s="21" t="n">
        <f aca="false">IFERROR(SUMPRODUCT(--(tbl_bd_descente[wo_number]=W675),tbl_bd_descente[Y],tbl_bd_descente[tons])/SUMIF(tbl_bd_descente[wo_number],W675,tbl_bd_descente[tons]),0)</f>
        <v>83.9333333333333</v>
      </c>
      <c r="AG675" s="21" t="n">
        <f aca="false">IFERROR(SUMPRODUCT(--(tbl_bd_descente[wo_number]=W675),tbl_bd_descente[Al2O3],tbl_bd_descente[tons])/SUMIF(tbl_bd_descente[wo_number],W675,tbl_bd_descente[tons]),0)</f>
        <v>3.32666666666667</v>
      </c>
      <c r="AH675" s="21" t="n">
        <f aca="false">IFERROR(SUMPRODUCT(--(tbl_bd_descente[wo_number]=W675),tbl_bd_descente[Fe2O3],tbl_bd_descente[tons])/SUMIF(tbl_bd_descente[wo_number],W675,tbl_bd_descente[tons]),0)</f>
        <v>0.72</v>
      </c>
      <c r="AI675" s="21" t="n">
        <f aca="false">IFERROR(SUMPRODUCT(--(tbl_bd_descente[wo_number]=W675),tbl_bd_descente[MgO],tbl_bd_descente[tons])/SUMIF(tbl_bd_descente[wo_number],W675,tbl_bd_descente[tons]),0)</f>
        <v>31.61</v>
      </c>
      <c r="AJ675" s="21" t="n">
        <f aca="false">IFERROR(SUMPRODUCT(--(tbl_bd_descente[wo_number]=W675),tbl_bd_descente[CaOX],tbl_bd_descente[tons])/SUMIF(tbl_bd_descente[wo_number],W675,tbl_bd_descente[tons]),0)</f>
        <v>0.706666666666667</v>
      </c>
      <c r="AK675" s="21" t="n">
        <f aca="false">IFERROR(SUMPRODUCT(--(tbl_bd_descente[wo_number]=W675),tbl_bd_descente[S],tbl_bd_descente[tons])/SUMIF(tbl_bd_descente[wo_number],W675,tbl_bd_descente[tons]),0)</f>
        <v>0.0576666666666667</v>
      </c>
      <c r="AL675" s="33"/>
      <c r="AM675" s="34"/>
      <c r="AO675" s="47" t="str">
        <f aca="false">IF(AND(C675=S$2,D675=S$3,COUNTIF(AO$1:AO674,"&gt;"&amp;1)&lt;10),ROW(),"")</f>
        <v/>
      </c>
    </row>
    <row r="676" customFormat="false" ht="12.8" hidden="false" customHeight="false" outlineLevel="0" collapsed="false">
      <c r="A676" s="0" t="s">
        <v>1291</v>
      </c>
      <c r="B676" s="0" t="s">
        <v>66</v>
      </c>
      <c r="C676" s="0" t="s">
        <v>20</v>
      </c>
      <c r="D676" s="0" t="s">
        <v>66</v>
      </c>
      <c r="E676" s="20" t="n">
        <v>180.074996948242</v>
      </c>
      <c r="F676" s="0" t="n">
        <v>71.6</v>
      </c>
      <c r="G676" s="0" t="n">
        <v>75.5</v>
      </c>
      <c r="H676" s="0" t="n">
        <v>81.3</v>
      </c>
      <c r="I676" s="0" t="n">
        <v>6.24</v>
      </c>
      <c r="J676" s="0" t="n">
        <v>1.21</v>
      </c>
      <c r="K676" s="0" t="n">
        <v>31.76</v>
      </c>
      <c r="L676" s="0" t="n">
        <v>1.38</v>
      </c>
      <c r="M676" s="19" t="n">
        <v>43704.3681124653</v>
      </c>
      <c r="N676" s="19" t="n">
        <v>43704.3879049421</v>
      </c>
      <c r="O676" s="19" t="s">
        <v>605</v>
      </c>
      <c r="W676" s="0" t="s">
        <v>116</v>
      </c>
      <c r="X676" s="19" t="n">
        <v>43573.1881944445</v>
      </c>
      <c r="Y676" s="31" t="n">
        <v>388</v>
      </c>
      <c r="Z676" s="0" t="s">
        <v>66</v>
      </c>
      <c r="AA676" s="0" t="s">
        <v>20</v>
      </c>
      <c r="AB676" s="0" t="s">
        <v>66</v>
      </c>
      <c r="AC676" s="0" t="n">
        <v>2019</v>
      </c>
      <c r="AD676" s="0" t="n">
        <v>4</v>
      </c>
      <c r="AE676" s="32"/>
      <c r="AF676" s="21" t="n">
        <f aca="false">IFERROR(SUMPRODUCT(--(tbl_bd_descente[wo_number]=W676),tbl_bd_descente[Y],tbl_bd_descente[tons])/SUMIF(tbl_bd_descente[wo_number],W676,tbl_bd_descente[tons]),0)</f>
        <v>73.5639175257732</v>
      </c>
      <c r="AG676" s="21" t="n">
        <f aca="false">IFERROR(SUMPRODUCT(--(tbl_bd_descente[wo_number]=W676),tbl_bd_descente[Al2O3],tbl_bd_descente[tons])/SUMIF(tbl_bd_descente[wo_number],W676,tbl_bd_descente[tons]),0)</f>
        <v>8.65969072164949</v>
      </c>
      <c r="AH676" s="21" t="n">
        <f aca="false">IFERROR(SUMPRODUCT(--(tbl_bd_descente[wo_number]=W676),tbl_bd_descente[Fe2O3],tbl_bd_descente[tons])/SUMIF(tbl_bd_descente[wo_number],W676,tbl_bd_descente[tons]),0)</f>
        <v>1.45453608247423</v>
      </c>
      <c r="AI676" s="21" t="n">
        <f aca="false">IFERROR(SUMPRODUCT(--(tbl_bd_descente[wo_number]=W676),tbl_bd_descente[MgO],tbl_bd_descente[tons])/SUMIF(tbl_bd_descente[wo_number],W676,tbl_bd_descente[tons]),0)</f>
        <v>32.2445360824742</v>
      </c>
      <c r="AJ676" s="21" t="n">
        <f aca="false">IFERROR(SUMPRODUCT(--(tbl_bd_descente[wo_number]=W676),tbl_bd_descente[CaOX],tbl_bd_descente[tons])/SUMIF(tbl_bd_descente[wo_number],W676,tbl_bd_descente[tons]),0)</f>
        <v>1.09917525773196</v>
      </c>
      <c r="AK676" s="21" t="n">
        <f aca="false">IFERROR(SUMPRODUCT(--(tbl_bd_descente[wo_number]=W676),tbl_bd_descente[S],tbl_bd_descente[tons])/SUMIF(tbl_bd_descente[wo_number],W676,tbl_bd_descente[tons]),0)</f>
        <v>0.155257731958763</v>
      </c>
      <c r="AL676" s="33"/>
      <c r="AM676" s="34"/>
      <c r="AO676" s="47" t="str">
        <f aca="false">IF(AND(C676=S$2,D676=S$3,COUNTIF(AO$1:AO675,"&gt;"&amp;1)&lt;10),ROW(),"")</f>
        <v/>
      </c>
    </row>
    <row r="677" customFormat="false" ht="12.8" hidden="false" customHeight="false" outlineLevel="0" collapsed="false">
      <c r="A677" s="0" t="s">
        <v>1292</v>
      </c>
      <c r="B677" s="0" t="s">
        <v>30</v>
      </c>
      <c r="C677" s="0" t="s">
        <v>1</v>
      </c>
      <c r="D677" s="0" t="s">
        <v>30</v>
      </c>
      <c r="E677" s="20" t="n">
        <v>123.103998184204</v>
      </c>
      <c r="F677" s="20" t="n">
        <v>78.5</v>
      </c>
      <c r="G677" s="20" t="n">
        <v>82.8</v>
      </c>
      <c r="H677" s="20" t="n">
        <v>89.3</v>
      </c>
      <c r="I677" s="20" t="n">
        <v>3.93</v>
      </c>
      <c r="J677" s="20" t="n">
        <v>0.84</v>
      </c>
      <c r="K677" s="20" t="n">
        <v>31.62</v>
      </c>
      <c r="L677" s="20" t="n">
        <v>1.22</v>
      </c>
      <c r="M677" s="19" t="n">
        <v>43704.3549608796</v>
      </c>
      <c r="N677" s="19" t="n">
        <v>43704.3661868056</v>
      </c>
      <c r="O677" s="19" t="s">
        <v>605</v>
      </c>
      <c r="W677" s="0" t="s">
        <v>116</v>
      </c>
      <c r="X677" s="19" t="n">
        <v>43573.1881944445</v>
      </c>
      <c r="Y677" s="31" t="n">
        <v>194</v>
      </c>
      <c r="Z677" s="0" t="s">
        <v>66</v>
      </c>
      <c r="AA677" s="0" t="s">
        <v>8</v>
      </c>
      <c r="AB677" s="0" t="s">
        <v>66</v>
      </c>
      <c r="AC677" s="0" t="n">
        <v>2019</v>
      </c>
      <c r="AD677" s="0" t="n">
        <v>4</v>
      </c>
      <c r="AE677" s="32"/>
      <c r="AF677" s="21" t="n">
        <f aca="false">IFERROR(SUMPRODUCT(--(tbl_bd_descente[wo_number]=W677),tbl_bd_descente[Y],tbl_bd_descente[tons])/SUMIF(tbl_bd_descente[wo_number],W677,tbl_bd_descente[tons]),0)</f>
        <v>73.5639175257732</v>
      </c>
      <c r="AG677" s="21" t="n">
        <f aca="false">IFERROR(SUMPRODUCT(--(tbl_bd_descente[wo_number]=W677),tbl_bd_descente[Al2O3],tbl_bd_descente[tons])/SUMIF(tbl_bd_descente[wo_number],W677,tbl_bd_descente[tons]),0)</f>
        <v>8.65969072164949</v>
      </c>
      <c r="AH677" s="21" t="n">
        <f aca="false">IFERROR(SUMPRODUCT(--(tbl_bd_descente[wo_number]=W677),tbl_bd_descente[Fe2O3],tbl_bd_descente[tons])/SUMIF(tbl_bd_descente[wo_number],W677,tbl_bd_descente[tons]),0)</f>
        <v>1.45453608247423</v>
      </c>
      <c r="AI677" s="21" t="n">
        <f aca="false">IFERROR(SUMPRODUCT(--(tbl_bd_descente[wo_number]=W677),tbl_bd_descente[MgO],tbl_bd_descente[tons])/SUMIF(tbl_bd_descente[wo_number],W677,tbl_bd_descente[tons]),0)</f>
        <v>32.2445360824742</v>
      </c>
      <c r="AJ677" s="21" t="n">
        <f aca="false">IFERROR(SUMPRODUCT(--(tbl_bd_descente[wo_number]=W677),tbl_bd_descente[CaOX],tbl_bd_descente[tons])/SUMIF(tbl_bd_descente[wo_number],W677,tbl_bd_descente[tons]),0)</f>
        <v>1.09917525773196</v>
      </c>
      <c r="AK677" s="21" t="n">
        <f aca="false">IFERROR(SUMPRODUCT(--(tbl_bd_descente[wo_number]=W677),tbl_bd_descente[S],tbl_bd_descente[tons])/SUMIF(tbl_bd_descente[wo_number],W677,tbl_bd_descente[tons]),0)</f>
        <v>0.155257731958763</v>
      </c>
      <c r="AL677" s="33"/>
      <c r="AM677" s="34"/>
      <c r="AO677" s="47" t="str">
        <f aca="false">IF(AND(C677=S$2,D677=S$3,COUNTIF(AO$1:AO676,"&gt;"&amp;1)&lt;10),ROW(),"")</f>
        <v/>
      </c>
    </row>
    <row r="678" customFormat="false" ht="12.8" hidden="false" customHeight="false" outlineLevel="0" collapsed="false">
      <c r="A678" s="0" t="s">
        <v>1293</v>
      </c>
      <c r="B678" s="0" t="s">
        <v>30</v>
      </c>
      <c r="C678" s="0" t="s">
        <v>4</v>
      </c>
      <c r="D678" s="0" t="s">
        <v>30</v>
      </c>
      <c r="E678" s="20" t="n">
        <v>213.821998596191</v>
      </c>
      <c r="F678" s="0" t="n">
        <v>77.4</v>
      </c>
      <c r="G678" s="0" t="n">
        <v>81.7</v>
      </c>
      <c r="H678" s="0" t="n">
        <v>87.4</v>
      </c>
      <c r="I678" s="0" t="n">
        <v>8.64</v>
      </c>
      <c r="J678" s="0" t="n">
        <v>1.14</v>
      </c>
      <c r="K678" s="0" t="n">
        <v>32.01</v>
      </c>
      <c r="L678" s="0" t="n">
        <v>0.93</v>
      </c>
      <c r="M678" s="19" t="n">
        <v>43704.3330636227</v>
      </c>
      <c r="N678" s="19" t="n">
        <v>43704.3514419329</v>
      </c>
      <c r="O678" s="19" t="s">
        <v>605</v>
      </c>
      <c r="W678" s="0" t="s">
        <v>115</v>
      </c>
      <c r="X678" s="19" t="n">
        <v>43573.0520833333</v>
      </c>
      <c r="Y678" s="31" t="n">
        <v>600</v>
      </c>
      <c r="Z678" s="0" t="s">
        <v>66</v>
      </c>
      <c r="AA678" s="0" t="s">
        <v>20</v>
      </c>
      <c r="AB678" s="0" t="s">
        <v>66</v>
      </c>
      <c r="AC678" s="0" t="n">
        <v>2019</v>
      </c>
      <c r="AD678" s="0" t="n">
        <v>4</v>
      </c>
      <c r="AE678" s="32"/>
      <c r="AF678" s="21" t="n">
        <f aca="false">IFERROR(SUMPRODUCT(--(tbl_bd_descente[wo_number]=W678),tbl_bd_descente[Y],tbl_bd_descente[tons])/SUMIF(tbl_bd_descente[wo_number],W678,tbl_bd_descente[tons]),0)</f>
        <v>73.2333333333333</v>
      </c>
      <c r="AG678" s="21" t="n">
        <f aca="false">IFERROR(SUMPRODUCT(--(tbl_bd_descente[wo_number]=W678),tbl_bd_descente[Al2O3],tbl_bd_descente[tons])/SUMIF(tbl_bd_descente[wo_number],W678,tbl_bd_descente[tons]),0)</f>
        <v>7.90666666666667</v>
      </c>
      <c r="AH678" s="21" t="n">
        <f aca="false">IFERROR(SUMPRODUCT(--(tbl_bd_descente[wo_number]=W678),tbl_bd_descente[Fe2O3],tbl_bd_descente[tons])/SUMIF(tbl_bd_descente[wo_number],W678,tbl_bd_descente[tons]),0)</f>
        <v>1.36666666666667</v>
      </c>
      <c r="AI678" s="21" t="n">
        <f aca="false">IFERROR(SUMPRODUCT(--(tbl_bd_descente[wo_number]=W678),tbl_bd_descente[MgO],tbl_bd_descente[tons])/SUMIF(tbl_bd_descente[wo_number],W678,tbl_bd_descente[tons]),0)</f>
        <v>32.17</v>
      </c>
      <c r="AJ678" s="21" t="n">
        <f aca="false">IFERROR(SUMPRODUCT(--(tbl_bd_descente[wo_number]=W678),tbl_bd_descente[CaOX],tbl_bd_descente[tons])/SUMIF(tbl_bd_descente[wo_number],W678,tbl_bd_descente[tons]),0)</f>
        <v>0.94</v>
      </c>
      <c r="AK678" s="21" t="n">
        <f aca="false">IFERROR(SUMPRODUCT(--(tbl_bd_descente[wo_number]=W678),tbl_bd_descente[S],tbl_bd_descente[tons])/SUMIF(tbl_bd_descente[wo_number],W678,tbl_bd_descente[tons]),0)</f>
        <v>0.146</v>
      </c>
      <c r="AL678" s="33"/>
      <c r="AM678" s="34"/>
      <c r="AO678" s="47" t="str">
        <f aca="false">IF(AND(C678=S$2,D678=S$3,COUNTIF(AO$1:AO677,"&gt;"&amp;1)&lt;10),ROW(),"")</f>
        <v/>
      </c>
    </row>
    <row r="679" customFormat="false" ht="12.8" hidden="false" customHeight="false" outlineLevel="0" collapsed="false">
      <c r="A679" s="0" t="s">
        <v>1294</v>
      </c>
      <c r="B679" s="0" t="s">
        <v>54</v>
      </c>
      <c r="C679" s="0" t="s">
        <v>5</v>
      </c>
      <c r="D679" s="0" t="s">
        <v>54</v>
      </c>
      <c r="E679" s="20" t="n">
        <v>217.812995910645</v>
      </c>
      <c r="F679" s="0" t="n">
        <v>80.1</v>
      </c>
      <c r="G679" s="0" t="n">
        <v>84.4</v>
      </c>
      <c r="H679" s="0" t="n">
        <v>91.4</v>
      </c>
      <c r="I679" s="0" t="n">
        <v>2.19</v>
      </c>
      <c r="J679" s="0" t="n">
        <v>0.65</v>
      </c>
      <c r="K679" s="0" t="n">
        <v>31.53</v>
      </c>
      <c r="L679" s="0" t="n">
        <v>0.78</v>
      </c>
      <c r="M679" s="19" t="n">
        <v>43704.2970673958</v>
      </c>
      <c r="N679" s="19" t="n">
        <v>43704.3147801273</v>
      </c>
      <c r="O679" s="19" t="s">
        <v>605</v>
      </c>
      <c r="W679" s="0" t="s">
        <v>115</v>
      </c>
      <c r="X679" s="19" t="n">
        <v>43573.0520833333</v>
      </c>
      <c r="Y679" s="31" t="n">
        <v>300</v>
      </c>
      <c r="Z679" s="0" t="s">
        <v>66</v>
      </c>
      <c r="AA679" s="0" t="s">
        <v>8</v>
      </c>
      <c r="AB679" s="0" t="s">
        <v>66</v>
      </c>
      <c r="AC679" s="0" t="n">
        <v>2019</v>
      </c>
      <c r="AD679" s="0" t="n">
        <v>4</v>
      </c>
      <c r="AE679" s="32"/>
      <c r="AF679" s="21" t="n">
        <f aca="false">IFERROR(SUMPRODUCT(--(tbl_bd_descente[wo_number]=W679),tbl_bd_descente[Y],tbl_bd_descente[tons])/SUMIF(tbl_bd_descente[wo_number],W679,tbl_bd_descente[tons]),0)</f>
        <v>73.2333333333333</v>
      </c>
      <c r="AG679" s="21" t="n">
        <f aca="false">IFERROR(SUMPRODUCT(--(tbl_bd_descente[wo_number]=W679),tbl_bd_descente[Al2O3],tbl_bd_descente[tons])/SUMIF(tbl_bd_descente[wo_number],W679,tbl_bd_descente[tons]),0)</f>
        <v>7.90666666666667</v>
      </c>
      <c r="AH679" s="21" t="n">
        <f aca="false">IFERROR(SUMPRODUCT(--(tbl_bd_descente[wo_number]=W679),tbl_bd_descente[Fe2O3],tbl_bd_descente[tons])/SUMIF(tbl_bd_descente[wo_number],W679,tbl_bd_descente[tons]),0)</f>
        <v>1.36666666666667</v>
      </c>
      <c r="AI679" s="21" t="n">
        <f aca="false">IFERROR(SUMPRODUCT(--(tbl_bd_descente[wo_number]=W679),tbl_bd_descente[MgO],tbl_bd_descente[tons])/SUMIF(tbl_bd_descente[wo_number],W679,tbl_bd_descente[tons]),0)</f>
        <v>32.17</v>
      </c>
      <c r="AJ679" s="21" t="n">
        <f aca="false">IFERROR(SUMPRODUCT(--(tbl_bd_descente[wo_number]=W679),tbl_bd_descente[CaOX],tbl_bd_descente[tons])/SUMIF(tbl_bd_descente[wo_number],W679,tbl_bd_descente[tons]),0)</f>
        <v>0.94</v>
      </c>
      <c r="AK679" s="21" t="n">
        <f aca="false">IFERROR(SUMPRODUCT(--(tbl_bd_descente[wo_number]=W679),tbl_bd_descente[S],tbl_bd_descente[tons])/SUMIF(tbl_bd_descente[wo_number],W679,tbl_bd_descente[tons]),0)</f>
        <v>0.146</v>
      </c>
      <c r="AL679" s="33"/>
      <c r="AM679" s="34"/>
      <c r="AO679" s="47" t="str">
        <f aca="false">IF(AND(C679=S$2,D679=S$3,COUNTIF(AO$1:AO678,"&gt;"&amp;1)&lt;10),ROW(),"")</f>
        <v/>
      </c>
    </row>
    <row r="680" customFormat="false" ht="12.8" hidden="false" customHeight="false" outlineLevel="0" collapsed="false">
      <c r="A680" s="0" t="s">
        <v>1295</v>
      </c>
      <c r="B680" s="0" t="s">
        <v>30</v>
      </c>
      <c r="C680" s="0" t="s">
        <v>4</v>
      </c>
      <c r="D680" s="0" t="s">
        <v>30</v>
      </c>
      <c r="E680" s="20" t="n">
        <v>138.978998184204</v>
      </c>
      <c r="F680" s="0" t="n">
        <v>75.5</v>
      </c>
      <c r="G680" s="0" t="n">
        <v>79.6</v>
      </c>
      <c r="H680" s="0" t="n">
        <v>86</v>
      </c>
      <c r="I680" s="0" t="n">
        <v>5.71</v>
      </c>
      <c r="J680" s="0" t="n">
        <v>1.02</v>
      </c>
      <c r="K680" s="0" t="n">
        <v>31.83</v>
      </c>
      <c r="L680" s="0" t="n">
        <v>0.73</v>
      </c>
      <c r="M680" s="19" t="n">
        <v>43704.2828130787</v>
      </c>
      <c r="N680" s="19" t="n">
        <v>43704.2934832986</v>
      </c>
      <c r="O680" s="19" t="s">
        <v>605</v>
      </c>
      <c r="W680" s="0" t="s">
        <v>114</v>
      </c>
      <c r="X680" s="19" t="n">
        <v>43572.8444444445</v>
      </c>
      <c r="Y680" s="31" t="n">
        <v>1204</v>
      </c>
      <c r="Z680" s="0" t="s">
        <v>54</v>
      </c>
      <c r="AA680" s="0" t="s">
        <v>5</v>
      </c>
      <c r="AB680" s="0" t="s">
        <v>54</v>
      </c>
      <c r="AC680" s="0" t="n">
        <v>2019</v>
      </c>
      <c r="AD680" s="0" t="n">
        <v>4</v>
      </c>
      <c r="AE680" s="32"/>
      <c r="AF680" s="21" t="n">
        <f aca="false">IFERROR(SUMPRODUCT(--(tbl_bd_descente[wo_number]=W680),tbl_bd_descente[Y],tbl_bd_descente[tons])/SUMIF(tbl_bd_descente[wo_number],W680,tbl_bd_descente[tons]),0)</f>
        <v>83.7674418604651</v>
      </c>
      <c r="AG680" s="21" t="n">
        <f aca="false">IFERROR(SUMPRODUCT(--(tbl_bd_descente[wo_number]=W680),tbl_bd_descente[Al2O3],tbl_bd_descente[tons])/SUMIF(tbl_bd_descente[wo_number],W680,tbl_bd_descente[tons]),0)</f>
        <v>2.14425249169435</v>
      </c>
      <c r="AH680" s="21" t="n">
        <f aca="false">IFERROR(SUMPRODUCT(--(tbl_bd_descente[wo_number]=W680),tbl_bd_descente[Fe2O3],tbl_bd_descente[tons])/SUMIF(tbl_bd_descente[wo_number],W680,tbl_bd_descente[tons]),0)</f>
        <v>0.653355481727575</v>
      </c>
      <c r="AI680" s="21" t="n">
        <f aca="false">IFERROR(SUMPRODUCT(--(tbl_bd_descente[wo_number]=W680),tbl_bd_descente[MgO],tbl_bd_descente[tons])/SUMIF(tbl_bd_descente[wo_number],W680,tbl_bd_descente[tons]),0)</f>
        <v>31.5767774086379</v>
      </c>
      <c r="AJ680" s="21" t="n">
        <f aca="false">IFERROR(SUMPRODUCT(--(tbl_bd_descente[wo_number]=W680),tbl_bd_descente[CaOX],tbl_bd_descente[tons])/SUMIF(tbl_bd_descente[wo_number],W680,tbl_bd_descente[tons]),0)</f>
        <v>1.02624584717608</v>
      </c>
      <c r="AK680" s="21" t="n">
        <f aca="false">IFERROR(SUMPRODUCT(--(tbl_bd_descente[wo_number]=W680),tbl_bd_descente[S],tbl_bd_descente[tons])/SUMIF(tbl_bd_descente[wo_number],W680,tbl_bd_descente[tons]),0)</f>
        <v>0.0270132890365449</v>
      </c>
      <c r="AL680" s="33"/>
      <c r="AM680" s="34"/>
      <c r="AO680" s="47" t="str">
        <f aca="false">IF(AND(C680=S$2,D680=S$3,COUNTIF(AO$1:AO679,"&gt;"&amp;1)&lt;10),ROW(),"")</f>
        <v/>
      </c>
    </row>
    <row r="681" customFormat="false" ht="12.8" hidden="false" customHeight="false" outlineLevel="0" collapsed="false">
      <c r="A681" s="0" t="s">
        <v>1296</v>
      </c>
      <c r="B681" s="0" t="s">
        <v>66</v>
      </c>
      <c r="C681" s="0" t="s">
        <v>20</v>
      </c>
      <c r="D681" s="0" t="s">
        <v>66</v>
      </c>
      <c r="E681" s="20" t="n">
        <v>220.949996185303</v>
      </c>
      <c r="F681" s="0" t="n">
        <v>72.7</v>
      </c>
      <c r="G681" s="0" t="n">
        <v>76.7</v>
      </c>
      <c r="H681" s="0" t="n">
        <v>82.9</v>
      </c>
      <c r="I681" s="0" t="n">
        <v>7.53</v>
      </c>
      <c r="J681" s="0" t="n">
        <v>1.2</v>
      </c>
      <c r="K681" s="0" t="n">
        <v>32.16</v>
      </c>
      <c r="L681" s="0" t="n">
        <v>0.55</v>
      </c>
      <c r="M681" s="19" t="n">
        <v>43704.2640630787</v>
      </c>
      <c r="N681" s="19" t="n">
        <v>43704.2787572569</v>
      </c>
      <c r="O681" s="19" t="s">
        <v>605</v>
      </c>
      <c r="W681" s="0" t="s">
        <v>113</v>
      </c>
      <c r="X681" s="19" t="n">
        <v>43572.5381944445</v>
      </c>
      <c r="Y681" s="31" t="n">
        <v>1200</v>
      </c>
      <c r="Z681" s="0" t="s">
        <v>54</v>
      </c>
      <c r="AA681" s="0" t="s">
        <v>5</v>
      </c>
      <c r="AB681" s="0" t="s">
        <v>54</v>
      </c>
      <c r="AC681" s="0" t="n">
        <v>2019</v>
      </c>
      <c r="AD681" s="0" t="n">
        <v>4</v>
      </c>
      <c r="AE681" s="32"/>
      <c r="AF681" s="21" t="n">
        <f aca="false">IFERROR(SUMPRODUCT(--(tbl_bd_descente[wo_number]=W681),tbl_bd_descente[Y],tbl_bd_descente[tons])/SUMIF(tbl_bd_descente[wo_number],W681,tbl_bd_descente[tons]),0)</f>
        <v>82.9666666666667</v>
      </c>
      <c r="AG681" s="21" t="n">
        <f aca="false">IFERROR(SUMPRODUCT(--(tbl_bd_descente[wo_number]=W681),tbl_bd_descente[Al2O3],tbl_bd_descente[tons])/SUMIF(tbl_bd_descente[wo_number],W681,tbl_bd_descente[tons]),0)</f>
        <v>2.65</v>
      </c>
      <c r="AH681" s="21" t="n">
        <f aca="false">IFERROR(SUMPRODUCT(--(tbl_bd_descente[wo_number]=W681),tbl_bd_descente[Fe2O3],tbl_bd_descente[tons])/SUMIF(tbl_bd_descente[wo_number],W681,tbl_bd_descente[tons]),0)</f>
        <v>0.746666666666667</v>
      </c>
      <c r="AI681" s="21" t="n">
        <f aca="false">IFERROR(SUMPRODUCT(--(tbl_bd_descente[wo_number]=W681),tbl_bd_descente[MgO],tbl_bd_descente[tons])/SUMIF(tbl_bd_descente[wo_number],W681,tbl_bd_descente[tons]),0)</f>
        <v>31.59</v>
      </c>
      <c r="AJ681" s="21" t="n">
        <f aca="false">IFERROR(SUMPRODUCT(--(tbl_bd_descente[wo_number]=W681),tbl_bd_descente[CaOX],tbl_bd_descente[tons])/SUMIF(tbl_bd_descente[wo_number],W681,tbl_bd_descente[tons]),0)</f>
        <v>1.50666666666667</v>
      </c>
      <c r="AK681" s="21" t="n">
        <f aca="false">IFERROR(SUMPRODUCT(--(tbl_bd_descente[wo_number]=W681),tbl_bd_descente[S],tbl_bd_descente[tons])/SUMIF(tbl_bd_descente[wo_number],W681,tbl_bd_descente[tons]),0)</f>
        <v>0.0353333333333333</v>
      </c>
      <c r="AL681" s="33"/>
      <c r="AM681" s="34"/>
      <c r="AO681" s="47" t="str">
        <f aca="false">IF(AND(C681=S$2,D681=S$3,COUNTIF(AO$1:AO680,"&gt;"&amp;1)&lt;10),ROW(),"")</f>
        <v/>
      </c>
    </row>
    <row r="682" customFormat="false" ht="12.8" hidden="false" customHeight="false" outlineLevel="0" collapsed="false">
      <c r="A682" s="0" t="s">
        <v>1297</v>
      </c>
      <c r="B682" s="0" t="s">
        <v>30</v>
      </c>
      <c r="C682" s="0" t="s">
        <v>1</v>
      </c>
      <c r="D682" s="0" t="s">
        <v>30</v>
      </c>
      <c r="E682" s="20" t="n">
        <v>189.508996009827</v>
      </c>
      <c r="F682" s="20" t="n">
        <v>78.1</v>
      </c>
      <c r="G682" s="20" t="n">
        <v>82.3</v>
      </c>
      <c r="H682" s="20" t="n">
        <v>89.2</v>
      </c>
      <c r="I682" s="20" t="n">
        <v>1.53</v>
      </c>
      <c r="J682" s="20" t="n">
        <v>0.9</v>
      </c>
      <c r="K682" s="20" t="n">
        <v>31.25</v>
      </c>
      <c r="L682" s="20" t="n">
        <v>1.13</v>
      </c>
      <c r="M682" s="19" t="n">
        <v>43704.2270023958</v>
      </c>
      <c r="N682" s="19" t="n">
        <v>43704.246743669</v>
      </c>
      <c r="O682" s="19" t="s">
        <v>605</v>
      </c>
      <c r="W682" s="0" t="s">
        <v>112</v>
      </c>
      <c r="X682" s="19" t="n">
        <v>43572.1861111111</v>
      </c>
      <c r="Y682" s="31" t="n">
        <v>304</v>
      </c>
      <c r="Z682" s="0" t="s">
        <v>66</v>
      </c>
      <c r="AA682" s="0" t="s">
        <v>20</v>
      </c>
      <c r="AB682" s="0" t="s">
        <v>66</v>
      </c>
      <c r="AC682" s="0" t="n">
        <v>2019</v>
      </c>
      <c r="AD682" s="0" t="n">
        <v>4</v>
      </c>
      <c r="AE682" s="32"/>
      <c r="AF682" s="21" t="n">
        <f aca="false">IFERROR(SUMPRODUCT(--(tbl_bd_descente[wo_number]=W682),tbl_bd_descente[Y],tbl_bd_descente[tons])/SUMIF(tbl_bd_descente[wo_number],W682,tbl_bd_descente[tons]),0)</f>
        <v>75.0578947368421</v>
      </c>
      <c r="AG682" s="21" t="n">
        <f aca="false">IFERROR(SUMPRODUCT(--(tbl_bd_descente[wo_number]=W682),tbl_bd_descente[Al2O3],tbl_bd_descente[tons])/SUMIF(tbl_bd_descente[wo_number],W682,tbl_bd_descente[tons]),0)</f>
        <v>8.64657894736842</v>
      </c>
      <c r="AH682" s="21" t="n">
        <f aca="false">IFERROR(SUMPRODUCT(--(tbl_bd_descente[wo_number]=W682),tbl_bd_descente[Fe2O3],tbl_bd_descente[tons])/SUMIF(tbl_bd_descente[wo_number],W682,tbl_bd_descente[tons]),0)</f>
        <v>1.47026315789474</v>
      </c>
      <c r="AI682" s="21" t="n">
        <f aca="false">IFERROR(SUMPRODUCT(--(tbl_bd_descente[wo_number]=W682),tbl_bd_descente[MgO],tbl_bd_descente[tons])/SUMIF(tbl_bd_descente[wo_number],W682,tbl_bd_descente[tons]),0)</f>
        <v>32.3136842105263</v>
      </c>
      <c r="AJ682" s="21" t="n">
        <f aca="false">IFERROR(SUMPRODUCT(--(tbl_bd_descente[wo_number]=W682),tbl_bd_descente[CaOX],tbl_bd_descente[tons])/SUMIF(tbl_bd_descente[wo_number],W682,tbl_bd_descente[tons]),0)</f>
        <v>1.22710526315789</v>
      </c>
      <c r="AK682" s="21" t="n">
        <f aca="false">IFERROR(SUMPRODUCT(--(tbl_bd_descente[wo_number]=W682),tbl_bd_descente[S],tbl_bd_descente[tons])/SUMIF(tbl_bd_descente[wo_number],W682,tbl_bd_descente[tons]),0)</f>
        <v>0.190815789473684</v>
      </c>
      <c r="AL682" s="33"/>
      <c r="AM682" s="34"/>
      <c r="AO682" s="47" t="str">
        <f aca="false">IF(AND(C682=S$2,D682=S$3,COUNTIF(AO$1:AO681,"&gt;"&amp;1)&lt;10),ROW(),"")</f>
        <v/>
      </c>
    </row>
    <row r="683" customFormat="false" ht="12.8" hidden="false" customHeight="false" outlineLevel="0" collapsed="false">
      <c r="A683" s="0" t="s">
        <v>1298</v>
      </c>
      <c r="B683" s="0" t="s">
        <v>54</v>
      </c>
      <c r="C683" s="0" t="s">
        <v>5</v>
      </c>
      <c r="D683" s="0" t="s">
        <v>54</v>
      </c>
      <c r="E683" s="20" t="n">
        <v>261.720996856689</v>
      </c>
      <c r="F683" s="0" t="n">
        <v>78.6</v>
      </c>
      <c r="G683" s="0" t="n">
        <v>82.9</v>
      </c>
      <c r="H683" s="0" t="n">
        <v>89.8</v>
      </c>
      <c r="I683" s="0" t="n">
        <v>1.73</v>
      </c>
      <c r="J683" s="0" t="n">
        <v>0.87</v>
      </c>
      <c r="K683" s="0" t="n">
        <v>31.31</v>
      </c>
      <c r="L683" s="0" t="n">
        <v>0.9</v>
      </c>
      <c r="M683" s="19" t="n">
        <v>43703.9108914005</v>
      </c>
      <c r="N683" s="19" t="n">
        <v>43703.9382328357</v>
      </c>
      <c r="O683" s="19" t="s">
        <v>605</v>
      </c>
      <c r="W683" s="0" t="s">
        <v>112</v>
      </c>
      <c r="X683" s="19" t="n">
        <v>43572.1861111111</v>
      </c>
      <c r="Y683" s="31" t="n">
        <v>152</v>
      </c>
      <c r="Z683" s="0" t="s">
        <v>66</v>
      </c>
      <c r="AA683" s="0" t="s">
        <v>8</v>
      </c>
      <c r="AB683" s="0" t="s">
        <v>66</v>
      </c>
      <c r="AC683" s="0" t="n">
        <v>2019</v>
      </c>
      <c r="AD683" s="0" t="n">
        <v>4</v>
      </c>
      <c r="AE683" s="32"/>
      <c r="AF683" s="21" t="n">
        <f aca="false">IFERROR(SUMPRODUCT(--(tbl_bd_descente[wo_number]=W683),tbl_bd_descente[Y],tbl_bd_descente[tons])/SUMIF(tbl_bd_descente[wo_number],W683,tbl_bd_descente[tons]),0)</f>
        <v>75.0578947368421</v>
      </c>
      <c r="AG683" s="21" t="n">
        <f aca="false">IFERROR(SUMPRODUCT(--(tbl_bd_descente[wo_number]=W683),tbl_bd_descente[Al2O3],tbl_bd_descente[tons])/SUMIF(tbl_bd_descente[wo_number],W683,tbl_bd_descente[tons]),0)</f>
        <v>8.64657894736842</v>
      </c>
      <c r="AH683" s="21" t="n">
        <f aca="false">IFERROR(SUMPRODUCT(--(tbl_bd_descente[wo_number]=W683),tbl_bd_descente[Fe2O3],tbl_bd_descente[tons])/SUMIF(tbl_bd_descente[wo_number],W683,tbl_bd_descente[tons]),0)</f>
        <v>1.47026315789474</v>
      </c>
      <c r="AI683" s="21" t="n">
        <f aca="false">IFERROR(SUMPRODUCT(--(tbl_bd_descente[wo_number]=W683),tbl_bd_descente[MgO],tbl_bd_descente[tons])/SUMIF(tbl_bd_descente[wo_number],W683,tbl_bd_descente[tons]),0)</f>
        <v>32.3136842105263</v>
      </c>
      <c r="AJ683" s="21" t="n">
        <f aca="false">IFERROR(SUMPRODUCT(--(tbl_bd_descente[wo_number]=W683),tbl_bd_descente[CaOX],tbl_bd_descente[tons])/SUMIF(tbl_bd_descente[wo_number],W683,tbl_bd_descente[tons]),0)</f>
        <v>1.22710526315789</v>
      </c>
      <c r="AK683" s="21" t="n">
        <f aca="false">IFERROR(SUMPRODUCT(--(tbl_bd_descente[wo_number]=W683),tbl_bd_descente[S],tbl_bd_descente[tons])/SUMIF(tbl_bd_descente[wo_number],W683,tbl_bd_descente[tons]),0)</f>
        <v>0.190815789473684</v>
      </c>
      <c r="AL683" s="33"/>
      <c r="AM683" s="34"/>
      <c r="AO683" s="47" t="str">
        <f aca="false">IF(AND(C683=S$2,D683=S$3,COUNTIF(AO$1:AO682,"&gt;"&amp;1)&lt;10),ROW(),"")</f>
        <v/>
      </c>
    </row>
    <row r="684" customFormat="false" ht="12.8" hidden="false" customHeight="false" outlineLevel="0" collapsed="false">
      <c r="A684" s="0" t="s">
        <v>1299</v>
      </c>
      <c r="B684" s="0" t="s">
        <v>30</v>
      </c>
      <c r="C684" s="0" t="s">
        <v>1</v>
      </c>
      <c r="D684" s="0" t="s">
        <v>30</v>
      </c>
      <c r="E684" s="20" t="n">
        <v>149.86499786377</v>
      </c>
      <c r="F684" s="20" t="n">
        <v>77</v>
      </c>
      <c r="G684" s="20" t="n">
        <v>81.1</v>
      </c>
      <c r="H684" s="20" t="n">
        <v>87.8</v>
      </c>
      <c r="I684" s="20" t="n">
        <v>1.93</v>
      </c>
      <c r="J684" s="20" t="n">
        <v>0.83</v>
      </c>
      <c r="K684" s="20" t="n">
        <v>31.44</v>
      </c>
      <c r="L684" s="20" t="n">
        <v>1.16</v>
      </c>
      <c r="M684" s="19" t="n">
        <v>43703.8912965625</v>
      </c>
      <c r="N684" s="19" t="n">
        <v>43703.9055969097</v>
      </c>
      <c r="O684" s="19" t="s">
        <v>605</v>
      </c>
      <c r="W684" s="0" t="s">
        <v>111</v>
      </c>
      <c r="X684" s="19" t="n">
        <v>43572.0784722222</v>
      </c>
      <c r="Y684" s="31" t="n">
        <v>600</v>
      </c>
      <c r="Z684" s="0" t="s">
        <v>66</v>
      </c>
      <c r="AA684" s="0" t="s">
        <v>20</v>
      </c>
      <c r="AB684" s="0" t="s">
        <v>66</v>
      </c>
      <c r="AC684" s="0" t="n">
        <v>2019</v>
      </c>
      <c r="AD684" s="0" t="n">
        <v>4</v>
      </c>
      <c r="AE684" s="32"/>
      <c r="AF684" s="21" t="n">
        <f aca="false">IFERROR(SUMPRODUCT(--(tbl_bd_descente[wo_number]=W684),tbl_bd_descente[Y],tbl_bd_descente[tons])/SUMIF(tbl_bd_descente[wo_number],W684,tbl_bd_descente[tons]),0)</f>
        <v>74.5666666666667</v>
      </c>
      <c r="AG684" s="21" t="n">
        <f aca="false">IFERROR(SUMPRODUCT(--(tbl_bd_descente[wo_number]=W684),tbl_bd_descente[Al2O3],tbl_bd_descente[tons])/SUMIF(tbl_bd_descente[wo_number],W684,tbl_bd_descente[tons]),0)</f>
        <v>8.84</v>
      </c>
      <c r="AH684" s="21" t="n">
        <f aca="false">IFERROR(SUMPRODUCT(--(tbl_bd_descente[wo_number]=W684),tbl_bd_descente[Fe2O3],tbl_bd_descente[tons])/SUMIF(tbl_bd_descente[wo_number],W684,tbl_bd_descente[tons]),0)</f>
        <v>1.46666666666667</v>
      </c>
      <c r="AI684" s="21" t="n">
        <f aca="false">IFERROR(SUMPRODUCT(--(tbl_bd_descente[wo_number]=W684),tbl_bd_descente[MgO],tbl_bd_descente[tons])/SUMIF(tbl_bd_descente[wo_number],W684,tbl_bd_descente[tons]),0)</f>
        <v>32.35</v>
      </c>
      <c r="AJ684" s="21" t="n">
        <f aca="false">IFERROR(SUMPRODUCT(--(tbl_bd_descente[wo_number]=W684),tbl_bd_descente[CaOX],tbl_bd_descente[tons])/SUMIF(tbl_bd_descente[wo_number],W684,tbl_bd_descente[tons]),0)</f>
        <v>1.22666666666667</v>
      </c>
      <c r="AK684" s="21" t="n">
        <f aca="false">IFERROR(SUMPRODUCT(--(tbl_bd_descente[wo_number]=W684),tbl_bd_descente[S],tbl_bd_descente[tons])/SUMIF(tbl_bd_descente[wo_number],W684,tbl_bd_descente[tons]),0)</f>
        <v>0.165333333333333</v>
      </c>
      <c r="AL684" s="33"/>
      <c r="AM684" s="34"/>
      <c r="AO684" s="47" t="str">
        <f aca="false">IF(AND(C684=S$2,D684=S$3,COUNTIF(AO$1:AO683,"&gt;"&amp;1)&lt;10),ROW(),"")</f>
        <v/>
      </c>
    </row>
    <row r="685" customFormat="false" ht="12.8" hidden="false" customHeight="false" outlineLevel="0" collapsed="false">
      <c r="A685" s="0" t="s">
        <v>1300</v>
      </c>
      <c r="B685" s="0" t="s">
        <v>54</v>
      </c>
      <c r="C685" s="0" t="s">
        <v>7</v>
      </c>
      <c r="D685" s="0" t="s">
        <v>54</v>
      </c>
      <c r="E685" s="20" t="n">
        <v>110.674999237061</v>
      </c>
      <c r="F685" s="0" t="n">
        <v>81.7</v>
      </c>
      <c r="G685" s="0" t="n">
        <v>86</v>
      </c>
      <c r="H685" s="0" t="n">
        <v>93.3</v>
      </c>
      <c r="I685" s="0" t="n">
        <v>1.32</v>
      </c>
      <c r="J685" s="0" t="n">
        <v>0.6</v>
      </c>
      <c r="K685" s="0" t="n">
        <v>31.39</v>
      </c>
      <c r="L685" s="0" t="n">
        <v>0.54</v>
      </c>
      <c r="M685" s="19" t="n">
        <v>43703.8776341782</v>
      </c>
      <c r="N685" s="19" t="n">
        <v>43703.8872872338</v>
      </c>
      <c r="O685" s="19" t="s">
        <v>605</v>
      </c>
      <c r="W685" s="0" t="s">
        <v>111</v>
      </c>
      <c r="X685" s="19" t="n">
        <v>43572.0784722222</v>
      </c>
      <c r="Y685" s="31" t="n">
        <v>300</v>
      </c>
      <c r="Z685" s="0" t="s">
        <v>66</v>
      </c>
      <c r="AA685" s="0" t="s">
        <v>8</v>
      </c>
      <c r="AB685" s="0" t="s">
        <v>66</v>
      </c>
      <c r="AC685" s="0" t="n">
        <v>2019</v>
      </c>
      <c r="AD685" s="0" t="n">
        <v>4</v>
      </c>
      <c r="AE685" s="32"/>
      <c r="AF685" s="21" t="n">
        <f aca="false">IFERROR(SUMPRODUCT(--(tbl_bd_descente[wo_number]=W685),tbl_bd_descente[Y],tbl_bd_descente[tons])/SUMIF(tbl_bd_descente[wo_number],W685,tbl_bd_descente[tons]),0)</f>
        <v>74.5666666666667</v>
      </c>
      <c r="AG685" s="21" t="n">
        <f aca="false">IFERROR(SUMPRODUCT(--(tbl_bd_descente[wo_number]=W685),tbl_bd_descente[Al2O3],tbl_bd_descente[tons])/SUMIF(tbl_bd_descente[wo_number],W685,tbl_bd_descente[tons]),0)</f>
        <v>8.84</v>
      </c>
      <c r="AH685" s="21" t="n">
        <f aca="false">IFERROR(SUMPRODUCT(--(tbl_bd_descente[wo_number]=W685),tbl_bd_descente[Fe2O3],tbl_bd_descente[tons])/SUMIF(tbl_bd_descente[wo_number],W685,tbl_bd_descente[tons]),0)</f>
        <v>1.46666666666667</v>
      </c>
      <c r="AI685" s="21" t="n">
        <f aca="false">IFERROR(SUMPRODUCT(--(tbl_bd_descente[wo_number]=W685),tbl_bd_descente[MgO],tbl_bd_descente[tons])/SUMIF(tbl_bd_descente[wo_number],W685,tbl_bd_descente[tons]),0)</f>
        <v>32.35</v>
      </c>
      <c r="AJ685" s="21" t="n">
        <f aca="false">IFERROR(SUMPRODUCT(--(tbl_bd_descente[wo_number]=W685),tbl_bd_descente[CaOX],tbl_bd_descente[tons])/SUMIF(tbl_bd_descente[wo_number],W685,tbl_bd_descente[tons]),0)</f>
        <v>1.22666666666667</v>
      </c>
      <c r="AK685" s="21" t="n">
        <f aca="false">IFERROR(SUMPRODUCT(--(tbl_bd_descente[wo_number]=W685),tbl_bd_descente[S],tbl_bd_descente[tons])/SUMIF(tbl_bd_descente[wo_number],W685,tbl_bd_descente[tons]),0)</f>
        <v>0.165333333333333</v>
      </c>
      <c r="AL685" s="33"/>
      <c r="AM685" s="34"/>
      <c r="AO685" s="47" t="str">
        <f aca="false">IF(AND(C685=S$2,D685=S$3,COUNTIF(AO$1:AO684,"&gt;"&amp;1)&lt;10),ROW(),"")</f>
        <v/>
      </c>
    </row>
    <row r="686" customFormat="false" ht="12.8" hidden="false" customHeight="false" outlineLevel="0" collapsed="false">
      <c r="A686" s="0" t="s">
        <v>1301</v>
      </c>
      <c r="B686" s="0" t="s">
        <v>633</v>
      </c>
      <c r="C686" s="0" t="s">
        <v>5</v>
      </c>
      <c r="D686" s="0" t="s">
        <v>54</v>
      </c>
      <c r="E686" s="20" t="n">
        <v>225.8869972229</v>
      </c>
      <c r="F686" s="0" t="n">
        <v>79</v>
      </c>
      <c r="G686" s="0" t="n">
        <v>83.3</v>
      </c>
      <c r="H686" s="0" t="n">
        <v>90.2</v>
      </c>
      <c r="I686" s="0" t="n">
        <v>1.69</v>
      </c>
      <c r="J686" s="0" t="n">
        <v>0.68</v>
      </c>
      <c r="K686" s="0" t="n">
        <v>31.39</v>
      </c>
      <c r="L686" s="0" t="n">
        <v>0.69</v>
      </c>
      <c r="M686" s="19" t="n">
        <v>43703.8520203357</v>
      </c>
      <c r="N686" s="19" t="n">
        <v>43703.8749189468</v>
      </c>
      <c r="O686" s="19" t="s">
        <v>605</v>
      </c>
      <c r="W686" s="0" t="s">
        <v>110</v>
      </c>
      <c r="X686" s="19" t="n">
        <v>43571.8694444444</v>
      </c>
      <c r="Y686" s="31" t="n">
        <v>600</v>
      </c>
      <c r="Z686" s="0" t="s">
        <v>66</v>
      </c>
      <c r="AA686" s="0" t="s">
        <v>20</v>
      </c>
      <c r="AB686" s="0" t="s">
        <v>66</v>
      </c>
      <c r="AC686" s="0" t="n">
        <v>2019</v>
      </c>
      <c r="AD686" s="0" t="n">
        <v>4</v>
      </c>
      <c r="AE686" s="32"/>
      <c r="AF686" s="21" t="n">
        <f aca="false">IFERROR(SUMPRODUCT(--(tbl_bd_descente[wo_number]=W686),tbl_bd_descente[Y],tbl_bd_descente[tons])/SUMIF(tbl_bd_descente[wo_number],W686,tbl_bd_descente[tons]),0)</f>
        <v>74.7333333333333</v>
      </c>
      <c r="AG686" s="21" t="n">
        <f aca="false">IFERROR(SUMPRODUCT(--(tbl_bd_descente[wo_number]=W686),tbl_bd_descente[Al2O3],tbl_bd_descente[tons])/SUMIF(tbl_bd_descente[wo_number],W686,tbl_bd_descente[tons]),0)</f>
        <v>8.2</v>
      </c>
      <c r="AH686" s="21" t="n">
        <f aca="false">IFERROR(SUMPRODUCT(--(tbl_bd_descente[wo_number]=W686),tbl_bd_descente[Fe2O3],tbl_bd_descente[tons])/SUMIF(tbl_bd_descente[wo_number],W686,tbl_bd_descente[tons]),0)</f>
        <v>1.37666666666667</v>
      </c>
      <c r="AI686" s="21" t="n">
        <f aca="false">IFERROR(SUMPRODUCT(--(tbl_bd_descente[wo_number]=W686),tbl_bd_descente[MgO],tbl_bd_descente[tons])/SUMIF(tbl_bd_descente[wo_number],W686,tbl_bd_descente[tons]),0)</f>
        <v>32.1733333333333</v>
      </c>
      <c r="AJ686" s="21" t="n">
        <f aca="false">IFERROR(SUMPRODUCT(--(tbl_bd_descente[wo_number]=W686),tbl_bd_descente[CaOX],tbl_bd_descente[tons])/SUMIF(tbl_bd_descente[wo_number],W686,tbl_bd_descente[tons]),0)</f>
        <v>1.36</v>
      </c>
      <c r="AK686" s="21" t="n">
        <f aca="false">IFERROR(SUMPRODUCT(--(tbl_bd_descente[wo_number]=W686),tbl_bd_descente[S],tbl_bd_descente[tons])/SUMIF(tbl_bd_descente[wo_number],W686,tbl_bd_descente[tons]),0)</f>
        <v>0.121666666666667</v>
      </c>
      <c r="AL686" s="33"/>
      <c r="AM686" s="34"/>
      <c r="AO686" s="47" t="str">
        <f aca="false">IF(AND(C686=S$2,D686=S$3,COUNTIF(AO$1:AO685,"&gt;"&amp;1)&lt;10),ROW(),"")</f>
        <v/>
      </c>
    </row>
    <row r="687" customFormat="false" ht="12.8" hidden="false" customHeight="false" outlineLevel="0" collapsed="false">
      <c r="A687" s="0" t="s">
        <v>1302</v>
      </c>
      <c r="B687" s="0" t="s">
        <v>66</v>
      </c>
      <c r="C687" s="0" t="s">
        <v>20</v>
      </c>
      <c r="D687" s="0" t="s">
        <v>66</v>
      </c>
      <c r="E687" s="20" t="n">
        <v>224.162998199463</v>
      </c>
      <c r="F687" s="0" t="n">
        <v>72.7</v>
      </c>
      <c r="G687" s="0" t="n">
        <v>76.7</v>
      </c>
      <c r="H687" s="0" t="n">
        <v>82.5</v>
      </c>
      <c r="I687" s="0" t="n">
        <v>6.62</v>
      </c>
      <c r="J687" s="0" t="n">
        <v>1.17</v>
      </c>
      <c r="K687" s="0" t="n">
        <v>31.82</v>
      </c>
      <c r="L687" s="0" t="n">
        <v>0.63</v>
      </c>
      <c r="M687" s="19" t="n">
        <v>43703.8287677894</v>
      </c>
      <c r="N687" s="19" t="n">
        <v>43703.8466559375</v>
      </c>
      <c r="O687" s="19" t="s">
        <v>605</v>
      </c>
      <c r="W687" s="0" t="s">
        <v>110</v>
      </c>
      <c r="X687" s="19" t="n">
        <v>43571.8694444444</v>
      </c>
      <c r="Y687" s="31" t="n">
        <v>300</v>
      </c>
      <c r="Z687" s="0" t="s">
        <v>66</v>
      </c>
      <c r="AA687" s="0" t="s">
        <v>8</v>
      </c>
      <c r="AB687" s="0" t="s">
        <v>66</v>
      </c>
      <c r="AC687" s="0" t="n">
        <v>2019</v>
      </c>
      <c r="AD687" s="0" t="n">
        <v>4</v>
      </c>
      <c r="AE687" s="32"/>
      <c r="AF687" s="21" t="n">
        <f aca="false">IFERROR(SUMPRODUCT(--(tbl_bd_descente[wo_number]=W687),tbl_bd_descente[Y],tbl_bd_descente[tons])/SUMIF(tbl_bd_descente[wo_number],W687,tbl_bd_descente[tons]),0)</f>
        <v>74.7333333333333</v>
      </c>
      <c r="AG687" s="21" t="n">
        <f aca="false">IFERROR(SUMPRODUCT(--(tbl_bd_descente[wo_number]=W687),tbl_bd_descente[Al2O3],tbl_bd_descente[tons])/SUMIF(tbl_bd_descente[wo_number],W687,tbl_bd_descente[tons]),0)</f>
        <v>8.2</v>
      </c>
      <c r="AH687" s="21" t="n">
        <f aca="false">IFERROR(SUMPRODUCT(--(tbl_bd_descente[wo_number]=W687),tbl_bd_descente[Fe2O3],tbl_bd_descente[tons])/SUMIF(tbl_bd_descente[wo_number],W687,tbl_bd_descente[tons]),0)</f>
        <v>1.37666666666667</v>
      </c>
      <c r="AI687" s="21" t="n">
        <f aca="false">IFERROR(SUMPRODUCT(--(tbl_bd_descente[wo_number]=W687),tbl_bd_descente[MgO],tbl_bd_descente[tons])/SUMIF(tbl_bd_descente[wo_number],W687,tbl_bd_descente[tons]),0)</f>
        <v>32.1733333333333</v>
      </c>
      <c r="AJ687" s="21" t="n">
        <f aca="false">IFERROR(SUMPRODUCT(--(tbl_bd_descente[wo_number]=W687),tbl_bd_descente[CaOX],tbl_bd_descente[tons])/SUMIF(tbl_bd_descente[wo_number],W687,tbl_bd_descente[tons]),0)</f>
        <v>1.36</v>
      </c>
      <c r="AK687" s="21" t="n">
        <f aca="false">IFERROR(SUMPRODUCT(--(tbl_bd_descente[wo_number]=W687),tbl_bd_descente[S],tbl_bd_descente[tons])/SUMIF(tbl_bd_descente[wo_number],W687,tbl_bd_descente[tons]),0)</f>
        <v>0.121666666666667</v>
      </c>
      <c r="AL687" s="33"/>
      <c r="AM687" s="34"/>
      <c r="AO687" s="47" t="str">
        <f aca="false">IF(AND(C687=S$2,D687=S$3,COUNTIF(AO$1:AO686,"&gt;"&amp;1)&lt;10),ROW(),"")</f>
        <v/>
      </c>
    </row>
    <row r="688" customFormat="false" ht="12.8" hidden="false" customHeight="false" outlineLevel="0" collapsed="false">
      <c r="A688" s="0" t="s">
        <v>1303</v>
      </c>
      <c r="B688" s="0" t="s">
        <v>66</v>
      </c>
      <c r="C688" s="0" t="s">
        <v>9</v>
      </c>
      <c r="D688" s="0" t="s">
        <v>66</v>
      </c>
      <c r="E688" s="20" t="n">
        <v>77.201000213623</v>
      </c>
      <c r="F688" s="0" t="n">
        <v>70.5</v>
      </c>
      <c r="G688" s="0" t="n">
        <v>74.3</v>
      </c>
      <c r="H688" s="0" t="n">
        <v>79.6</v>
      </c>
      <c r="I688" s="0" t="n">
        <v>11.02</v>
      </c>
      <c r="J688" s="0" t="n">
        <v>1.41</v>
      </c>
      <c r="K688" s="0" t="n">
        <v>32.25</v>
      </c>
      <c r="L688" s="0" t="n">
        <v>2.31</v>
      </c>
      <c r="M688" s="19" t="n">
        <v>43703.8199491088</v>
      </c>
      <c r="N688" s="19" t="n">
        <v>43703.8251623843</v>
      </c>
      <c r="O688" s="19" t="s">
        <v>1108</v>
      </c>
      <c r="W688" s="0" t="s">
        <v>109</v>
      </c>
      <c r="X688" s="19" t="n">
        <v>43571.6534722222</v>
      </c>
      <c r="Y688" s="31" t="n">
        <v>600</v>
      </c>
      <c r="Z688" s="0" t="s">
        <v>66</v>
      </c>
      <c r="AA688" s="0" t="s">
        <v>20</v>
      </c>
      <c r="AB688" s="0" t="s">
        <v>66</v>
      </c>
      <c r="AC688" s="0" t="n">
        <v>2019</v>
      </c>
      <c r="AD688" s="0" t="n">
        <v>4</v>
      </c>
      <c r="AE688" s="32"/>
      <c r="AF688" s="21" t="n">
        <f aca="false">IFERROR(SUMPRODUCT(--(tbl_bd_descente[wo_number]=W688),tbl_bd_descente[Y],tbl_bd_descente[tons])/SUMIF(tbl_bd_descente[wo_number],W688,tbl_bd_descente[tons]),0)</f>
        <v>74.3333333333333</v>
      </c>
      <c r="AG688" s="21" t="n">
        <f aca="false">IFERROR(SUMPRODUCT(--(tbl_bd_descente[wo_number]=W688),tbl_bd_descente[Al2O3],tbl_bd_descente[tons])/SUMIF(tbl_bd_descente[wo_number],W688,tbl_bd_descente[tons]),0)</f>
        <v>8.01333333333333</v>
      </c>
      <c r="AH688" s="21" t="n">
        <f aca="false">IFERROR(SUMPRODUCT(--(tbl_bd_descente[wo_number]=W688),tbl_bd_descente[Fe2O3],tbl_bd_descente[tons])/SUMIF(tbl_bd_descente[wo_number],W688,tbl_bd_descente[tons]),0)</f>
        <v>1.37</v>
      </c>
      <c r="AI688" s="21" t="n">
        <f aca="false">IFERROR(SUMPRODUCT(--(tbl_bd_descente[wo_number]=W688),tbl_bd_descente[MgO],tbl_bd_descente[tons])/SUMIF(tbl_bd_descente[wo_number],W688,tbl_bd_descente[tons]),0)</f>
        <v>32.0766666666667</v>
      </c>
      <c r="AJ688" s="21" t="n">
        <f aca="false">IFERROR(SUMPRODUCT(--(tbl_bd_descente[wo_number]=W688),tbl_bd_descente[CaOX],tbl_bd_descente[tons])/SUMIF(tbl_bd_descente[wo_number],W688,tbl_bd_descente[tons]),0)</f>
        <v>1.16</v>
      </c>
      <c r="AK688" s="21" t="n">
        <f aca="false">IFERROR(SUMPRODUCT(--(tbl_bd_descente[wo_number]=W688),tbl_bd_descente[S],tbl_bd_descente[tons])/SUMIF(tbl_bd_descente[wo_number],W688,tbl_bd_descente[tons]),0)</f>
        <v>0.130666666666667</v>
      </c>
      <c r="AL688" s="33"/>
      <c r="AM688" s="34"/>
      <c r="AO688" s="47" t="str">
        <f aca="false">IF(AND(C688=S$2,D688=S$3,COUNTIF(AO$1:AO687,"&gt;"&amp;1)&lt;10),ROW(),"")</f>
        <v/>
      </c>
    </row>
    <row r="689" customFormat="false" ht="12.8" hidden="false" customHeight="false" outlineLevel="0" collapsed="false">
      <c r="A689" s="0" t="s">
        <v>1304</v>
      </c>
      <c r="B689" s="0" t="s">
        <v>104</v>
      </c>
      <c r="C689" s="0" t="s">
        <v>6</v>
      </c>
      <c r="D689" s="0" t="s">
        <v>104</v>
      </c>
      <c r="E689" s="20" t="n">
        <v>187.241996765137</v>
      </c>
      <c r="F689" s="0" t="n">
        <v>79.1</v>
      </c>
      <c r="G689" s="0" t="n">
        <v>83.3</v>
      </c>
      <c r="H689" s="0" t="n">
        <v>89.9</v>
      </c>
      <c r="I689" s="0" t="n">
        <v>5.18</v>
      </c>
      <c r="J689" s="0" t="n">
        <v>0.89</v>
      </c>
      <c r="K689" s="0" t="n">
        <v>31.81</v>
      </c>
      <c r="L689" s="0" t="n">
        <v>0.51</v>
      </c>
      <c r="M689" s="19" t="n">
        <v>43703.7983453704</v>
      </c>
      <c r="N689" s="19" t="n">
        <v>43703.8198329861</v>
      </c>
      <c r="O689" s="19" t="s">
        <v>1108</v>
      </c>
      <c r="W689" s="0" t="s">
        <v>109</v>
      </c>
      <c r="X689" s="19" t="n">
        <v>43571.6534722222</v>
      </c>
      <c r="Y689" s="31" t="n">
        <v>300</v>
      </c>
      <c r="Z689" s="0" t="s">
        <v>66</v>
      </c>
      <c r="AA689" s="0" t="s">
        <v>8</v>
      </c>
      <c r="AB689" s="0" t="s">
        <v>66</v>
      </c>
      <c r="AC689" s="0" t="n">
        <v>2019</v>
      </c>
      <c r="AD689" s="0" t="n">
        <v>4</v>
      </c>
      <c r="AE689" s="32"/>
      <c r="AF689" s="21" t="n">
        <f aca="false">IFERROR(SUMPRODUCT(--(tbl_bd_descente[wo_number]=W689),tbl_bd_descente[Y],tbl_bd_descente[tons])/SUMIF(tbl_bd_descente[wo_number],W689,tbl_bd_descente[tons]),0)</f>
        <v>74.3333333333333</v>
      </c>
      <c r="AG689" s="21" t="n">
        <f aca="false">IFERROR(SUMPRODUCT(--(tbl_bd_descente[wo_number]=W689),tbl_bd_descente[Al2O3],tbl_bd_descente[tons])/SUMIF(tbl_bd_descente[wo_number],W689,tbl_bd_descente[tons]),0)</f>
        <v>8.01333333333333</v>
      </c>
      <c r="AH689" s="21" t="n">
        <f aca="false">IFERROR(SUMPRODUCT(--(tbl_bd_descente[wo_number]=W689),tbl_bd_descente[Fe2O3],tbl_bd_descente[tons])/SUMIF(tbl_bd_descente[wo_number],W689,tbl_bd_descente[tons]),0)</f>
        <v>1.37</v>
      </c>
      <c r="AI689" s="21" t="n">
        <f aca="false">IFERROR(SUMPRODUCT(--(tbl_bd_descente[wo_number]=W689),tbl_bd_descente[MgO],tbl_bd_descente[tons])/SUMIF(tbl_bd_descente[wo_number],W689,tbl_bd_descente[tons]),0)</f>
        <v>32.0766666666667</v>
      </c>
      <c r="AJ689" s="21" t="n">
        <f aca="false">IFERROR(SUMPRODUCT(--(tbl_bd_descente[wo_number]=W689),tbl_bd_descente[CaOX],tbl_bd_descente[tons])/SUMIF(tbl_bd_descente[wo_number],W689,tbl_bd_descente[tons]),0)</f>
        <v>1.16</v>
      </c>
      <c r="AK689" s="21" t="n">
        <f aca="false">IFERROR(SUMPRODUCT(--(tbl_bd_descente[wo_number]=W689),tbl_bd_descente[S],tbl_bd_descente[tons])/SUMIF(tbl_bd_descente[wo_number],W689,tbl_bd_descente[tons]),0)</f>
        <v>0.130666666666667</v>
      </c>
      <c r="AL689" s="33"/>
      <c r="AM689" s="34"/>
      <c r="AO689" s="47" t="str">
        <f aca="false">IF(AND(C689=S$2,D689=S$3,COUNTIF(AO$1:AO688,"&gt;"&amp;1)&lt;10),ROW(),"")</f>
        <v/>
      </c>
    </row>
    <row r="690" customFormat="false" ht="12.8" hidden="false" customHeight="false" outlineLevel="0" collapsed="false">
      <c r="A690" s="0" t="s">
        <v>1305</v>
      </c>
      <c r="B690" s="0" t="s">
        <v>613</v>
      </c>
      <c r="C690" s="0" t="s">
        <v>8</v>
      </c>
      <c r="D690" s="0" t="s">
        <v>66</v>
      </c>
      <c r="E690" s="20" t="n">
        <v>234.775997161865</v>
      </c>
      <c r="F690" s="0" t="n">
        <v>73.8</v>
      </c>
      <c r="G690" s="0" t="n">
        <v>77.7</v>
      </c>
      <c r="H690" s="0" t="n">
        <v>83</v>
      </c>
      <c r="I690" s="0" t="n">
        <v>11.18</v>
      </c>
      <c r="J690" s="0" t="n">
        <v>1.55</v>
      </c>
      <c r="K690" s="0" t="n">
        <v>32.15</v>
      </c>
      <c r="L690" s="0" t="n">
        <v>1.74</v>
      </c>
      <c r="M690" s="19" t="n">
        <v>43703.773321956</v>
      </c>
      <c r="N690" s="19" t="n">
        <v>43703.8196017014</v>
      </c>
      <c r="O690" s="19" t="s">
        <v>1108</v>
      </c>
      <c r="W690" s="0" t="s">
        <v>108</v>
      </c>
      <c r="X690" s="19" t="n">
        <v>43571.4194444445</v>
      </c>
      <c r="Y690" s="31" t="n">
        <v>600</v>
      </c>
      <c r="Z690" s="0" t="s">
        <v>66</v>
      </c>
      <c r="AA690" s="0" t="s">
        <v>20</v>
      </c>
      <c r="AB690" s="0" t="s">
        <v>66</v>
      </c>
      <c r="AC690" s="0" t="n">
        <v>2019</v>
      </c>
      <c r="AD690" s="0" t="n">
        <v>4</v>
      </c>
      <c r="AE690" s="32"/>
      <c r="AF690" s="21" t="n">
        <f aca="false">IFERROR(SUMPRODUCT(--(tbl_bd_descente[wo_number]=W690),tbl_bd_descente[Y],tbl_bd_descente[tons])/SUMIF(tbl_bd_descente[wo_number],W690,tbl_bd_descente[tons]),0)</f>
        <v>74.3333333333333</v>
      </c>
      <c r="AG690" s="21" t="n">
        <f aca="false">IFERROR(SUMPRODUCT(--(tbl_bd_descente[wo_number]=W690),tbl_bd_descente[Al2O3],tbl_bd_descente[tons])/SUMIF(tbl_bd_descente[wo_number],W690,tbl_bd_descente[tons]),0)</f>
        <v>8.35666666666667</v>
      </c>
      <c r="AH690" s="21" t="n">
        <f aca="false">IFERROR(SUMPRODUCT(--(tbl_bd_descente[wo_number]=W690),tbl_bd_descente[Fe2O3],tbl_bd_descente[tons])/SUMIF(tbl_bd_descente[wo_number],W690,tbl_bd_descente[tons]),0)</f>
        <v>1.34333333333333</v>
      </c>
      <c r="AI690" s="21" t="n">
        <f aca="false">IFERROR(SUMPRODUCT(--(tbl_bd_descente[wo_number]=W690),tbl_bd_descente[MgO],tbl_bd_descente[tons])/SUMIF(tbl_bd_descente[wo_number],W690,tbl_bd_descente[tons]),0)</f>
        <v>32.09</v>
      </c>
      <c r="AJ690" s="21" t="n">
        <f aca="false">IFERROR(SUMPRODUCT(--(tbl_bd_descente[wo_number]=W690),tbl_bd_descente[CaOX],tbl_bd_descente[tons])/SUMIF(tbl_bd_descente[wo_number],W690,tbl_bd_descente[tons]),0)</f>
        <v>1.4</v>
      </c>
      <c r="AK690" s="21" t="n">
        <f aca="false">IFERROR(SUMPRODUCT(--(tbl_bd_descente[wo_number]=W690),tbl_bd_descente[S],tbl_bd_descente[tons])/SUMIF(tbl_bd_descente[wo_number],W690,tbl_bd_descente[tons]),0)</f>
        <v>0.105</v>
      </c>
      <c r="AL690" s="33"/>
      <c r="AM690" s="34"/>
      <c r="AO690" s="47" t="str">
        <f aca="false">IF(AND(C690=S$2,D690=S$3,COUNTIF(AO$1:AO689,"&gt;"&amp;1)&lt;10),ROW(),"")</f>
        <v/>
      </c>
    </row>
    <row r="691" customFormat="false" ht="12.8" hidden="false" customHeight="false" outlineLevel="0" collapsed="false">
      <c r="A691" s="0" t="s">
        <v>1306</v>
      </c>
      <c r="B691" s="0" t="s">
        <v>613</v>
      </c>
      <c r="C691" s="0" t="s">
        <v>8</v>
      </c>
      <c r="D691" s="0" t="s">
        <v>66</v>
      </c>
      <c r="E691" s="20" t="n">
        <v>215.363998413086</v>
      </c>
      <c r="F691" s="0" t="n">
        <v>73.9</v>
      </c>
      <c r="G691" s="0" t="n">
        <v>77.8</v>
      </c>
      <c r="H691" s="0" t="n">
        <v>83.9</v>
      </c>
      <c r="I691" s="0" t="n">
        <v>4.92</v>
      </c>
      <c r="J691" s="0" t="n">
        <v>0.92</v>
      </c>
      <c r="K691" s="0" t="n">
        <v>31.41</v>
      </c>
      <c r="L691" s="0" t="n">
        <v>3.37</v>
      </c>
      <c r="M691" s="19" t="n">
        <v>43700.8842938657</v>
      </c>
      <c r="N691" s="19" t="n">
        <v>43700.9048717593</v>
      </c>
      <c r="O691" s="19" t="s">
        <v>676</v>
      </c>
      <c r="W691" s="0" t="s">
        <v>108</v>
      </c>
      <c r="X691" s="19" t="n">
        <v>43571.4194444445</v>
      </c>
      <c r="Y691" s="31" t="n">
        <v>300</v>
      </c>
      <c r="Z691" s="0" t="s">
        <v>66</v>
      </c>
      <c r="AA691" s="0" t="s">
        <v>8</v>
      </c>
      <c r="AB691" s="0" t="s">
        <v>66</v>
      </c>
      <c r="AC691" s="0" t="n">
        <v>2019</v>
      </c>
      <c r="AD691" s="0" t="n">
        <v>4</v>
      </c>
      <c r="AE691" s="32"/>
      <c r="AF691" s="21" t="n">
        <f aca="false">IFERROR(SUMPRODUCT(--(tbl_bd_descente[wo_number]=W691),tbl_bd_descente[Y],tbl_bd_descente[tons])/SUMIF(tbl_bd_descente[wo_number],W691,tbl_bd_descente[tons]),0)</f>
        <v>74.3333333333333</v>
      </c>
      <c r="AG691" s="21" t="n">
        <f aca="false">IFERROR(SUMPRODUCT(--(tbl_bd_descente[wo_number]=W691),tbl_bd_descente[Al2O3],tbl_bd_descente[tons])/SUMIF(tbl_bd_descente[wo_number],W691,tbl_bd_descente[tons]),0)</f>
        <v>8.35666666666667</v>
      </c>
      <c r="AH691" s="21" t="n">
        <f aca="false">IFERROR(SUMPRODUCT(--(tbl_bd_descente[wo_number]=W691),tbl_bd_descente[Fe2O3],tbl_bd_descente[tons])/SUMIF(tbl_bd_descente[wo_number],W691,tbl_bd_descente[tons]),0)</f>
        <v>1.34333333333333</v>
      </c>
      <c r="AI691" s="21" t="n">
        <f aca="false">IFERROR(SUMPRODUCT(--(tbl_bd_descente[wo_number]=W691),tbl_bd_descente[MgO],tbl_bd_descente[tons])/SUMIF(tbl_bd_descente[wo_number],W691,tbl_bd_descente[tons]),0)</f>
        <v>32.09</v>
      </c>
      <c r="AJ691" s="21" t="n">
        <f aca="false">IFERROR(SUMPRODUCT(--(tbl_bd_descente[wo_number]=W691),tbl_bd_descente[CaOX],tbl_bd_descente[tons])/SUMIF(tbl_bd_descente[wo_number],W691,tbl_bd_descente[tons]),0)</f>
        <v>1.4</v>
      </c>
      <c r="AK691" s="21" t="n">
        <f aca="false">IFERROR(SUMPRODUCT(--(tbl_bd_descente[wo_number]=W691),tbl_bd_descente[S],tbl_bd_descente[tons])/SUMIF(tbl_bd_descente[wo_number],W691,tbl_bd_descente[tons]),0)</f>
        <v>0.105</v>
      </c>
      <c r="AL691" s="33"/>
      <c r="AM691" s="34"/>
      <c r="AO691" s="47" t="str">
        <f aca="false">IF(AND(C691=S$2,D691=S$3,COUNTIF(AO$1:AO690,"&gt;"&amp;1)&lt;10),ROW(),"")</f>
        <v/>
      </c>
    </row>
    <row r="692" customFormat="false" ht="12.8" hidden="false" customHeight="false" outlineLevel="0" collapsed="false">
      <c r="A692" s="0" t="s">
        <v>1307</v>
      </c>
      <c r="B692" s="0" t="s">
        <v>30</v>
      </c>
      <c r="C692" s="0" t="s">
        <v>4</v>
      </c>
      <c r="D692" s="0" t="s">
        <v>30</v>
      </c>
      <c r="E692" s="20" t="n">
        <v>193.046997070313</v>
      </c>
      <c r="F692" s="0" t="n">
        <v>76.2</v>
      </c>
      <c r="G692" s="0" t="n">
        <v>80.3</v>
      </c>
      <c r="H692" s="0" t="n">
        <v>86.5</v>
      </c>
      <c r="I692" s="0" t="n">
        <v>5.17</v>
      </c>
      <c r="J692" s="0" t="n">
        <v>1.02</v>
      </c>
      <c r="K692" s="0" t="n">
        <v>31.74</v>
      </c>
      <c r="L692" s="0" t="n">
        <v>0.65</v>
      </c>
      <c r="M692" s="19" t="n">
        <v>43700.86298125</v>
      </c>
      <c r="N692" s="19" t="n">
        <v>43700.8807708333</v>
      </c>
      <c r="O692" s="19" t="s">
        <v>676</v>
      </c>
      <c r="W692" s="0" t="s">
        <v>107</v>
      </c>
      <c r="X692" s="19" t="n">
        <v>43571.1916666667</v>
      </c>
      <c r="Y692" s="31" t="n">
        <v>642.666666666667</v>
      </c>
      <c r="Z692" s="0" t="s">
        <v>594</v>
      </c>
      <c r="AA692" s="0" t="s">
        <v>23</v>
      </c>
      <c r="AB692" s="0" t="s">
        <v>77</v>
      </c>
      <c r="AC692" s="0" t="n">
        <v>2019</v>
      </c>
      <c r="AD692" s="0" t="n">
        <v>4</v>
      </c>
      <c r="AE692" s="32"/>
      <c r="AF692" s="21" t="n">
        <f aca="false">IFERROR(SUMPRODUCT(--(tbl_bd_descente[wo_number]=W692),tbl_bd_descente[Y],tbl_bd_descente[tons])/SUMIF(tbl_bd_descente[wo_number],W692,tbl_bd_descente[tons]),0)</f>
        <v>82.755601659751</v>
      </c>
      <c r="AG692" s="21" t="n">
        <f aca="false">IFERROR(SUMPRODUCT(--(tbl_bd_descente[wo_number]=W692),tbl_bd_descente[Al2O3],tbl_bd_descente[tons])/SUMIF(tbl_bd_descente[wo_number],W692,tbl_bd_descente[tons]),0)</f>
        <v>10.2635269709544</v>
      </c>
      <c r="AH692" s="21" t="n">
        <f aca="false">IFERROR(SUMPRODUCT(--(tbl_bd_descente[wo_number]=W692),tbl_bd_descente[Fe2O3],tbl_bd_descente[tons])/SUMIF(tbl_bd_descente[wo_number],W692,tbl_bd_descente[tons]),0)</f>
        <v>1.21244813278008</v>
      </c>
      <c r="AI692" s="21" t="n">
        <f aca="false">IFERROR(SUMPRODUCT(--(tbl_bd_descente[wo_number]=W692),tbl_bd_descente[MgO],tbl_bd_descente[tons])/SUMIF(tbl_bd_descente[wo_number],W692,tbl_bd_descente[tons]),0)</f>
        <v>32.3259751037344</v>
      </c>
      <c r="AJ692" s="21" t="n">
        <f aca="false">IFERROR(SUMPRODUCT(--(tbl_bd_descente[wo_number]=W692),tbl_bd_descente[CaOX],tbl_bd_descente[tons])/SUMIF(tbl_bd_descente[wo_number],W692,tbl_bd_descente[tons]),0)</f>
        <v>0.815933609958506</v>
      </c>
      <c r="AK692" s="21" t="n">
        <f aca="false">IFERROR(SUMPRODUCT(--(tbl_bd_descente[wo_number]=W692),tbl_bd_descente[S],tbl_bd_descente[tons])/SUMIF(tbl_bd_descente[wo_number],W692,tbl_bd_descente[tons]),0)</f>
        <v>0.0522448132780083</v>
      </c>
      <c r="AL692" s="33"/>
      <c r="AM692" s="34"/>
      <c r="AO692" s="47" t="str">
        <f aca="false">IF(AND(C692=S$2,D692=S$3,COUNTIF(AO$1:AO691,"&gt;"&amp;1)&lt;10),ROW(),"")</f>
        <v/>
      </c>
    </row>
    <row r="693" customFormat="false" ht="12.8" hidden="false" customHeight="false" outlineLevel="0" collapsed="false">
      <c r="A693" s="0" t="s">
        <v>1308</v>
      </c>
      <c r="B693" s="0" t="s">
        <v>613</v>
      </c>
      <c r="C693" s="0" t="s">
        <v>8</v>
      </c>
      <c r="D693" s="0" t="s">
        <v>66</v>
      </c>
      <c r="E693" s="20" t="n">
        <v>212.369998931885</v>
      </c>
      <c r="F693" s="0" t="n">
        <v>73.1</v>
      </c>
      <c r="G693" s="0" t="n">
        <v>77.1</v>
      </c>
      <c r="H693" s="0" t="n">
        <v>82.9</v>
      </c>
      <c r="I693" s="0" t="n">
        <v>8.34</v>
      </c>
      <c r="J693" s="0" t="n">
        <v>1.36</v>
      </c>
      <c r="K693" s="0" t="n">
        <v>32.25</v>
      </c>
      <c r="L693" s="0" t="n">
        <v>0.51</v>
      </c>
      <c r="M693" s="19" t="n">
        <v>43700.8407292477</v>
      </c>
      <c r="N693" s="19" t="n">
        <v>43700.8583870718</v>
      </c>
      <c r="O693" s="19" t="s">
        <v>676</v>
      </c>
      <c r="W693" s="0" t="s">
        <v>107</v>
      </c>
      <c r="X693" s="19" t="n">
        <v>43571.1916666667</v>
      </c>
      <c r="Y693" s="31" t="n">
        <v>321.333333333333</v>
      </c>
      <c r="Z693" s="0" t="s">
        <v>594</v>
      </c>
      <c r="AA693" s="0" t="s">
        <v>24</v>
      </c>
      <c r="AB693" s="0" t="s">
        <v>77</v>
      </c>
      <c r="AC693" s="0" t="n">
        <v>2019</v>
      </c>
      <c r="AD693" s="0" t="n">
        <v>4</v>
      </c>
      <c r="AE693" s="32"/>
      <c r="AF693" s="21" t="n">
        <f aca="false">IFERROR(SUMPRODUCT(--(tbl_bd_descente[wo_number]=W693),tbl_bd_descente[Y],tbl_bd_descente[tons])/SUMIF(tbl_bd_descente[wo_number],W693,tbl_bd_descente[tons]),0)</f>
        <v>82.755601659751</v>
      </c>
      <c r="AG693" s="21" t="n">
        <f aca="false">IFERROR(SUMPRODUCT(--(tbl_bd_descente[wo_number]=W693),tbl_bd_descente[Al2O3],tbl_bd_descente[tons])/SUMIF(tbl_bd_descente[wo_number],W693,tbl_bd_descente[tons]),0)</f>
        <v>10.2635269709544</v>
      </c>
      <c r="AH693" s="21" t="n">
        <f aca="false">IFERROR(SUMPRODUCT(--(tbl_bd_descente[wo_number]=W693),tbl_bd_descente[Fe2O3],tbl_bd_descente[tons])/SUMIF(tbl_bd_descente[wo_number],W693,tbl_bd_descente[tons]),0)</f>
        <v>1.21244813278008</v>
      </c>
      <c r="AI693" s="21" t="n">
        <f aca="false">IFERROR(SUMPRODUCT(--(tbl_bd_descente[wo_number]=W693),tbl_bd_descente[MgO],tbl_bd_descente[tons])/SUMIF(tbl_bd_descente[wo_number],W693,tbl_bd_descente[tons]),0)</f>
        <v>32.3259751037344</v>
      </c>
      <c r="AJ693" s="21" t="n">
        <f aca="false">IFERROR(SUMPRODUCT(--(tbl_bd_descente[wo_number]=W693),tbl_bd_descente[CaOX],tbl_bd_descente[tons])/SUMIF(tbl_bd_descente[wo_number],W693,tbl_bd_descente[tons]),0)</f>
        <v>0.815933609958506</v>
      </c>
      <c r="AK693" s="21" t="n">
        <f aca="false">IFERROR(SUMPRODUCT(--(tbl_bd_descente[wo_number]=W693),tbl_bd_descente[S],tbl_bd_descente[tons])/SUMIF(tbl_bd_descente[wo_number],W693,tbl_bd_descente[tons]),0)</f>
        <v>0.0522448132780083</v>
      </c>
      <c r="AL693" s="33"/>
      <c r="AM693" s="34"/>
      <c r="AO693" s="47" t="str">
        <f aca="false">IF(AND(C693=S$2,D693=S$3,COUNTIF(AO$1:AO692,"&gt;"&amp;1)&lt;10),ROW(),"")</f>
        <v/>
      </c>
    </row>
    <row r="694" customFormat="false" ht="12.8" hidden="false" customHeight="false" outlineLevel="0" collapsed="false">
      <c r="A694" s="0" t="s">
        <v>1309</v>
      </c>
      <c r="B694" s="0" t="s">
        <v>30</v>
      </c>
      <c r="C694" s="0" t="s">
        <v>4</v>
      </c>
      <c r="D694" s="0" t="s">
        <v>30</v>
      </c>
      <c r="E694" s="20" t="n">
        <v>427.460990905762</v>
      </c>
      <c r="F694" s="0" t="n">
        <v>76.8</v>
      </c>
      <c r="G694" s="0" t="n">
        <v>81</v>
      </c>
      <c r="H694" s="0" t="n">
        <v>87.3</v>
      </c>
      <c r="I694" s="0" t="n">
        <v>4.94</v>
      </c>
      <c r="J694" s="0" t="n">
        <v>0.96</v>
      </c>
      <c r="K694" s="0" t="n">
        <v>31.82</v>
      </c>
      <c r="L694" s="0" t="n">
        <v>0.61</v>
      </c>
      <c r="M694" s="19" t="n">
        <v>43700.7999260069</v>
      </c>
      <c r="N694" s="19" t="n">
        <v>43700.8338309028</v>
      </c>
      <c r="O694" s="19" t="s">
        <v>837</v>
      </c>
      <c r="W694" s="0" t="s">
        <v>106</v>
      </c>
      <c r="X694" s="19" t="n">
        <v>43570.9145833333</v>
      </c>
      <c r="Y694" s="31" t="n">
        <v>600</v>
      </c>
      <c r="Z694" s="0" t="s">
        <v>594</v>
      </c>
      <c r="AA694" s="0" t="s">
        <v>23</v>
      </c>
      <c r="AB694" s="0" t="s">
        <v>77</v>
      </c>
      <c r="AC694" s="0" t="n">
        <v>2019</v>
      </c>
      <c r="AD694" s="0" t="n">
        <v>4</v>
      </c>
      <c r="AE694" s="32"/>
      <c r="AF694" s="21" t="n">
        <f aca="false">IFERROR(SUMPRODUCT(--(tbl_bd_descente[wo_number]=W694),tbl_bd_descente[Y],tbl_bd_descente[tons])/SUMIF(tbl_bd_descente[wo_number],W694,tbl_bd_descente[tons]),0)</f>
        <v>82.6333333333333</v>
      </c>
      <c r="AG694" s="21" t="n">
        <f aca="false">IFERROR(SUMPRODUCT(--(tbl_bd_descente[wo_number]=W694),tbl_bd_descente[Al2O3],tbl_bd_descente[tons])/SUMIF(tbl_bd_descente[wo_number],W694,tbl_bd_descente[tons]),0)</f>
        <v>11.2866666666667</v>
      </c>
      <c r="AH694" s="21" t="n">
        <f aca="false">IFERROR(SUMPRODUCT(--(tbl_bd_descente[wo_number]=W694),tbl_bd_descente[Fe2O3],tbl_bd_descente[tons])/SUMIF(tbl_bd_descente[wo_number],W694,tbl_bd_descente[tons]),0)</f>
        <v>1.32</v>
      </c>
      <c r="AI694" s="21" t="n">
        <f aca="false">IFERROR(SUMPRODUCT(--(tbl_bd_descente[wo_number]=W694),tbl_bd_descente[MgO],tbl_bd_descente[tons])/SUMIF(tbl_bd_descente[wo_number],W694,tbl_bd_descente[tons]),0)</f>
        <v>32.4</v>
      </c>
      <c r="AJ694" s="21" t="n">
        <f aca="false">IFERROR(SUMPRODUCT(--(tbl_bd_descente[wo_number]=W694),tbl_bd_descente[CaOX],tbl_bd_descente[tons])/SUMIF(tbl_bd_descente[wo_number],W694,tbl_bd_descente[tons]),0)</f>
        <v>0.766666666666667</v>
      </c>
      <c r="AK694" s="21" t="n">
        <f aca="false">IFERROR(SUMPRODUCT(--(tbl_bd_descente[wo_number]=W694),tbl_bd_descente[S],tbl_bd_descente[tons])/SUMIF(tbl_bd_descente[wo_number],W694,tbl_bd_descente[tons]),0)</f>
        <v>0.0373333333333333</v>
      </c>
      <c r="AL694" s="33"/>
      <c r="AM694" s="34"/>
      <c r="AO694" s="47" t="str">
        <f aca="false">IF(AND(C694=S$2,D694=S$3,COUNTIF(AO$1:AO693,"&gt;"&amp;1)&lt;10),ROW(),"")</f>
        <v/>
      </c>
    </row>
    <row r="695" customFormat="false" ht="12.8" hidden="false" customHeight="false" outlineLevel="0" collapsed="false">
      <c r="A695" s="0" t="s">
        <v>1310</v>
      </c>
      <c r="B695" s="0" t="s">
        <v>30</v>
      </c>
      <c r="C695" s="0" t="s">
        <v>4</v>
      </c>
      <c r="D695" s="0" t="s">
        <v>30</v>
      </c>
      <c r="E695" s="20" t="n">
        <v>174.706996917725</v>
      </c>
      <c r="F695" s="0" t="n">
        <v>74.1</v>
      </c>
      <c r="G695" s="0" t="n">
        <v>78.1</v>
      </c>
      <c r="H695" s="0" t="n">
        <v>84</v>
      </c>
      <c r="I695" s="0" t="n">
        <v>4.78</v>
      </c>
      <c r="J695" s="0" t="n">
        <v>1.05</v>
      </c>
      <c r="K695" s="0" t="n">
        <v>31.76</v>
      </c>
      <c r="L695" s="0" t="n">
        <v>0.36</v>
      </c>
      <c r="M695" s="19" t="n">
        <v>43700.7816621528</v>
      </c>
      <c r="N695" s="19" t="n">
        <v>43703.3385967593</v>
      </c>
      <c r="O695" s="19" t="s">
        <v>837</v>
      </c>
      <c r="W695" s="0" t="s">
        <v>106</v>
      </c>
      <c r="X695" s="19" t="n">
        <v>43570.9145833333</v>
      </c>
      <c r="Y695" s="31" t="n">
        <v>300</v>
      </c>
      <c r="Z695" s="0" t="s">
        <v>594</v>
      </c>
      <c r="AA695" s="0" t="s">
        <v>24</v>
      </c>
      <c r="AB695" s="0" t="s">
        <v>77</v>
      </c>
      <c r="AC695" s="0" t="n">
        <v>2019</v>
      </c>
      <c r="AD695" s="0" t="n">
        <v>4</v>
      </c>
      <c r="AE695" s="32"/>
      <c r="AF695" s="21" t="n">
        <f aca="false">IFERROR(SUMPRODUCT(--(tbl_bd_descente[wo_number]=W695),tbl_bd_descente[Y],tbl_bd_descente[tons])/SUMIF(tbl_bd_descente[wo_number],W695,tbl_bd_descente[tons]),0)</f>
        <v>82.6333333333333</v>
      </c>
      <c r="AG695" s="21" t="n">
        <f aca="false">IFERROR(SUMPRODUCT(--(tbl_bd_descente[wo_number]=W695),tbl_bd_descente[Al2O3],tbl_bd_descente[tons])/SUMIF(tbl_bd_descente[wo_number],W695,tbl_bd_descente[tons]),0)</f>
        <v>11.2866666666667</v>
      </c>
      <c r="AH695" s="21" t="n">
        <f aca="false">IFERROR(SUMPRODUCT(--(tbl_bd_descente[wo_number]=W695),tbl_bd_descente[Fe2O3],tbl_bd_descente[tons])/SUMIF(tbl_bd_descente[wo_number],W695,tbl_bd_descente[tons]),0)</f>
        <v>1.32</v>
      </c>
      <c r="AI695" s="21" t="n">
        <f aca="false">IFERROR(SUMPRODUCT(--(tbl_bd_descente[wo_number]=W695),tbl_bd_descente[MgO],tbl_bd_descente[tons])/SUMIF(tbl_bd_descente[wo_number],W695,tbl_bd_descente[tons]),0)</f>
        <v>32.4</v>
      </c>
      <c r="AJ695" s="21" t="n">
        <f aca="false">IFERROR(SUMPRODUCT(--(tbl_bd_descente[wo_number]=W695),tbl_bd_descente[CaOX],tbl_bd_descente[tons])/SUMIF(tbl_bd_descente[wo_number],W695,tbl_bd_descente[tons]),0)</f>
        <v>0.766666666666667</v>
      </c>
      <c r="AK695" s="21" t="n">
        <f aca="false">IFERROR(SUMPRODUCT(--(tbl_bd_descente[wo_number]=W695),tbl_bd_descente[S],tbl_bd_descente[tons])/SUMIF(tbl_bd_descente[wo_number],W695,tbl_bd_descente[tons]),0)</f>
        <v>0.0373333333333333</v>
      </c>
      <c r="AL695" s="33"/>
      <c r="AM695" s="34"/>
      <c r="AO695" s="47" t="str">
        <f aca="false">IF(AND(C695=S$2,D695=S$3,COUNTIF(AO$1:AO694,"&gt;"&amp;1)&lt;10),ROW(),"")</f>
        <v/>
      </c>
    </row>
    <row r="696" customFormat="false" ht="12.8" hidden="false" customHeight="false" outlineLevel="0" collapsed="false">
      <c r="A696" s="0" t="s">
        <v>1311</v>
      </c>
      <c r="B696" s="0" t="s">
        <v>30</v>
      </c>
      <c r="C696" s="0" t="s">
        <v>1</v>
      </c>
      <c r="D696" s="0" t="s">
        <v>30</v>
      </c>
      <c r="E696" s="20" t="n">
        <v>141.700996398926</v>
      </c>
      <c r="F696" s="20" t="n">
        <v>76.9</v>
      </c>
      <c r="G696" s="20" t="n">
        <v>81</v>
      </c>
      <c r="H696" s="20" t="n">
        <v>87.6</v>
      </c>
      <c r="I696" s="20" t="n">
        <v>2.38</v>
      </c>
      <c r="J696" s="20" t="n">
        <v>0.78</v>
      </c>
      <c r="K696" s="20" t="n">
        <v>31.61</v>
      </c>
      <c r="L696" s="20" t="n">
        <v>1.37</v>
      </c>
      <c r="M696" s="19" t="n">
        <v>43700.7223101505</v>
      </c>
      <c r="N696" s="19" t="n">
        <v>43700.7646215625</v>
      </c>
      <c r="O696" s="19" t="s">
        <v>676</v>
      </c>
      <c r="W696" s="0" t="s">
        <v>105</v>
      </c>
      <c r="X696" s="19" t="n">
        <v>43570.6986111111</v>
      </c>
      <c r="Y696" s="31" t="n">
        <v>677</v>
      </c>
      <c r="Z696" s="0" t="s">
        <v>104</v>
      </c>
      <c r="AA696" s="0" t="s">
        <v>6</v>
      </c>
      <c r="AB696" s="0" t="s">
        <v>104</v>
      </c>
      <c r="AC696" s="0" t="n">
        <v>2019</v>
      </c>
      <c r="AD696" s="0" t="n">
        <v>4</v>
      </c>
      <c r="AE696" s="32"/>
      <c r="AF696" s="21" t="n">
        <f aca="false">IFERROR(SUMPRODUCT(--(tbl_bd_descente[wo_number]=W696),tbl_bd_descente[Y],tbl_bd_descente[tons])/SUMIF(tbl_bd_descente[wo_number],W696,tbl_bd_descente[tons]),0)</f>
        <v>85.1454948301329</v>
      </c>
      <c r="AG696" s="21" t="n">
        <f aca="false">IFERROR(SUMPRODUCT(--(tbl_bd_descente[wo_number]=W696),tbl_bd_descente[Al2O3],tbl_bd_descente[tons])/SUMIF(tbl_bd_descente[wo_number],W696,tbl_bd_descente[tons]),0)</f>
        <v>6.69825701624815</v>
      </c>
      <c r="AH696" s="21" t="n">
        <f aca="false">IFERROR(SUMPRODUCT(--(tbl_bd_descente[wo_number]=W696),tbl_bd_descente[Fe2O3],tbl_bd_descente[tons])/SUMIF(tbl_bd_descente[wo_number],W696,tbl_bd_descente[tons]),0)</f>
        <v>0.900915805022157</v>
      </c>
      <c r="AI696" s="21" t="n">
        <f aca="false">IFERROR(SUMPRODUCT(--(tbl_bd_descente[wo_number]=W696),tbl_bd_descente[MgO],tbl_bd_descente[tons])/SUMIF(tbl_bd_descente[wo_number],W696,tbl_bd_descente[tons]),0)</f>
        <v>31.9490989660266</v>
      </c>
      <c r="AJ696" s="21" t="n">
        <f aca="false">IFERROR(SUMPRODUCT(--(tbl_bd_descente[wo_number]=W696),tbl_bd_descente[CaOX],tbl_bd_descente[tons])/SUMIF(tbl_bd_descente[wo_number],W696,tbl_bd_descente[tons]),0)</f>
        <v>0.530901033973412</v>
      </c>
      <c r="AK696" s="21" t="n">
        <f aca="false">IFERROR(SUMPRODUCT(--(tbl_bd_descente[wo_number]=W696),tbl_bd_descente[S],tbl_bd_descente[tons])/SUMIF(tbl_bd_descente[wo_number],W696,tbl_bd_descente[tons]),0)</f>
        <v>0.0299542097488922</v>
      </c>
      <c r="AL696" s="33"/>
      <c r="AM696" s="34"/>
      <c r="AO696" s="47" t="str">
        <f aca="false">IF(AND(C696=S$2,D696=S$3,COUNTIF(AO$1:AO695,"&gt;"&amp;1)&lt;10),ROW(),"")</f>
        <v/>
      </c>
    </row>
    <row r="697" customFormat="false" ht="12.8" hidden="false" customHeight="false" outlineLevel="0" collapsed="false">
      <c r="A697" s="0" t="s">
        <v>1312</v>
      </c>
      <c r="B697" s="0" t="s">
        <v>58</v>
      </c>
      <c r="C697" s="0" t="s">
        <v>2</v>
      </c>
      <c r="D697" s="0" t="s">
        <v>58</v>
      </c>
      <c r="E697" s="20" t="n">
        <v>143.878002166748</v>
      </c>
      <c r="F697" s="0" t="n">
        <v>76.8</v>
      </c>
      <c r="G697" s="0" t="n">
        <v>80.9</v>
      </c>
      <c r="H697" s="0" t="n">
        <v>87.7</v>
      </c>
      <c r="I697" s="0" t="n">
        <v>1.84</v>
      </c>
      <c r="J697" s="0" t="n">
        <v>0.76</v>
      </c>
      <c r="K697" s="0" t="n">
        <v>31.42</v>
      </c>
      <c r="L697" s="0" t="n">
        <v>0.67</v>
      </c>
      <c r="M697" s="19" t="n">
        <v>43700.6850303241</v>
      </c>
      <c r="N697" s="19" t="n">
        <v>43700.6990160532</v>
      </c>
      <c r="O697" s="19" t="s">
        <v>676</v>
      </c>
      <c r="W697" s="0" t="s">
        <v>103</v>
      </c>
      <c r="X697" s="19" t="n">
        <v>43570.5236111111</v>
      </c>
      <c r="Y697" s="31" t="n">
        <v>1200</v>
      </c>
      <c r="Z697" s="0" t="s">
        <v>104</v>
      </c>
      <c r="AA697" s="0" t="s">
        <v>6</v>
      </c>
      <c r="AB697" s="0" t="s">
        <v>104</v>
      </c>
      <c r="AC697" s="0" t="n">
        <v>2019</v>
      </c>
      <c r="AD697" s="0" t="n">
        <v>4</v>
      </c>
      <c r="AE697" s="32"/>
      <c r="AF697" s="21" t="n">
        <f aca="false">IFERROR(SUMPRODUCT(--(tbl_bd_descente[wo_number]=W697),tbl_bd_descente[Y],tbl_bd_descente[tons])/SUMIF(tbl_bd_descente[wo_number],W697,tbl_bd_descente[tons]),0)</f>
        <v>83.3333333333333</v>
      </c>
      <c r="AG697" s="21" t="n">
        <f aca="false">IFERROR(SUMPRODUCT(--(tbl_bd_descente[wo_number]=W697),tbl_bd_descente[Al2O3],tbl_bd_descente[tons])/SUMIF(tbl_bd_descente[wo_number],W697,tbl_bd_descente[tons]),0)</f>
        <v>5.97</v>
      </c>
      <c r="AH697" s="21" t="n">
        <f aca="false">IFERROR(SUMPRODUCT(--(tbl_bd_descente[wo_number]=W697),tbl_bd_descente[Fe2O3],tbl_bd_descente[tons])/SUMIF(tbl_bd_descente[wo_number],W697,tbl_bd_descente[tons]),0)</f>
        <v>0.93</v>
      </c>
      <c r="AI697" s="21" t="n">
        <f aca="false">IFERROR(SUMPRODUCT(--(tbl_bd_descente[wo_number]=W697),tbl_bd_descente[MgO],tbl_bd_descente[tons])/SUMIF(tbl_bd_descente[wo_number],W697,tbl_bd_descente[tons]),0)</f>
        <v>31.89</v>
      </c>
      <c r="AJ697" s="21" t="n">
        <f aca="false">IFERROR(SUMPRODUCT(--(tbl_bd_descente[wo_number]=W697),tbl_bd_descente[CaOX],tbl_bd_descente[tons])/SUMIF(tbl_bd_descente[wo_number],W697,tbl_bd_descente[tons]),0)</f>
        <v>0.943333333333333</v>
      </c>
      <c r="AK697" s="21" t="n">
        <f aca="false">IFERROR(SUMPRODUCT(--(tbl_bd_descente[wo_number]=W697),tbl_bd_descente[S],tbl_bd_descente[tons])/SUMIF(tbl_bd_descente[wo_number],W697,tbl_bd_descente[tons]),0)</f>
        <v>0.0406666666666667</v>
      </c>
      <c r="AL697" s="33"/>
      <c r="AM697" s="34"/>
      <c r="AO697" s="47" t="str">
        <f aca="false">IF(AND(C697=S$2,D697=S$3,COUNTIF(AO$1:AO696,"&gt;"&amp;1)&lt;10),ROW(),"")</f>
        <v/>
      </c>
    </row>
    <row r="698" customFormat="false" ht="12.8" hidden="false" customHeight="false" outlineLevel="0" collapsed="false">
      <c r="A698" s="0" t="s">
        <v>1313</v>
      </c>
      <c r="B698" s="0" t="s">
        <v>613</v>
      </c>
      <c r="C698" s="0" t="s">
        <v>23</v>
      </c>
      <c r="D698" s="0" t="s">
        <v>594</v>
      </c>
      <c r="E698" s="20" t="n">
        <v>213.639995574951</v>
      </c>
      <c r="F698" s="0" t="n">
        <v>76</v>
      </c>
      <c r="G698" s="0" t="n">
        <v>80.1</v>
      </c>
      <c r="H698" s="0" t="n">
        <v>86</v>
      </c>
      <c r="I698" s="0" t="n">
        <v>7.02</v>
      </c>
      <c r="J698" s="0" t="n">
        <v>1.13</v>
      </c>
      <c r="K698" s="0" t="n">
        <v>32.1</v>
      </c>
      <c r="L698" s="0" t="n">
        <v>0.6</v>
      </c>
      <c r="M698" s="19" t="n">
        <v>43700.6541162037</v>
      </c>
      <c r="N698" s="19" t="n">
        <v>43700.6810543634</v>
      </c>
      <c r="O698" s="19" t="s">
        <v>676</v>
      </c>
      <c r="W698" s="0" t="s">
        <v>102</v>
      </c>
      <c r="X698" s="19" t="n">
        <v>43570.1923611111</v>
      </c>
      <c r="Y698" s="31" t="n">
        <v>478</v>
      </c>
      <c r="Z698" s="0" t="s">
        <v>66</v>
      </c>
      <c r="AA698" s="0" t="s">
        <v>20</v>
      </c>
      <c r="AB698" s="0" t="s">
        <v>66</v>
      </c>
      <c r="AC698" s="0" t="n">
        <v>2019</v>
      </c>
      <c r="AD698" s="0" t="n">
        <v>4</v>
      </c>
      <c r="AE698" s="32"/>
      <c r="AF698" s="21" t="n">
        <f aca="false">IFERROR(SUMPRODUCT(--(tbl_bd_descente[wo_number]=W698),tbl_bd_descente[Y],tbl_bd_descente[tons])/SUMIF(tbl_bd_descente[wo_number],W698,tbl_bd_descente[tons]),0)</f>
        <v>73.6928870292887</v>
      </c>
      <c r="AG698" s="21" t="n">
        <f aca="false">IFERROR(SUMPRODUCT(--(tbl_bd_descente[wo_number]=W698),tbl_bd_descente[Al2O3],tbl_bd_descente[tons])/SUMIF(tbl_bd_descente[wo_number],W698,tbl_bd_descente[tons]),0)</f>
        <v>8.09686192468619</v>
      </c>
      <c r="AH698" s="21" t="n">
        <f aca="false">IFERROR(SUMPRODUCT(--(tbl_bd_descente[wo_number]=W698),tbl_bd_descente[Fe2O3],tbl_bd_descente[tons])/SUMIF(tbl_bd_descente[wo_number],W698,tbl_bd_descente[tons]),0)</f>
        <v>1.35439330543933</v>
      </c>
      <c r="AI698" s="21" t="n">
        <f aca="false">IFERROR(SUMPRODUCT(--(tbl_bd_descente[wo_number]=W698),tbl_bd_descente[MgO],tbl_bd_descente[tons])/SUMIF(tbl_bd_descente[wo_number],W698,tbl_bd_descente[tons]),0)</f>
        <v>32.0436820083682</v>
      </c>
      <c r="AJ698" s="21" t="n">
        <f aca="false">IFERROR(SUMPRODUCT(--(tbl_bd_descente[wo_number]=W698),tbl_bd_descente[CaOX],tbl_bd_descente[tons])/SUMIF(tbl_bd_descente[wo_number],W698,tbl_bd_descente[tons]),0)</f>
        <v>1.61058577405858</v>
      </c>
      <c r="AK698" s="21" t="n">
        <f aca="false">IFERROR(SUMPRODUCT(--(tbl_bd_descente[wo_number]=W698),tbl_bd_descente[S],tbl_bd_descente[tons])/SUMIF(tbl_bd_descente[wo_number],W698,tbl_bd_descente[tons]),0)</f>
        <v>0.159970711297071</v>
      </c>
      <c r="AL698" s="33"/>
      <c r="AM698" s="34"/>
      <c r="AO698" s="47" t="str">
        <f aca="false">IF(AND(C698=S$2,D698=S$3,COUNTIF(AO$1:AO697,"&gt;"&amp;1)&lt;10),ROW(),"")</f>
        <v/>
      </c>
    </row>
    <row r="699" customFormat="false" ht="12.8" hidden="false" customHeight="false" outlineLevel="0" collapsed="false">
      <c r="A699" s="0" t="s">
        <v>1314</v>
      </c>
      <c r="B699" s="0" t="s">
        <v>58</v>
      </c>
      <c r="C699" s="0" t="s">
        <v>2</v>
      </c>
      <c r="D699" s="0" t="s">
        <v>58</v>
      </c>
      <c r="E699" s="20" t="n">
        <v>215.455001831055</v>
      </c>
      <c r="F699" s="0" t="n">
        <v>75.8</v>
      </c>
      <c r="G699" s="0" t="n">
        <v>79.8</v>
      </c>
      <c r="H699" s="0" t="n">
        <v>86.6</v>
      </c>
      <c r="I699" s="0" t="n">
        <v>2.37</v>
      </c>
      <c r="J699" s="0" t="n">
        <v>0.81</v>
      </c>
      <c r="K699" s="0" t="n">
        <v>31.61</v>
      </c>
      <c r="L699" s="0" t="n">
        <v>0.44</v>
      </c>
      <c r="M699" s="19" t="n">
        <v>43700.6203820255</v>
      </c>
      <c r="N699" s="19" t="n">
        <v>43700.645981169</v>
      </c>
      <c r="O699" s="19" t="s">
        <v>676</v>
      </c>
      <c r="W699" s="0" t="s">
        <v>102</v>
      </c>
      <c r="X699" s="19" t="n">
        <v>43570.1923611111</v>
      </c>
      <c r="Y699" s="31" t="n">
        <v>239</v>
      </c>
      <c r="Z699" s="0" t="s">
        <v>66</v>
      </c>
      <c r="AA699" s="0" t="s">
        <v>8</v>
      </c>
      <c r="AB699" s="0" t="s">
        <v>66</v>
      </c>
      <c r="AC699" s="0" t="n">
        <v>2019</v>
      </c>
      <c r="AD699" s="0" t="n">
        <v>4</v>
      </c>
      <c r="AE699" s="32"/>
      <c r="AF699" s="21" t="n">
        <f aca="false">IFERROR(SUMPRODUCT(--(tbl_bd_descente[wo_number]=W699),tbl_bd_descente[Y],tbl_bd_descente[tons])/SUMIF(tbl_bd_descente[wo_number],W699,tbl_bd_descente[tons]),0)</f>
        <v>73.6928870292887</v>
      </c>
      <c r="AG699" s="21" t="n">
        <f aca="false">IFERROR(SUMPRODUCT(--(tbl_bd_descente[wo_number]=W699),tbl_bd_descente[Al2O3],tbl_bd_descente[tons])/SUMIF(tbl_bd_descente[wo_number],W699,tbl_bd_descente[tons]),0)</f>
        <v>8.09686192468619</v>
      </c>
      <c r="AH699" s="21" t="n">
        <f aca="false">IFERROR(SUMPRODUCT(--(tbl_bd_descente[wo_number]=W699),tbl_bd_descente[Fe2O3],tbl_bd_descente[tons])/SUMIF(tbl_bd_descente[wo_number],W699,tbl_bd_descente[tons]),0)</f>
        <v>1.35439330543933</v>
      </c>
      <c r="AI699" s="21" t="n">
        <f aca="false">IFERROR(SUMPRODUCT(--(tbl_bd_descente[wo_number]=W699),tbl_bd_descente[MgO],tbl_bd_descente[tons])/SUMIF(tbl_bd_descente[wo_number],W699,tbl_bd_descente[tons]),0)</f>
        <v>32.0436820083682</v>
      </c>
      <c r="AJ699" s="21" t="n">
        <f aca="false">IFERROR(SUMPRODUCT(--(tbl_bd_descente[wo_number]=W699),tbl_bd_descente[CaOX],tbl_bd_descente[tons])/SUMIF(tbl_bd_descente[wo_number],W699,tbl_bd_descente[tons]),0)</f>
        <v>1.61058577405858</v>
      </c>
      <c r="AK699" s="21" t="n">
        <f aca="false">IFERROR(SUMPRODUCT(--(tbl_bd_descente[wo_number]=W699),tbl_bd_descente[S],tbl_bd_descente[tons])/SUMIF(tbl_bd_descente[wo_number],W699,tbl_bd_descente[tons]),0)</f>
        <v>0.159970711297071</v>
      </c>
      <c r="AL699" s="33"/>
      <c r="AM699" s="34"/>
      <c r="AO699" s="47" t="str">
        <f aca="false">IF(AND(C699=S$2,D699=S$3,COUNTIF(AO$1:AO698,"&gt;"&amp;1)&lt;10),ROW(),"")</f>
        <v/>
      </c>
    </row>
    <row r="700" customFormat="false" ht="12.8" hidden="false" customHeight="false" outlineLevel="0" collapsed="false">
      <c r="A700" s="0" t="s">
        <v>1315</v>
      </c>
      <c r="B700" s="0" t="s">
        <v>613</v>
      </c>
      <c r="C700" s="0" t="s">
        <v>8</v>
      </c>
      <c r="D700" s="0" t="s">
        <v>66</v>
      </c>
      <c r="E700" s="20" t="n">
        <v>182.795997619629</v>
      </c>
      <c r="F700" s="0" t="n">
        <v>74.8</v>
      </c>
      <c r="G700" s="0" t="n">
        <v>78.9</v>
      </c>
      <c r="H700" s="0" t="n">
        <v>85.1</v>
      </c>
      <c r="I700" s="0" t="n">
        <v>3.46</v>
      </c>
      <c r="J700" s="0" t="n">
        <v>0.96</v>
      </c>
      <c r="K700" s="0" t="n">
        <v>31.44</v>
      </c>
      <c r="L700" s="0" t="n">
        <v>1.38</v>
      </c>
      <c r="M700" s="19" t="n">
        <v>43700.6018881945</v>
      </c>
      <c r="N700" s="19" t="n">
        <v>43700.61515</v>
      </c>
      <c r="O700" s="19" t="s">
        <v>676</v>
      </c>
      <c r="W700" s="0" t="s">
        <v>101</v>
      </c>
      <c r="X700" s="19" t="n">
        <v>43567.6736111111</v>
      </c>
      <c r="Y700" s="31" t="n">
        <v>610</v>
      </c>
      <c r="Z700" s="0" t="s">
        <v>66</v>
      </c>
      <c r="AA700" s="0" t="s">
        <v>20</v>
      </c>
      <c r="AB700" s="0" t="s">
        <v>66</v>
      </c>
      <c r="AC700" s="0" t="n">
        <v>2019</v>
      </c>
      <c r="AD700" s="0" t="n">
        <v>4</v>
      </c>
      <c r="AE700" s="32"/>
      <c r="AF700" s="21" t="n">
        <f aca="false">IFERROR(SUMPRODUCT(--(tbl_bd_descente[wo_number]=W700),tbl_bd_descente[Y],tbl_bd_descente[tons])/SUMIF(tbl_bd_descente[wo_number],W700,tbl_bd_descente[tons]),0)</f>
        <v>72.0508196721311</v>
      </c>
      <c r="AG700" s="21" t="n">
        <f aca="false">IFERROR(SUMPRODUCT(--(tbl_bd_descente[wo_number]=W700),tbl_bd_descente[Al2O3],tbl_bd_descente[tons])/SUMIF(tbl_bd_descente[wo_number],W700,tbl_bd_descente[tons]),0)</f>
        <v>6.6744262295082</v>
      </c>
      <c r="AH700" s="21" t="n">
        <f aca="false">IFERROR(SUMPRODUCT(--(tbl_bd_descente[wo_number]=W700),tbl_bd_descente[Fe2O3],tbl_bd_descente[tons])/SUMIF(tbl_bd_descente[wo_number],W700,tbl_bd_descente[tons]),0)</f>
        <v>1.26327868852459</v>
      </c>
      <c r="AI700" s="21" t="n">
        <f aca="false">IFERROR(SUMPRODUCT(--(tbl_bd_descente[wo_number]=W700),tbl_bd_descente[MgO],tbl_bd_descente[tons])/SUMIF(tbl_bd_descente[wo_number],W700,tbl_bd_descente[tons]),0)</f>
        <v>31.2401639344262</v>
      </c>
      <c r="AJ700" s="21" t="n">
        <f aca="false">IFERROR(SUMPRODUCT(--(tbl_bd_descente[wo_number]=W700),tbl_bd_descente[CaOX],tbl_bd_descente[tons])/SUMIF(tbl_bd_descente[wo_number],W700,tbl_bd_descente[tons]),0)</f>
        <v>1.38262295081967</v>
      </c>
      <c r="AK700" s="21" t="n">
        <f aca="false">IFERROR(SUMPRODUCT(--(tbl_bd_descente[wo_number]=W700),tbl_bd_descente[S],tbl_bd_descente[tons])/SUMIF(tbl_bd_descente[wo_number],W700,tbl_bd_descente[tons]),0)</f>
        <v>0.235491803278688</v>
      </c>
      <c r="AL700" s="33"/>
      <c r="AM700" s="34"/>
      <c r="AO700" s="47" t="str">
        <f aca="false">IF(AND(C700=S$2,D700=S$3,COUNTIF(AO$1:AO699,"&gt;"&amp;1)&lt;10),ROW(),"")</f>
        <v/>
      </c>
    </row>
    <row r="701" customFormat="false" ht="12.8" hidden="false" customHeight="false" outlineLevel="0" collapsed="false">
      <c r="A701" s="0" t="s">
        <v>1316</v>
      </c>
      <c r="B701" s="0" t="s">
        <v>66</v>
      </c>
      <c r="C701" s="0" t="s">
        <v>9</v>
      </c>
      <c r="D701" s="0" t="s">
        <v>66</v>
      </c>
      <c r="E701" s="20" t="n">
        <v>260.157999420166</v>
      </c>
      <c r="F701" s="0" t="n">
        <v>72.9</v>
      </c>
      <c r="G701" s="0" t="n">
        <v>76.8</v>
      </c>
      <c r="H701" s="0" t="n">
        <v>82.3</v>
      </c>
      <c r="I701" s="0" t="n">
        <v>9.76</v>
      </c>
      <c r="J701" s="0" t="n">
        <v>1.34</v>
      </c>
      <c r="K701" s="0" t="n">
        <v>32.35</v>
      </c>
      <c r="L701" s="0" t="n">
        <v>1.14</v>
      </c>
      <c r="M701" s="19" t="n">
        <v>43700.5014238773</v>
      </c>
      <c r="N701" s="19" t="n">
        <v>43700.5239930903</v>
      </c>
      <c r="O701" s="19" t="s">
        <v>967</v>
      </c>
      <c r="W701" s="0" t="s">
        <v>100</v>
      </c>
      <c r="X701" s="19" t="n">
        <v>43567.4534722222</v>
      </c>
      <c r="Y701" s="31" t="n">
        <v>900</v>
      </c>
      <c r="Z701" s="0" t="s">
        <v>66</v>
      </c>
      <c r="AA701" s="0" t="s">
        <v>20</v>
      </c>
      <c r="AB701" s="0" t="s">
        <v>66</v>
      </c>
      <c r="AC701" s="0" t="n">
        <v>2019</v>
      </c>
      <c r="AD701" s="0" t="n">
        <v>4</v>
      </c>
      <c r="AE701" s="32"/>
      <c r="AF701" s="21" t="n">
        <f aca="false">IFERROR(SUMPRODUCT(--(tbl_bd_descente[wo_number]=W701),tbl_bd_descente[Y],tbl_bd_descente[tons])/SUMIF(tbl_bd_descente[wo_number],W701,tbl_bd_descente[tons]),0)</f>
        <v>73.1</v>
      </c>
      <c r="AG701" s="21" t="n">
        <f aca="false">IFERROR(SUMPRODUCT(--(tbl_bd_descente[wo_number]=W701),tbl_bd_descente[Al2O3],tbl_bd_descente[tons])/SUMIF(tbl_bd_descente[wo_number],W701,tbl_bd_descente[tons]),0)</f>
        <v>7.31666666666667</v>
      </c>
      <c r="AH701" s="21" t="n">
        <f aca="false">IFERROR(SUMPRODUCT(--(tbl_bd_descente[wo_number]=W701),tbl_bd_descente[Fe2O3],tbl_bd_descente[tons])/SUMIF(tbl_bd_descente[wo_number],W701,tbl_bd_descente[tons]),0)</f>
        <v>1.25</v>
      </c>
      <c r="AI701" s="21" t="n">
        <f aca="false">IFERROR(SUMPRODUCT(--(tbl_bd_descente[wo_number]=W701),tbl_bd_descente[MgO],tbl_bd_descente[tons])/SUMIF(tbl_bd_descente[wo_number],W701,tbl_bd_descente[tons]),0)</f>
        <v>31.9933333333333</v>
      </c>
      <c r="AJ701" s="21" t="n">
        <f aca="false">IFERROR(SUMPRODUCT(--(tbl_bd_descente[wo_number]=W701),tbl_bd_descente[CaOX],tbl_bd_descente[tons])/SUMIF(tbl_bd_descente[wo_number],W701,tbl_bd_descente[tons]),0)</f>
        <v>0.993333333333333</v>
      </c>
      <c r="AK701" s="21" t="n">
        <f aca="false">IFERROR(SUMPRODUCT(--(tbl_bd_descente[wo_number]=W701),tbl_bd_descente[S],tbl_bd_descente[tons])/SUMIF(tbl_bd_descente[wo_number],W701,tbl_bd_descente[tons]),0)</f>
        <v>0.121</v>
      </c>
      <c r="AL701" s="33"/>
      <c r="AM701" s="34"/>
      <c r="AO701" s="47" t="str">
        <f aca="false">IF(AND(C701=S$2,D701=S$3,COUNTIF(AO$1:AO700,"&gt;"&amp;1)&lt;10),ROW(),"")</f>
        <v/>
      </c>
    </row>
    <row r="702" customFormat="false" ht="12.8" hidden="false" customHeight="false" outlineLevel="0" collapsed="false">
      <c r="A702" s="0" t="s">
        <v>1317</v>
      </c>
      <c r="B702" s="0" t="s">
        <v>594</v>
      </c>
      <c r="C702" s="0" t="s">
        <v>23</v>
      </c>
      <c r="D702" s="0" t="s">
        <v>594</v>
      </c>
      <c r="E702" s="20" t="n">
        <v>359.24899597168</v>
      </c>
      <c r="F702" s="0" t="n">
        <v>75.1</v>
      </c>
      <c r="G702" s="0" t="n">
        <v>79.2</v>
      </c>
      <c r="H702" s="0" t="n">
        <v>84.7</v>
      </c>
      <c r="I702" s="0" t="n">
        <v>10.58</v>
      </c>
      <c r="J702" s="0" t="n">
        <v>1.33</v>
      </c>
      <c r="K702" s="0" t="n">
        <v>32.22</v>
      </c>
      <c r="L702" s="0" t="n">
        <v>2.6</v>
      </c>
      <c r="M702" s="19" t="n">
        <v>43700.4615396181</v>
      </c>
      <c r="N702" s="19" t="n">
        <v>43700.4957360301</v>
      </c>
      <c r="O702" s="19" t="s">
        <v>967</v>
      </c>
      <c r="W702" s="0" t="s">
        <v>99</v>
      </c>
      <c r="X702" s="19" t="n">
        <v>43567.2131944444</v>
      </c>
      <c r="Y702" s="31" t="n">
        <v>12</v>
      </c>
      <c r="Z702" s="0" t="s">
        <v>66</v>
      </c>
      <c r="AA702" s="0" t="s">
        <v>9</v>
      </c>
      <c r="AB702" s="0" t="s">
        <v>66</v>
      </c>
      <c r="AC702" s="0" t="n">
        <v>2019</v>
      </c>
      <c r="AD702" s="0" t="n">
        <v>4</v>
      </c>
      <c r="AE702" s="32"/>
      <c r="AF702" s="21" t="n">
        <f aca="false">IFERROR(SUMPRODUCT(--(tbl_bd_descente[wo_number]=W702),tbl_bd_descente[Y],tbl_bd_descente[tons])/SUMIF(tbl_bd_descente[wo_number],W702,tbl_bd_descente[tons]),0)</f>
        <v>72.1</v>
      </c>
      <c r="AG702" s="21" t="n">
        <f aca="false">IFERROR(SUMPRODUCT(--(tbl_bd_descente[wo_number]=W702),tbl_bd_descente[Al2O3],tbl_bd_descente[tons])/SUMIF(tbl_bd_descente[wo_number],W702,tbl_bd_descente[tons]),0)</f>
        <v>8.94</v>
      </c>
      <c r="AH702" s="21" t="n">
        <f aca="false">IFERROR(SUMPRODUCT(--(tbl_bd_descente[wo_number]=W702),tbl_bd_descente[Fe2O3],tbl_bd_descente[tons])/SUMIF(tbl_bd_descente[wo_number],W702,tbl_bd_descente[tons]),0)</f>
        <v>1.45</v>
      </c>
      <c r="AI702" s="21" t="n">
        <f aca="false">IFERROR(SUMPRODUCT(--(tbl_bd_descente[wo_number]=W702),tbl_bd_descente[MgO],tbl_bd_descente[tons])/SUMIF(tbl_bd_descente[wo_number],W702,tbl_bd_descente[tons]),0)</f>
        <v>32.11</v>
      </c>
      <c r="AJ702" s="21" t="n">
        <f aca="false">IFERROR(SUMPRODUCT(--(tbl_bd_descente[wo_number]=W702),tbl_bd_descente[CaOX],tbl_bd_descente[tons])/SUMIF(tbl_bd_descente[wo_number],W702,tbl_bd_descente[tons]),0)</f>
        <v>1.23</v>
      </c>
      <c r="AK702" s="21" t="n">
        <f aca="false">IFERROR(SUMPRODUCT(--(tbl_bd_descente[wo_number]=W702),tbl_bd_descente[S],tbl_bd_descente[tons])/SUMIF(tbl_bd_descente[wo_number],W702,tbl_bd_descente[tons]),0)</f>
        <v>0.188</v>
      </c>
      <c r="AL702" s="33"/>
      <c r="AM702" s="34"/>
      <c r="AO702" s="47" t="str">
        <f aca="false">IF(AND(C702=S$2,D702=S$3,COUNTIF(AO$1:AO701,"&gt;"&amp;1)&lt;10),ROW(),"")</f>
        <v/>
      </c>
    </row>
    <row r="703" customFormat="false" ht="12.8" hidden="false" customHeight="false" outlineLevel="0" collapsed="false">
      <c r="A703" s="0" t="s">
        <v>1318</v>
      </c>
      <c r="B703" s="0" t="s">
        <v>66</v>
      </c>
      <c r="C703" s="0" t="s">
        <v>20</v>
      </c>
      <c r="D703" s="0" t="s">
        <v>66</v>
      </c>
      <c r="E703" s="20" t="n">
        <v>184.029998779297</v>
      </c>
      <c r="F703" s="0" t="n">
        <v>67.8</v>
      </c>
      <c r="G703" s="0" t="n">
        <v>71.5</v>
      </c>
      <c r="H703" s="0" t="n">
        <v>77.4</v>
      </c>
      <c r="I703" s="0" t="n">
        <v>6.12</v>
      </c>
      <c r="J703" s="0" t="n">
        <v>1.11</v>
      </c>
      <c r="K703" s="0" t="n">
        <v>32.92</v>
      </c>
      <c r="L703" s="0" t="n">
        <v>0.67</v>
      </c>
      <c r="M703" s="19" t="n">
        <v>43700.4419860301</v>
      </c>
      <c r="N703" s="19" t="n">
        <v>43700.4569978009</v>
      </c>
      <c r="O703" s="19" t="s">
        <v>676</v>
      </c>
      <c r="W703" s="0" t="s">
        <v>99</v>
      </c>
      <c r="X703" s="19" t="n">
        <v>43567.2131944444</v>
      </c>
      <c r="Y703" s="31" t="n">
        <v>24</v>
      </c>
      <c r="Z703" s="0" t="s">
        <v>66</v>
      </c>
      <c r="AA703" s="0" t="s">
        <v>20</v>
      </c>
      <c r="AB703" s="0" t="s">
        <v>66</v>
      </c>
      <c r="AC703" s="0" t="n">
        <v>2019</v>
      </c>
      <c r="AD703" s="0" t="n">
        <v>4</v>
      </c>
      <c r="AE703" s="32"/>
      <c r="AF703" s="21" t="n">
        <f aca="false">IFERROR(SUMPRODUCT(--(tbl_bd_descente[wo_number]=W703),tbl_bd_descente[Y],tbl_bd_descente[tons])/SUMIF(tbl_bd_descente[wo_number],W703,tbl_bd_descente[tons]),0)</f>
        <v>72.1</v>
      </c>
      <c r="AG703" s="21" t="n">
        <f aca="false">IFERROR(SUMPRODUCT(--(tbl_bd_descente[wo_number]=W703),tbl_bd_descente[Al2O3],tbl_bd_descente[tons])/SUMIF(tbl_bd_descente[wo_number],W703,tbl_bd_descente[tons]),0)</f>
        <v>8.94</v>
      </c>
      <c r="AH703" s="21" t="n">
        <f aca="false">IFERROR(SUMPRODUCT(--(tbl_bd_descente[wo_number]=W703),tbl_bd_descente[Fe2O3],tbl_bd_descente[tons])/SUMIF(tbl_bd_descente[wo_number],W703,tbl_bd_descente[tons]),0)</f>
        <v>1.45</v>
      </c>
      <c r="AI703" s="21" t="n">
        <f aca="false">IFERROR(SUMPRODUCT(--(tbl_bd_descente[wo_number]=W703),tbl_bd_descente[MgO],tbl_bd_descente[tons])/SUMIF(tbl_bd_descente[wo_number],W703,tbl_bd_descente[tons]),0)</f>
        <v>32.11</v>
      </c>
      <c r="AJ703" s="21" t="n">
        <f aca="false">IFERROR(SUMPRODUCT(--(tbl_bd_descente[wo_number]=W703),tbl_bd_descente[CaOX],tbl_bd_descente[tons])/SUMIF(tbl_bd_descente[wo_number],W703,tbl_bd_descente[tons]),0)</f>
        <v>1.23</v>
      </c>
      <c r="AK703" s="21" t="n">
        <f aca="false">IFERROR(SUMPRODUCT(--(tbl_bd_descente[wo_number]=W703),tbl_bd_descente[S],tbl_bd_descente[tons])/SUMIF(tbl_bd_descente[wo_number],W703,tbl_bd_descente[tons]),0)</f>
        <v>0.188</v>
      </c>
      <c r="AL703" s="33"/>
      <c r="AM703" s="34"/>
      <c r="AO703" s="47" t="str">
        <f aca="false">IF(AND(C703=S$2,D703=S$3,COUNTIF(AO$1:AO702,"&gt;"&amp;1)&lt;10),ROW(),"")</f>
        <v/>
      </c>
    </row>
    <row r="704" customFormat="false" ht="12.8" hidden="false" customHeight="false" outlineLevel="0" collapsed="false">
      <c r="A704" s="0" t="s">
        <v>1319</v>
      </c>
      <c r="B704" s="0" t="s">
        <v>613</v>
      </c>
      <c r="C704" s="0" t="s">
        <v>9</v>
      </c>
      <c r="D704" s="0" t="s">
        <v>66</v>
      </c>
      <c r="E704" s="20" t="n">
        <v>221.630995941162</v>
      </c>
      <c r="F704" s="0" t="n">
        <v>71.2</v>
      </c>
      <c r="G704" s="0" t="n">
        <v>75.1</v>
      </c>
      <c r="H704" s="0" t="n">
        <v>80.5</v>
      </c>
      <c r="I704" s="0" t="n">
        <v>9.72</v>
      </c>
      <c r="J704" s="0" t="n">
        <v>1.45</v>
      </c>
      <c r="K704" s="0" t="n">
        <v>32.17</v>
      </c>
      <c r="L704" s="0" t="n">
        <v>2.04</v>
      </c>
      <c r="M704" s="19" t="n">
        <v>43700.3896417477</v>
      </c>
      <c r="N704" s="19" t="n">
        <v>43700.437847419</v>
      </c>
      <c r="O704" s="19" t="s">
        <v>603</v>
      </c>
      <c r="W704" s="0" t="s">
        <v>98</v>
      </c>
      <c r="X704" s="19" t="n">
        <v>43566.8145833333</v>
      </c>
      <c r="Y704" s="31" t="n">
        <v>1297</v>
      </c>
      <c r="Z704" s="0" t="s">
        <v>30</v>
      </c>
      <c r="AA704" s="0" t="s">
        <v>3</v>
      </c>
      <c r="AB704" s="0" t="s">
        <v>30</v>
      </c>
      <c r="AC704" s="0" t="n">
        <v>2019</v>
      </c>
      <c r="AD704" s="0" t="n">
        <v>4</v>
      </c>
      <c r="AE704" s="32"/>
      <c r="AF704" s="21" t="n">
        <f aca="false">IFERROR(SUMPRODUCT(--(tbl_bd_descente[wo_number]=W704),tbl_bd_descente[Y],tbl_bd_descente[tons])/SUMIF(tbl_bd_descente[wo_number],W704,tbl_bd_descente[tons]),0)</f>
        <v>78.8623747108712</v>
      </c>
      <c r="AG704" s="21" t="n">
        <f aca="false">IFERROR(SUMPRODUCT(--(tbl_bd_descente[wo_number]=W704),tbl_bd_descente[Al2O3],tbl_bd_descente[tons])/SUMIF(tbl_bd_descente[wo_number],W704,tbl_bd_descente[tons]),0)</f>
        <v>3.12218195836546</v>
      </c>
      <c r="AH704" s="21" t="n">
        <f aca="false">IFERROR(SUMPRODUCT(--(tbl_bd_descente[wo_number]=W704),tbl_bd_descente[Fe2O3],tbl_bd_descente[tons])/SUMIF(tbl_bd_descente[wo_number],W704,tbl_bd_descente[tons]),0)</f>
        <v>0.783400154202005</v>
      </c>
      <c r="AI704" s="21" t="n">
        <f aca="false">IFERROR(SUMPRODUCT(--(tbl_bd_descente[wo_number]=W704),tbl_bd_descente[MgO],tbl_bd_descente[tons])/SUMIF(tbl_bd_descente[wo_number],W704,tbl_bd_descente[tons]),0)</f>
        <v>31.5298303777949</v>
      </c>
      <c r="AJ704" s="21" t="n">
        <f aca="false">IFERROR(SUMPRODUCT(--(tbl_bd_descente[wo_number]=W704),tbl_bd_descente[CaOX],tbl_bd_descente[tons])/SUMIF(tbl_bd_descente[wo_number],W704,tbl_bd_descente[tons]),0)</f>
        <v>1.28974556669237</v>
      </c>
      <c r="AK704" s="21" t="n">
        <f aca="false">IFERROR(SUMPRODUCT(--(tbl_bd_descente[wo_number]=W704),tbl_bd_descente[S],tbl_bd_descente[tons])/SUMIF(tbl_bd_descente[wo_number],W704,tbl_bd_descente[tons]),0)</f>
        <v>0.0508704703161141</v>
      </c>
      <c r="AL704" s="33"/>
      <c r="AM704" s="34"/>
      <c r="AO704" s="47" t="str">
        <f aca="false">IF(AND(C704=S$2,D704=S$3,COUNTIF(AO$1:AO703,"&gt;"&amp;1)&lt;10),ROW(),"")</f>
        <v/>
      </c>
    </row>
    <row r="705" customFormat="false" ht="12.8" hidden="false" customHeight="false" outlineLevel="0" collapsed="false">
      <c r="A705" s="0" t="s">
        <v>1320</v>
      </c>
      <c r="B705" s="0" t="s">
        <v>30</v>
      </c>
      <c r="C705" s="0" t="s">
        <v>4</v>
      </c>
      <c r="D705" s="0" t="s">
        <v>30</v>
      </c>
      <c r="E705" s="20" t="n">
        <v>135.076999282837</v>
      </c>
      <c r="F705" s="0" t="n">
        <v>76.8</v>
      </c>
      <c r="G705" s="0" t="n">
        <v>80.9</v>
      </c>
      <c r="H705" s="0" t="n">
        <v>87.4</v>
      </c>
      <c r="I705" s="0" t="n">
        <v>5.55</v>
      </c>
      <c r="J705" s="0" t="n">
        <v>0.87</v>
      </c>
      <c r="K705" s="0" t="n">
        <v>31.99</v>
      </c>
      <c r="L705" s="0" t="n">
        <v>0.4</v>
      </c>
      <c r="M705" s="19" t="n">
        <v>43700.3697800926</v>
      </c>
      <c r="N705" s="19" t="n">
        <v>43700.3845680903</v>
      </c>
      <c r="O705" s="19" t="s">
        <v>1108</v>
      </c>
      <c r="W705" s="0" t="s">
        <v>97</v>
      </c>
      <c r="X705" s="19" t="n">
        <v>43565.4986111111</v>
      </c>
      <c r="Y705" s="31" t="n">
        <v>1200</v>
      </c>
      <c r="Z705" s="0" t="s">
        <v>30</v>
      </c>
      <c r="AA705" s="0" t="s">
        <v>3</v>
      </c>
      <c r="AB705" s="0" t="s">
        <v>30</v>
      </c>
      <c r="AC705" s="0" t="n">
        <v>2019</v>
      </c>
      <c r="AD705" s="0" t="n">
        <v>4</v>
      </c>
      <c r="AE705" s="32"/>
      <c r="AF705" s="21" t="n">
        <f aca="false">IFERROR(SUMPRODUCT(--(tbl_bd_descente[wo_number]=W705),tbl_bd_descente[Y],tbl_bd_descente[tons])/SUMIF(tbl_bd_descente[wo_number],W705,tbl_bd_descente[tons]),0)</f>
        <v>77.8</v>
      </c>
      <c r="AG705" s="21" t="n">
        <f aca="false">IFERROR(SUMPRODUCT(--(tbl_bd_descente[wo_number]=W705),tbl_bd_descente[Al2O3],tbl_bd_descente[tons])/SUMIF(tbl_bd_descente[wo_number],W705,tbl_bd_descente[tons]),0)</f>
        <v>3.42333333333333</v>
      </c>
      <c r="AH705" s="21" t="n">
        <f aca="false">IFERROR(SUMPRODUCT(--(tbl_bd_descente[wo_number]=W705),tbl_bd_descente[Fe2O3],tbl_bd_descente[tons])/SUMIF(tbl_bd_descente[wo_number],W705,tbl_bd_descente[tons]),0)</f>
        <v>0.81</v>
      </c>
      <c r="AI705" s="21" t="n">
        <f aca="false">IFERROR(SUMPRODUCT(--(tbl_bd_descente[wo_number]=W705),tbl_bd_descente[MgO],tbl_bd_descente[tons])/SUMIF(tbl_bd_descente[wo_number],W705,tbl_bd_descente[tons]),0)</f>
        <v>31.5166666666667</v>
      </c>
      <c r="AJ705" s="21" t="n">
        <f aca="false">IFERROR(SUMPRODUCT(--(tbl_bd_descente[wo_number]=W705),tbl_bd_descente[CaOX],tbl_bd_descente[tons])/SUMIF(tbl_bd_descente[wo_number],W705,tbl_bd_descente[tons]),0)</f>
        <v>1.15</v>
      </c>
      <c r="AK705" s="21" t="n">
        <f aca="false">IFERROR(SUMPRODUCT(--(tbl_bd_descente[wo_number]=W705),tbl_bd_descente[S],tbl_bd_descente[tons])/SUMIF(tbl_bd_descente[wo_number],W705,tbl_bd_descente[tons]),0)</f>
        <v>0.0616666666666667</v>
      </c>
      <c r="AL705" s="33"/>
      <c r="AM705" s="34"/>
      <c r="AO705" s="47" t="str">
        <f aca="false">IF(AND(C705=S$2,D705=S$3,COUNTIF(AO$1:AO704,"&gt;"&amp;1)&lt;10),ROW(),"")</f>
        <v/>
      </c>
    </row>
    <row r="706" customFormat="false" ht="12.8" hidden="false" customHeight="false" outlineLevel="0" collapsed="false">
      <c r="A706" s="0" t="s">
        <v>1321</v>
      </c>
      <c r="B706" s="0" t="s">
        <v>104</v>
      </c>
      <c r="C706" s="0" t="s">
        <v>6</v>
      </c>
      <c r="D706" s="0" t="s">
        <v>104</v>
      </c>
      <c r="E706" s="20" t="n">
        <v>176.95899810791</v>
      </c>
      <c r="F706" s="0" t="n">
        <v>80</v>
      </c>
      <c r="G706" s="0" t="n">
        <v>84.2</v>
      </c>
      <c r="H706" s="0" t="n">
        <v>90.8</v>
      </c>
      <c r="I706" s="0" t="n">
        <v>5.32</v>
      </c>
      <c r="J706" s="0" t="n">
        <v>0.76</v>
      </c>
      <c r="K706" s="0" t="n">
        <v>31.91</v>
      </c>
      <c r="L706" s="0" t="n">
        <v>0.38</v>
      </c>
      <c r="M706" s="19" t="n">
        <v>43700.3458047801</v>
      </c>
      <c r="N706" s="19" t="n">
        <v>43700.3649486921</v>
      </c>
      <c r="O706" s="19" t="s">
        <v>1108</v>
      </c>
      <c r="W706" s="0" t="s">
        <v>96</v>
      </c>
      <c r="X706" s="19" t="n">
        <v>43565.1618055556</v>
      </c>
      <c r="Y706" s="31" t="n">
        <v>708</v>
      </c>
      <c r="Z706" s="0" t="s">
        <v>58</v>
      </c>
      <c r="AA706" s="0" t="s">
        <v>2</v>
      </c>
      <c r="AB706" s="0" t="s">
        <v>58</v>
      </c>
      <c r="AC706" s="0" t="n">
        <v>2019</v>
      </c>
      <c r="AD706" s="0" t="n">
        <v>4</v>
      </c>
      <c r="AE706" s="32"/>
      <c r="AF706" s="21" t="n">
        <f aca="false">IFERROR(SUMPRODUCT(--(tbl_bd_descente[wo_number]=W706),tbl_bd_descente[Y],tbl_bd_descente[tons])/SUMIF(tbl_bd_descente[wo_number],W706,tbl_bd_descente[tons]),0)</f>
        <v>79.1745762711864</v>
      </c>
      <c r="AG706" s="21" t="n">
        <f aca="false">IFERROR(SUMPRODUCT(--(tbl_bd_descente[wo_number]=W706),tbl_bd_descente[Al2O3],tbl_bd_descente[tons])/SUMIF(tbl_bd_descente[wo_number],W706,tbl_bd_descente[tons]),0)</f>
        <v>3.07491525423729</v>
      </c>
      <c r="AH706" s="21" t="n">
        <f aca="false">IFERROR(SUMPRODUCT(--(tbl_bd_descente[wo_number]=W706),tbl_bd_descente[Fe2O3],tbl_bd_descente[tons])/SUMIF(tbl_bd_descente[wo_number],W706,tbl_bd_descente[tons]),0)</f>
        <v>0.815762711864407</v>
      </c>
      <c r="AI706" s="21" t="n">
        <f aca="false">IFERROR(SUMPRODUCT(--(tbl_bd_descente[wo_number]=W706),tbl_bd_descente[MgO],tbl_bd_descente[tons])/SUMIF(tbl_bd_descente[wo_number],W706,tbl_bd_descente[tons]),0)</f>
        <v>31.4950847457627</v>
      </c>
      <c r="AJ706" s="21" t="n">
        <f aca="false">IFERROR(SUMPRODUCT(--(tbl_bd_descente[wo_number]=W706),tbl_bd_descente[CaOX],tbl_bd_descente[tons])/SUMIF(tbl_bd_descente[wo_number],W706,tbl_bd_descente[tons]),0)</f>
        <v>1.56728813559322</v>
      </c>
      <c r="AK706" s="21" t="n">
        <f aca="false">IFERROR(SUMPRODUCT(--(tbl_bd_descente[wo_number]=W706),tbl_bd_descente[S],tbl_bd_descente[tons])/SUMIF(tbl_bd_descente[wo_number],W706,tbl_bd_descente[tons]),0)</f>
        <v>0.0571016949152542</v>
      </c>
      <c r="AL706" s="33"/>
      <c r="AM706" s="34"/>
      <c r="AO706" s="47" t="str">
        <f aca="false">IF(AND(C706=S$2,D706=S$3,COUNTIF(AO$1:AO705,"&gt;"&amp;1)&lt;10),ROW(),"")</f>
        <v/>
      </c>
    </row>
    <row r="707" customFormat="false" ht="12.8" hidden="false" customHeight="false" outlineLevel="0" collapsed="false">
      <c r="A707" s="0" t="s">
        <v>1322</v>
      </c>
      <c r="B707" s="0" t="s">
        <v>104</v>
      </c>
      <c r="C707" s="0" t="s">
        <v>6</v>
      </c>
      <c r="D707" s="0" t="s">
        <v>104</v>
      </c>
      <c r="E707" s="20" t="n">
        <v>150.446997833252</v>
      </c>
      <c r="F707" s="0" t="n">
        <v>80.6</v>
      </c>
      <c r="G707" s="0" t="n">
        <v>84.9</v>
      </c>
      <c r="H707" s="0" t="n">
        <v>91.6</v>
      </c>
      <c r="I707" s="0" t="n">
        <v>4.63</v>
      </c>
      <c r="J707" s="0" t="n">
        <v>0.7</v>
      </c>
      <c r="K707" s="0" t="n">
        <v>31.9</v>
      </c>
      <c r="L707" s="0" t="n">
        <v>0.37</v>
      </c>
      <c r="M707" s="19" t="n">
        <v>43700.3256194792</v>
      </c>
      <c r="N707" s="19" t="n">
        <v>43700.3412850347</v>
      </c>
      <c r="O707" s="19" t="s">
        <v>1108</v>
      </c>
      <c r="W707" s="0" t="s">
        <v>95</v>
      </c>
      <c r="X707" s="19" t="n">
        <v>43564.7006944445</v>
      </c>
      <c r="Y707" s="31" t="n">
        <v>900</v>
      </c>
      <c r="Z707" s="0" t="s">
        <v>58</v>
      </c>
      <c r="AA707" s="0" t="s">
        <v>2</v>
      </c>
      <c r="AB707" s="0" t="s">
        <v>58</v>
      </c>
      <c r="AC707" s="0" t="n">
        <v>2019</v>
      </c>
      <c r="AD707" s="0" t="n">
        <v>4</v>
      </c>
      <c r="AE707" s="32"/>
      <c r="AF707" s="21" t="n">
        <f aca="false">IFERROR(SUMPRODUCT(--(tbl_bd_descente[wo_number]=W707),tbl_bd_descente[Y],tbl_bd_descente[tons])/SUMIF(tbl_bd_descente[wo_number],W707,tbl_bd_descente[tons]),0)</f>
        <v>78.2</v>
      </c>
      <c r="AG707" s="21" t="n">
        <f aca="false">IFERROR(SUMPRODUCT(--(tbl_bd_descente[wo_number]=W707),tbl_bd_descente[Al2O3],tbl_bd_descente[tons])/SUMIF(tbl_bd_descente[wo_number],W707,tbl_bd_descente[tons]),0)</f>
        <v>3.06</v>
      </c>
      <c r="AH707" s="21" t="n">
        <f aca="false">IFERROR(SUMPRODUCT(--(tbl_bd_descente[wo_number]=W707),tbl_bd_descente[Fe2O3],tbl_bd_descente[tons])/SUMIF(tbl_bd_descente[wo_number],W707,tbl_bd_descente[tons]),0)</f>
        <v>0.803333333333333</v>
      </c>
      <c r="AI707" s="21" t="n">
        <f aca="false">IFERROR(SUMPRODUCT(--(tbl_bd_descente[wo_number]=W707),tbl_bd_descente[MgO],tbl_bd_descente[tons])/SUMIF(tbl_bd_descente[wo_number],W707,tbl_bd_descente[tons]),0)</f>
        <v>31.4866666666667</v>
      </c>
      <c r="AJ707" s="21" t="n">
        <f aca="false">IFERROR(SUMPRODUCT(--(tbl_bd_descente[wo_number]=W707),tbl_bd_descente[CaOX],tbl_bd_descente[tons])/SUMIF(tbl_bd_descente[wo_number],W707,tbl_bd_descente[tons]),0)</f>
        <v>2.10666666666667</v>
      </c>
      <c r="AK707" s="21" t="n">
        <f aca="false">IFERROR(SUMPRODUCT(--(tbl_bd_descente[wo_number]=W707),tbl_bd_descente[S],tbl_bd_descente[tons])/SUMIF(tbl_bd_descente[wo_number],W707,tbl_bd_descente[tons]),0)</f>
        <v>0.049</v>
      </c>
      <c r="AL707" s="33"/>
      <c r="AM707" s="34"/>
      <c r="AO707" s="47" t="str">
        <f aca="false">IF(AND(C707=S$2,D707=S$3,COUNTIF(AO$1:AO706,"&gt;"&amp;1)&lt;10),ROW(),"")</f>
        <v/>
      </c>
    </row>
    <row r="708" customFormat="false" ht="12.8" hidden="false" customHeight="false" outlineLevel="0" collapsed="false">
      <c r="A708" s="0" t="s">
        <v>1323</v>
      </c>
      <c r="B708" s="0" t="s">
        <v>54</v>
      </c>
      <c r="C708" s="0" t="s">
        <v>5</v>
      </c>
      <c r="D708" s="0" t="s">
        <v>54</v>
      </c>
      <c r="E708" s="20" t="n">
        <v>148.30299987793</v>
      </c>
      <c r="F708" s="0" t="n">
        <v>80.5</v>
      </c>
      <c r="G708" s="0" t="n">
        <v>84.8</v>
      </c>
      <c r="H708" s="0" t="n">
        <v>91.5</v>
      </c>
      <c r="I708" s="0" t="n">
        <v>3.68</v>
      </c>
      <c r="J708" s="0" t="n">
        <v>0.74</v>
      </c>
      <c r="K708" s="0" t="n">
        <v>31.52</v>
      </c>
      <c r="L708" s="0" t="n">
        <v>0.54</v>
      </c>
      <c r="M708" s="19" t="n">
        <v>43700.3013145833</v>
      </c>
      <c r="N708" s="19" t="n">
        <v>43700.3173740741</v>
      </c>
      <c r="O708" s="19" t="s">
        <v>1108</v>
      </c>
      <c r="W708" s="0" t="s">
        <v>94</v>
      </c>
      <c r="X708" s="19" t="n">
        <v>43564.3569444444</v>
      </c>
      <c r="Y708" s="31" t="n">
        <v>660.666666666667</v>
      </c>
      <c r="Z708" s="0" t="s">
        <v>66</v>
      </c>
      <c r="AA708" s="0" t="s">
        <v>20</v>
      </c>
      <c r="AB708" s="0" t="s">
        <v>66</v>
      </c>
      <c r="AC708" s="0" t="n">
        <v>2019</v>
      </c>
      <c r="AD708" s="0" t="n">
        <v>4</v>
      </c>
      <c r="AE708" s="32"/>
      <c r="AF708" s="21" t="n">
        <f aca="false">IFERROR(SUMPRODUCT(--(tbl_bd_descente[wo_number]=W708),tbl_bd_descente[Y],tbl_bd_descente[tons])/SUMIF(tbl_bd_descente[wo_number],W708,tbl_bd_descente[tons]),0)</f>
        <v>72.0400599400599</v>
      </c>
      <c r="AG708" s="21" t="n">
        <f aca="false">IFERROR(SUMPRODUCT(--(tbl_bd_descente[wo_number]=W708),tbl_bd_descente[Al2O3],tbl_bd_descente[tons])/SUMIF(tbl_bd_descente[wo_number],W708,tbl_bd_descente[tons]),0)</f>
        <v>8.74555444555445</v>
      </c>
      <c r="AH708" s="21" t="n">
        <f aca="false">IFERROR(SUMPRODUCT(--(tbl_bd_descente[wo_number]=W708),tbl_bd_descente[Fe2O3],tbl_bd_descente[tons])/SUMIF(tbl_bd_descente[wo_number],W708,tbl_bd_descente[tons]),0)</f>
        <v>1.35204795204795</v>
      </c>
      <c r="AI708" s="21" t="n">
        <f aca="false">IFERROR(SUMPRODUCT(--(tbl_bd_descente[wo_number]=W708),tbl_bd_descente[MgO],tbl_bd_descente[tons])/SUMIF(tbl_bd_descente[wo_number],W708,tbl_bd_descente[tons]),0)</f>
        <v>32.1861438561439</v>
      </c>
      <c r="AJ708" s="21" t="n">
        <f aca="false">IFERROR(SUMPRODUCT(--(tbl_bd_descente[wo_number]=W708),tbl_bd_descente[CaOX],tbl_bd_descente[tons])/SUMIF(tbl_bd_descente[wo_number],W708,tbl_bd_descente[tons]),0)</f>
        <v>1.80694305694306</v>
      </c>
      <c r="AK708" s="21" t="n">
        <f aca="false">IFERROR(SUMPRODUCT(--(tbl_bd_descente[wo_number]=W708),tbl_bd_descente[S],tbl_bd_descente[tons])/SUMIF(tbl_bd_descente[wo_number],W708,tbl_bd_descente[tons]),0)</f>
        <v>0.14051048951049</v>
      </c>
      <c r="AL708" s="33"/>
      <c r="AM708" s="34"/>
      <c r="AO708" s="47" t="str">
        <f aca="false">IF(AND(C708=S$2,D708=S$3,COUNTIF(AO$1:AO707,"&gt;"&amp;1)&lt;10),ROW(),"")</f>
        <v/>
      </c>
    </row>
    <row r="709" customFormat="false" ht="12.8" hidden="false" customHeight="false" outlineLevel="0" collapsed="false">
      <c r="A709" s="0" t="s">
        <v>1324</v>
      </c>
      <c r="B709" s="0" t="s">
        <v>613</v>
      </c>
      <c r="C709" s="0" t="s">
        <v>23</v>
      </c>
      <c r="D709" s="0" t="s">
        <v>594</v>
      </c>
      <c r="E709" s="20" t="n">
        <v>222.434996795654</v>
      </c>
      <c r="F709" s="0" t="n">
        <v>75.4</v>
      </c>
      <c r="G709" s="0" t="n">
        <v>79.5</v>
      </c>
      <c r="H709" s="0" t="n">
        <v>85.1</v>
      </c>
      <c r="I709" s="0" t="n">
        <v>11.32</v>
      </c>
      <c r="J709" s="0" t="n">
        <v>1.42</v>
      </c>
      <c r="K709" s="0" t="n">
        <v>32.57</v>
      </c>
      <c r="L709" s="0" t="n">
        <v>1.04</v>
      </c>
      <c r="M709" s="19" t="n">
        <v>43700.2709793982</v>
      </c>
      <c r="N709" s="19" t="n">
        <v>43700.2982759259</v>
      </c>
      <c r="O709" s="19" t="s">
        <v>1108</v>
      </c>
      <c r="W709" s="0" t="s">
        <v>94</v>
      </c>
      <c r="X709" s="19" t="n">
        <v>43564.3569444444</v>
      </c>
      <c r="Y709" s="31" t="n">
        <v>330.333333333333</v>
      </c>
      <c r="Z709" s="0" t="s">
        <v>66</v>
      </c>
      <c r="AA709" s="0" t="s">
        <v>9</v>
      </c>
      <c r="AB709" s="0" t="s">
        <v>66</v>
      </c>
      <c r="AC709" s="0" t="n">
        <v>2019</v>
      </c>
      <c r="AD709" s="0" t="n">
        <v>4</v>
      </c>
      <c r="AE709" s="32"/>
      <c r="AF709" s="21" t="n">
        <f aca="false">IFERROR(SUMPRODUCT(--(tbl_bd_descente[wo_number]=W709),tbl_bd_descente[Y],tbl_bd_descente[tons])/SUMIF(tbl_bd_descente[wo_number],W709,tbl_bd_descente[tons]),0)</f>
        <v>72.0400599400599</v>
      </c>
      <c r="AG709" s="21" t="n">
        <f aca="false">IFERROR(SUMPRODUCT(--(tbl_bd_descente[wo_number]=W709),tbl_bd_descente[Al2O3],tbl_bd_descente[tons])/SUMIF(tbl_bd_descente[wo_number],W709,tbl_bd_descente[tons]),0)</f>
        <v>8.74555444555445</v>
      </c>
      <c r="AH709" s="21" t="n">
        <f aca="false">IFERROR(SUMPRODUCT(--(tbl_bd_descente[wo_number]=W709),tbl_bd_descente[Fe2O3],tbl_bd_descente[tons])/SUMIF(tbl_bd_descente[wo_number],W709,tbl_bd_descente[tons]),0)</f>
        <v>1.35204795204795</v>
      </c>
      <c r="AI709" s="21" t="n">
        <f aca="false">IFERROR(SUMPRODUCT(--(tbl_bd_descente[wo_number]=W709),tbl_bd_descente[MgO],tbl_bd_descente[tons])/SUMIF(tbl_bd_descente[wo_number],W709,tbl_bd_descente[tons]),0)</f>
        <v>32.1861438561439</v>
      </c>
      <c r="AJ709" s="21" t="n">
        <f aca="false">IFERROR(SUMPRODUCT(--(tbl_bd_descente[wo_number]=W709),tbl_bd_descente[CaOX],tbl_bd_descente[tons])/SUMIF(tbl_bd_descente[wo_number],W709,tbl_bd_descente[tons]),0)</f>
        <v>1.80694305694306</v>
      </c>
      <c r="AK709" s="21" t="n">
        <f aca="false">IFERROR(SUMPRODUCT(--(tbl_bd_descente[wo_number]=W709),tbl_bd_descente[S],tbl_bd_descente[tons])/SUMIF(tbl_bd_descente[wo_number],W709,tbl_bd_descente[tons]),0)</f>
        <v>0.14051048951049</v>
      </c>
      <c r="AL709" s="33"/>
      <c r="AM709" s="34"/>
      <c r="AO709" s="47" t="str">
        <f aca="false">IF(AND(C709=S$2,D709=S$3,COUNTIF(AO$1:AO708,"&gt;"&amp;1)&lt;10),ROW(),"")</f>
        <v/>
      </c>
    </row>
    <row r="710" customFormat="false" ht="12.8" hidden="false" customHeight="false" outlineLevel="0" collapsed="false">
      <c r="A710" s="0" t="s">
        <v>1325</v>
      </c>
      <c r="B710" s="0" t="s">
        <v>66</v>
      </c>
      <c r="C710" s="0" t="s">
        <v>9</v>
      </c>
      <c r="D710" s="0" t="s">
        <v>66</v>
      </c>
      <c r="E710" s="20" t="n">
        <v>182.529998779297</v>
      </c>
      <c r="F710" s="0" t="n">
        <v>71.2</v>
      </c>
      <c r="G710" s="0" t="n">
        <v>75.1</v>
      </c>
      <c r="H710" s="0" t="n">
        <v>80.5</v>
      </c>
      <c r="I710" s="0" t="n">
        <v>11.05</v>
      </c>
      <c r="J710" s="0" t="n">
        <v>1.5</v>
      </c>
      <c r="K710" s="0" t="n">
        <v>32.52</v>
      </c>
      <c r="L710" s="0" t="n">
        <v>0.51</v>
      </c>
      <c r="M710" s="19" t="n">
        <v>43700.2486229514</v>
      </c>
      <c r="N710" s="19" t="n">
        <v>43703.3341878125</v>
      </c>
      <c r="O710" s="19" t="s">
        <v>1108</v>
      </c>
      <c r="W710" s="0" t="s">
        <v>93</v>
      </c>
      <c r="X710" s="19" t="n">
        <v>43563.6708333333</v>
      </c>
      <c r="Y710" s="31" t="n">
        <v>783</v>
      </c>
      <c r="Z710" s="0" t="s">
        <v>54</v>
      </c>
      <c r="AA710" s="0" t="s">
        <v>5</v>
      </c>
      <c r="AB710" s="0" t="s">
        <v>54</v>
      </c>
      <c r="AC710" s="0" t="n">
        <v>2019</v>
      </c>
      <c r="AD710" s="0" t="n">
        <v>4</v>
      </c>
      <c r="AE710" s="32"/>
      <c r="AF710" s="21" t="n">
        <f aca="false">IFERROR(SUMPRODUCT(--(tbl_bd_descente[wo_number]=W710),tbl_bd_descente[Y],tbl_bd_descente[tons])/SUMIF(tbl_bd_descente[wo_number],W710,tbl_bd_descente[tons]),0)</f>
        <v>83.2554278416347</v>
      </c>
      <c r="AG710" s="21" t="n">
        <f aca="false">IFERROR(SUMPRODUCT(--(tbl_bd_descente[wo_number]=W710),tbl_bd_descente[Al2O3],tbl_bd_descente[tons])/SUMIF(tbl_bd_descente[wo_number],W710,tbl_bd_descente[tons]),0)</f>
        <v>3.12445721583653</v>
      </c>
      <c r="AH710" s="21" t="n">
        <f aca="false">IFERROR(SUMPRODUCT(--(tbl_bd_descente[wo_number]=W710),tbl_bd_descente[Fe2O3],tbl_bd_descente[tons])/SUMIF(tbl_bd_descente[wo_number],W710,tbl_bd_descente[tons]),0)</f>
        <v>0.790651340996168</v>
      </c>
      <c r="AI710" s="21" t="n">
        <f aca="false">IFERROR(SUMPRODUCT(--(tbl_bd_descente[wo_number]=W710),tbl_bd_descente[MgO],tbl_bd_descente[tons])/SUMIF(tbl_bd_descente[wo_number],W710,tbl_bd_descente[tons]),0)</f>
        <v>31.5115197956577</v>
      </c>
      <c r="AJ710" s="21" t="n">
        <f aca="false">IFERROR(SUMPRODUCT(--(tbl_bd_descente[wo_number]=W710),tbl_bd_descente[CaOX],tbl_bd_descente[tons])/SUMIF(tbl_bd_descente[wo_number],W710,tbl_bd_descente[tons]),0)</f>
        <v>1.6707662835249</v>
      </c>
      <c r="AK710" s="21" t="n">
        <f aca="false">IFERROR(SUMPRODUCT(--(tbl_bd_descente[wo_number]=W710),tbl_bd_descente[S],tbl_bd_descente[tons])/SUMIF(tbl_bd_descente[wo_number],W710,tbl_bd_descente[tons]),0)</f>
        <v>0.0561302681992337</v>
      </c>
      <c r="AL710" s="33"/>
      <c r="AM710" s="34"/>
      <c r="AO710" s="47" t="str">
        <f aca="false">IF(AND(C710=S$2,D710=S$3,COUNTIF(AO$1:AO709,"&gt;"&amp;1)&lt;10),ROW(),"")</f>
        <v/>
      </c>
    </row>
    <row r="711" customFormat="false" ht="12.8" hidden="false" customHeight="false" outlineLevel="0" collapsed="false">
      <c r="A711" s="0" t="s">
        <v>1326</v>
      </c>
      <c r="B711" s="0" t="s">
        <v>613</v>
      </c>
      <c r="C711" s="0" t="s">
        <v>8</v>
      </c>
      <c r="D711" s="0" t="s">
        <v>66</v>
      </c>
      <c r="E711" s="20" t="n">
        <v>223.199998474121</v>
      </c>
      <c r="F711" s="0" t="n">
        <v>74.7</v>
      </c>
      <c r="G711" s="0" t="n">
        <v>78.8</v>
      </c>
      <c r="H711" s="0" t="n">
        <v>84.4</v>
      </c>
      <c r="I711" s="0" t="n">
        <v>6.91</v>
      </c>
      <c r="J711" s="0" t="n">
        <v>1.21</v>
      </c>
      <c r="K711" s="0" t="n">
        <v>31.82</v>
      </c>
      <c r="L711" s="0" t="n">
        <v>1.05</v>
      </c>
      <c r="M711" s="19" t="n">
        <v>43699.9342317477</v>
      </c>
      <c r="N711" s="19" t="n">
        <v>43700.2365396991</v>
      </c>
      <c r="O711" s="19" t="s">
        <v>605</v>
      </c>
      <c r="W711" s="0" t="s">
        <v>92</v>
      </c>
      <c r="X711" s="19" t="n">
        <v>43563.3840277778</v>
      </c>
      <c r="Y711" s="31" t="n">
        <v>162</v>
      </c>
      <c r="Z711" s="0" t="s">
        <v>66</v>
      </c>
      <c r="AA711" s="0" t="s">
        <v>20</v>
      </c>
      <c r="AB711" s="0" t="s">
        <v>66</v>
      </c>
      <c r="AC711" s="0" t="n">
        <v>2019</v>
      </c>
      <c r="AD711" s="0" t="n">
        <v>4</v>
      </c>
      <c r="AE711" s="32"/>
      <c r="AF711" s="21" t="n">
        <f aca="false">IFERROR(SUMPRODUCT(--(tbl_bd_descente[wo_number]=W711),tbl_bd_descente[Y],tbl_bd_descente[tons])/SUMIF(tbl_bd_descente[wo_number],W711,tbl_bd_descente[tons]),0)</f>
        <v>72.6</v>
      </c>
      <c r="AG711" s="21" t="n">
        <f aca="false">IFERROR(SUMPRODUCT(--(tbl_bd_descente[wo_number]=W711),tbl_bd_descente[Al2O3],tbl_bd_descente[tons])/SUMIF(tbl_bd_descente[wo_number],W711,tbl_bd_descente[tons]),0)</f>
        <v>8.34</v>
      </c>
      <c r="AH711" s="21" t="n">
        <f aca="false">IFERROR(SUMPRODUCT(--(tbl_bd_descente[wo_number]=W711),tbl_bd_descente[Fe2O3],tbl_bd_descente[tons])/SUMIF(tbl_bd_descente[wo_number],W711,tbl_bd_descente[tons]),0)</f>
        <v>1.44</v>
      </c>
      <c r="AI711" s="21" t="n">
        <f aca="false">IFERROR(SUMPRODUCT(--(tbl_bd_descente[wo_number]=W711),tbl_bd_descente[MgO],tbl_bd_descente[tons])/SUMIF(tbl_bd_descente[wo_number],W711,tbl_bd_descente[tons]),0)</f>
        <v>31.85</v>
      </c>
      <c r="AJ711" s="21" t="n">
        <f aca="false">IFERROR(SUMPRODUCT(--(tbl_bd_descente[wo_number]=W711),tbl_bd_descente[CaOX],tbl_bd_descente[tons])/SUMIF(tbl_bd_descente[wo_number],W711,tbl_bd_descente[tons]),0)</f>
        <v>1.19</v>
      </c>
      <c r="AK711" s="21" t="n">
        <f aca="false">IFERROR(SUMPRODUCT(--(tbl_bd_descente[wo_number]=W711),tbl_bd_descente[S],tbl_bd_descente[tons])/SUMIF(tbl_bd_descente[wo_number],W711,tbl_bd_descente[tons]),0)</f>
        <v>0.171</v>
      </c>
      <c r="AL711" s="33"/>
      <c r="AM711" s="34"/>
      <c r="AO711" s="47" t="str">
        <f aca="false">IF(AND(C711=S$2,D711=S$3,COUNTIF(AO$1:AO710,"&gt;"&amp;1)&lt;10),ROW(),"")</f>
        <v/>
      </c>
    </row>
    <row r="712" customFormat="false" ht="12.8" hidden="false" customHeight="false" outlineLevel="0" collapsed="false">
      <c r="A712" s="0" t="s">
        <v>1327</v>
      </c>
      <c r="B712" s="0" t="s">
        <v>30</v>
      </c>
      <c r="C712" s="0" t="s">
        <v>1</v>
      </c>
      <c r="D712" s="0" t="s">
        <v>30</v>
      </c>
      <c r="E712" s="20" t="n">
        <v>202.027996063232</v>
      </c>
      <c r="F712" s="20" t="n">
        <v>73.9</v>
      </c>
      <c r="G712" s="20" t="n">
        <v>77.9</v>
      </c>
      <c r="H712" s="20" t="n">
        <v>84.5</v>
      </c>
      <c r="I712" s="20" t="n">
        <v>3.07</v>
      </c>
      <c r="J712" s="20" t="n">
        <v>0.8</v>
      </c>
      <c r="K712" s="20" t="n">
        <v>31.48</v>
      </c>
      <c r="L712" s="20" t="n">
        <v>1.98</v>
      </c>
      <c r="M712" s="19" t="n">
        <v>43699.8991319445</v>
      </c>
      <c r="N712" s="19" t="n">
        <v>43699.9264225694</v>
      </c>
      <c r="O712" s="19" t="s">
        <v>605</v>
      </c>
      <c r="W712" s="0" t="s">
        <v>92</v>
      </c>
      <c r="X712" s="19" t="n">
        <v>43563.3840277778</v>
      </c>
      <c r="Y712" s="31" t="n">
        <v>81</v>
      </c>
      <c r="Z712" s="0" t="s">
        <v>66</v>
      </c>
      <c r="AA712" s="0" t="s">
        <v>9</v>
      </c>
      <c r="AB712" s="0" t="s">
        <v>66</v>
      </c>
      <c r="AC712" s="0" t="n">
        <v>2019</v>
      </c>
      <c r="AD712" s="0" t="n">
        <v>4</v>
      </c>
      <c r="AE712" s="32"/>
      <c r="AF712" s="21" t="n">
        <f aca="false">IFERROR(SUMPRODUCT(--(tbl_bd_descente[wo_number]=W712),tbl_bd_descente[Y],tbl_bd_descente[tons])/SUMIF(tbl_bd_descente[wo_number],W712,tbl_bd_descente[tons]),0)</f>
        <v>72.6</v>
      </c>
      <c r="AG712" s="21" t="n">
        <f aca="false">IFERROR(SUMPRODUCT(--(tbl_bd_descente[wo_number]=W712),tbl_bd_descente[Al2O3],tbl_bd_descente[tons])/SUMIF(tbl_bd_descente[wo_number],W712,tbl_bd_descente[tons]),0)</f>
        <v>8.34</v>
      </c>
      <c r="AH712" s="21" t="n">
        <f aca="false">IFERROR(SUMPRODUCT(--(tbl_bd_descente[wo_number]=W712),tbl_bd_descente[Fe2O3],tbl_bd_descente[tons])/SUMIF(tbl_bd_descente[wo_number],W712,tbl_bd_descente[tons]),0)</f>
        <v>1.44</v>
      </c>
      <c r="AI712" s="21" t="n">
        <f aca="false">IFERROR(SUMPRODUCT(--(tbl_bd_descente[wo_number]=W712),tbl_bd_descente[MgO],tbl_bd_descente[tons])/SUMIF(tbl_bd_descente[wo_number],W712,tbl_bd_descente[tons]),0)</f>
        <v>31.85</v>
      </c>
      <c r="AJ712" s="21" t="n">
        <f aca="false">IFERROR(SUMPRODUCT(--(tbl_bd_descente[wo_number]=W712),tbl_bd_descente[CaOX],tbl_bd_descente[tons])/SUMIF(tbl_bd_descente[wo_number],W712,tbl_bd_descente[tons]),0)</f>
        <v>1.19</v>
      </c>
      <c r="AK712" s="21" t="n">
        <f aca="false">IFERROR(SUMPRODUCT(--(tbl_bd_descente[wo_number]=W712),tbl_bd_descente[S],tbl_bd_descente[tons])/SUMIF(tbl_bd_descente[wo_number],W712,tbl_bd_descente[tons]),0)</f>
        <v>0.171</v>
      </c>
      <c r="AL712" s="33"/>
      <c r="AM712" s="34"/>
      <c r="AO712" s="47" t="str">
        <f aca="false">IF(AND(C712=S$2,D712=S$3,COUNTIF(AO$1:AO711,"&gt;"&amp;1)&lt;10),ROW(),"")</f>
        <v/>
      </c>
    </row>
    <row r="713" customFormat="false" ht="12.8" hidden="false" customHeight="false" outlineLevel="0" collapsed="false">
      <c r="A713" s="0" t="s">
        <v>1328</v>
      </c>
      <c r="B713" s="0" t="s">
        <v>613</v>
      </c>
      <c r="C713" s="0" t="s">
        <v>9</v>
      </c>
      <c r="D713" s="0" t="s">
        <v>66</v>
      </c>
      <c r="E713" s="20" t="n">
        <v>183.70299911499</v>
      </c>
      <c r="F713" s="0" t="n">
        <v>72.6</v>
      </c>
      <c r="G713" s="0" t="n">
        <v>76.5</v>
      </c>
      <c r="H713" s="0" t="n">
        <v>82</v>
      </c>
      <c r="I713" s="0" t="n">
        <v>8.5</v>
      </c>
      <c r="J713" s="0" t="n">
        <v>1.45</v>
      </c>
      <c r="K713" s="0" t="n">
        <v>32.04</v>
      </c>
      <c r="L713" s="0" t="n">
        <v>1.01</v>
      </c>
      <c r="M713" s="19" t="n">
        <v>43699.8605276273</v>
      </c>
      <c r="N713" s="19" t="n">
        <v>43699.8912384606</v>
      </c>
      <c r="O713" s="19" t="s">
        <v>605</v>
      </c>
      <c r="W713" s="0" t="s">
        <v>91</v>
      </c>
      <c r="X713" s="19" t="n">
        <v>43563.2506944445</v>
      </c>
      <c r="Y713" s="31" t="n">
        <v>600</v>
      </c>
      <c r="Z713" s="0" t="s">
        <v>66</v>
      </c>
      <c r="AA713" s="0" t="s">
        <v>20</v>
      </c>
      <c r="AB713" s="0" t="s">
        <v>66</v>
      </c>
      <c r="AC713" s="0" t="n">
        <v>2019</v>
      </c>
      <c r="AD713" s="0" t="n">
        <v>4</v>
      </c>
      <c r="AE713" s="32"/>
      <c r="AF713" s="21" t="n">
        <f aca="false">IFERROR(SUMPRODUCT(--(tbl_bd_descente[wo_number]=W713),tbl_bd_descente[Y],tbl_bd_descente[tons])/SUMIF(tbl_bd_descente[wo_number],W713,tbl_bd_descente[tons]),0)</f>
        <v>71.6</v>
      </c>
      <c r="AG713" s="21" t="n">
        <f aca="false">IFERROR(SUMPRODUCT(--(tbl_bd_descente[wo_number]=W713),tbl_bd_descente[Al2O3],tbl_bd_descente[tons])/SUMIF(tbl_bd_descente[wo_number],W713,tbl_bd_descente[tons]),0)</f>
        <v>9.04</v>
      </c>
      <c r="AH713" s="21" t="n">
        <f aca="false">IFERROR(SUMPRODUCT(--(tbl_bd_descente[wo_number]=W713),tbl_bd_descente[Fe2O3],tbl_bd_descente[tons])/SUMIF(tbl_bd_descente[wo_number],W713,tbl_bd_descente[tons]),0)</f>
        <v>1.44</v>
      </c>
      <c r="AI713" s="21" t="n">
        <f aca="false">IFERROR(SUMPRODUCT(--(tbl_bd_descente[wo_number]=W713),tbl_bd_descente[MgO],tbl_bd_descente[tons])/SUMIF(tbl_bd_descente[wo_number],W713,tbl_bd_descente[tons]),0)</f>
        <v>32.1066666666667</v>
      </c>
      <c r="AJ713" s="21" t="n">
        <f aca="false">IFERROR(SUMPRODUCT(--(tbl_bd_descente[wo_number]=W713),tbl_bd_descente[CaOX],tbl_bd_descente[tons])/SUMIF(tbl_bd_descente[wo_number],W713,tbl_bd_descente[tons]),0)</f>
        <v>1.42333333333333</v>
      </c>
      <c r="AK713" s="21" t="n">
        <f aca="false">IFERROR(SUMPRODUCT(--(tbl_bd_descente[wo_number]=W713),tbl_bd_descente[S],tbl_bd_descente[tons])/SUMIF(tbl_bd_descente[wo_number],W713,tbl_bd_descente[tons]),0)</f>
        <v>0.196</v>
      </c>
      <c r="AL713" s="33"/>
      <c r="AM713" s="34"/>
      <c r="AO713" s="47" t="str">
        <f aca="false">IF(AND(C713=S$2,D713=S$3,COUNTIF(AO$1:AO712,"&gt;"&amp;1)&lt;10),ROW(),"")</f>
        <v/>
      </c>
    </row>
    <row r="714" customFormat="false" ht="12.8" hidden="false" customHeight="false" outlineLevel="0" collapsed="false">
      <c r="A714" s="0" t="s">
        <v>1329</v>
      </c>
      <c r="B714" s="0" t="s">
        <v>56</v>
      </c>
      <c r="C714" s="0" t="s">
        <v>25</v>
      </c>
      <c r="D714" s="0" t="s">
        <v>56</v>
      </c>
      <c r="E714" s="20" t="n">
        <v>175.175998687744</v>
      </c>
      <c r="F714" s="0" t="n">
        <v>80.6</v>
      </c>
      <c r="G714" s="0" t="n">
        <v>85</v>
      </c>
      <c r="H714" s="0" t="n">
        <v>91.3</v>
      </c>
      <c r="I714" s="0" t="n">
        <v>5.19</v>
      </c>
      <c r="J714" s="0" t="n">
        <v>0.81</v>
      </c>
      <c r="K714" s="0" t="n">
        <v>31.91</v>
      </c>
      <c r="L714" s="0" t="n">
        <v>0.27</v>
      </c>
      <c r="M714" s="19" t="n">
        <v>43699.7829817477</v>
      </c>
      <c r="N714" s="19" t="n">
        <v>43699.8018122338</v>
      </c>
      <c r="O714" s="19" t="s">
        <v>1108</v>
      </c>
      <c r="W714" s="0" t="s">
        <v>91</v>
      </c>
      <c r="X714" s="19" t="n">
        <v>43563.2506944445</v>
      </c>
      <c r="Y714" s="31" t="n">
        <v>300</v>
      </c>
      <c r="Z714" s="0" t="s">
        <v>66</v>
      </c>
      <c r="AA714" s="0" t="s">
        <v>9</v>
      </c>
      <c r="AB714" s="0" t="s">
        <v>66</v>
      </c>
      <c r="AC714" s="0" t="n">
        <v>2019</v>
      </c>
      <c r="AD714" s="0" t="n">
        <v>4</v>
      </c>
      <c r="AE714" s="32"/>
      <c r="AF714" s="21" t="n">
        <f aca="false">IFERROR(SUMPRODUCT(--(tbl_bd_descente[wo_number]=W714),tbl_bd_descente[Y],tbl_bd_descente[tons])/SUMIF(tbl_bd_descente[wo_number],W714,tbl_bd_descente[tons]),0)</f>
        <v>71.6</v>
      </c>
      <c r="AG714" s="21" t="n">
        <f aca="false">IFERROR(SUMPRODUCT(--(tbl_bd_descente[wo_number]=W714),tbl_bd_descente[Al2O3],tbl_bd_descente[tons])/SUMIF(tbl_bd_descente[wo_number],W714,tbl_bd_descente[tons]),0)</f>
        <v>9.04</v>
      </c>
      <c r="AH714" s="21" t="n">
        <f aca="false">IFERROR(SUMPRODUCT(--(tbl_bd_descente[wo_number]=W714),tbl_bd_descente[Fe2O3],tbl_bd_descente[tons])/SUMIF(tbl_bd_descente[wo_number],W714,tbl_bd_descente[tons]),0)</f>
        <v>1.44</v>
      </c>
      <c r="AI714" s="21" t="n">
        <f aca="false">IFERROR(SUMPRODUCT(--(tbl_bd_descente[wo_number]=W714),tbl_bd_descente[MgO],tbl_bd_descente[tons])/SUMIF(tbl_bd_descente[wo_number],W714,tbl_bd_descente[tons]),0)</f>
        <v>32.1066666666667</v>
      </c>
      <c r="AJ714" s="21" t="n">
        <f aca="false">IFERROR(SUMPRODUCT(--(tbl_bd_descente[wo_number]=W714),tbl_bd_descente[CaOX],tbl_bd_descente[tons])/SUMIF(tbl_bd_descente[wo_number],W714,tbl_bd_descente[tons]),0)</f>
        <v>1.42333333333333</v>
      </c>
      <c r="AK714" s="21" t="n">
        <f aca="false">IFERROR(SUMPRODUCT(--(tbl_bd_descente[wo_number]=W714),tbl_bd_descente[S],tbl_bd_descente[tons])/SUMIF(tbl_bd_descente[wo_number],W714,tbl_bd_descente[tons]),0)</f>
        <v>0.196</v>
      </c>
      <c r="AL714" s="33"/>
      <c r="AM714" s="34"/>
      <c r="AO714" s="47" t="str">
        <f aca="false">IF(AND(C714=S$2,D714=S$3,COUNTIF(AO$1:AO713,"&gt;"&amp;1)&lt;10),ROW(),"")</f>
        <v/>
      </c>
    </row>
    <row r="715" customFormat="false" ht="12.8" hidden="false" customHeight="false" outlineLevel="0" collapsed="false">
      <c r="A715" s="0" t="s">
        <v>1330</v>
      </c>
      <c r="B715" s="0" t="s">
        <v>613</v>
      </c>
      <c r="C715" s="0" t="s">
        <v>23</v>
      </c>
      <c r="D715" s="0" t="s">
        <v>594</v>
      </c>
      <c r="E715" s="20" t="n">
        <v>217.721996307373</v>
      </c>
      <c r="F715" s="0" t="n">
        <v>76.8</v>
      </c>
      <c r="G715" s="0" t="n">
        <v>81</v>
      </c>
      <c r="H715" s="0" t="n">
        <v>86.8</v>
      </c>
      <c r="I715" s="0" t="n">
        <v>8.3</v>
      </c>
      <c r="J715" s="0" t="n">
        <v>1.2</v>
      </c>
      <c r="K715" s="0" t="n">
        <v>32.25</v>
      </c>
      <c r="L715" s="0" t="n">
        <v>0.39</v>
      </c>
      <c r="M715" s="19" t="n">
        <v>43699.7278357639</v>
      </c>
      <c r="N715" s="19" t="n">
        <v>43699.7781826042</v>
      </c>
      <c r="O715" s="19" t="s">
        <v>605</v>
      </c>
      <c r="W715" s="0" t="s">
        <v>90</v>
      </c>
      <c r="X715" s="19" t="n">
        <v>43560.6666666667</v>
      </c>
      <c r="Y715" s="31" t="n">
        <v>1028</v>
      </c>
      <c r="Z715" s="0" t="s">
        <v>54</v>
      </c>
      <c r="AA715" s="0" t="s">
        <v>5</v>
      </c>
      <c r="AB715" s="0" t="s">
        <v>54</v>
      </c>
      <c r="AC715" s="0" t="n">
        <v>2019</v>
      </c>
      <c r="AD715" s="0" t="n">
        <v>4</v>
      </c>
      <c r="AE715" s="32"/>
      <c r="AF715" s="21" t="n">
        <f aca="false">IFERROR(SUMPRODUCT(--(tbl_bd_descente[wo_number]=W715),tbl_bd_descente[Y],tbl_bd_descente[tons])/SUMIF(tbl_bd_descente[wo_number],W715,tbl_bd_descente[tons]),0)</f>
        <v>82.2494163424124</v>
      </c>
      <c r="AG715" s="21" t="n">
        <f aca="false">IFERROR(SUMPRODUCT(--(tbl_bd_descente[wo_number]=W715),tbl_bd_descente[Al2O3],tbl_bd_descente[tons])/SUMIF(tbl_bd_descente[wo_number],W715,tbl_bd_descente[tons]),0)</f>
        <v>2.00536964980545</v>
      </c>
      <c r="AH715" s="21" t="n">
        <f aca="false">IFERROR(SUMPRODUCT(--(tbl_bd_descente[wo_number]=W715),tbl_bd_descente[Fe2O3],tbl_bd_descente[tons])/SUMIF(tbl_bd_descente[wo_number],W715,tbl_bd_descente[tons]),0)</f>
        <v>0.75556420233463</v>
      </c>
      <c r="AI715" s="21" t="n">
        <f aca="false">IFERROR(SUMPRODUCT(--(tbl_bd_descente[wo_number]=W715),tbl_bd_descente[MgO],tbl_bd_descente[tons])/SUMIF(tbl_bd_descente[wo_number],W715,tbl_bd_descente[tons]),0)</f>
        <v>31.4060700389105</v>
      </c>
      <c r="AJ715" s="21" t="n">
        <f aca="false">IFERROR(SUMPRODUCT(--(tbl_bd_descente[wo_number]=W715),tbl_bd_descente[CaOX],tbl_bd_descente[tons])/SUMIF(tbl_bd_descente[wo_number],W715,tbl_bd_descente[tons]),0)</f>
        <v>1.88214007782101</v>
      </c>
      <c r="AK715" s="21" t="n">
        <f aca="false">IFERROR(SUMPRODUCT(--(tbl_bd_descente[wo_number]=W715),tbl_bd_descente[S],tbl_bd_descente[tons])/SUMIF(tbl_bd_descente[wo_number],W715,tbl_bd_descente[tons]),0)</f>
        <v>0.052284046692607</v>
      </c>
      <c r="AL715" s="33"/>
      <c r="AM715" s="34"/>
      <c r="AO715" s="47" t="str">
        <f aca="false">IF(AND(C715=S$2,D715=S$3,COUNTIF(AO$1:AO714,"&gt;"&amp;1)&lt;10),ROW(),"")</f>
        <v/>
      </c>
    </row>
    <row r="716" customFormat="false" ht="12.8" hidden="false" customHeight="false" outlineLevel="0" collapsed="false">
      <c r="A716" s="0" t="s">
        <v>1331</v>
      </c>
      <c r="B716" s="0" t="s">
        <v>613</v>
      </c>
      <c r="C716" s="0" t="s">
        <v>8</v>
      </c>
      <c r="D716" s="0" t="s">
        <v>66</v>
      </c>
      <c r="E716" s="20" t="n">
        <v>244.574996948242</v>
      </c>
      <c r="F716" s="0" t="n">
        <v>74.7</v>
      </c>
      <c r="G716" s="0" t="n">
        <v>78.7</v>
      </c>
      <c r="H716" s="0" t="n">
        <v>84.4</v>
      </c>
      <c r="I716" s="0" t="n">
        <v>9.67</v>
      </c>
      <c r="J716" s="0" t="n">
        <v>1.44</v>
      </c>
      <c r="K716" s="0" t="n">
        <v>32.19</v>
      </c>
      <c r="L716" s="0" t="n">
        <v>0.38</v>
      </c>
      <c r="M716" s="19" t="n">
        <v>43699.6970673958</v>
      </c>
      <c r="N716" s="19" t="n">
        <v>43699.7207017361</v>
      </c>
      <c r="O716" s="19" t="s">
        <v>605</v>
      </c>
      <c r="W716" s="0" t="s">
        <v>89</v>
      </c>
      <c r="X716" s="19" t="n">
        <v>43560.3402777778</v>
      </c>
      <c r="Y716" s="31" t="n">
        <v>407</v>
      </c>
      <c r="Z716" s="0" t="s">
        <v>66</v>
      </c>
      <c r="AA716" s="0" t="s">
        <v>26</v>
      </c>
      <c r="AB716" s="0" t="s">
        <v>88</v>
      </c>
      <c r="AC716" s="0" t="n">
        <v>2019</v>
      </c>
      <c r="AD716" s="0" t="n">
        <v>4</v>
      </c>
      <c r="AE716" s="32"/>
      <c r="AF716" s="21" t="n">
        <f aca="false">IFERROR(SUMPRODUCT(--(tbl_bd_descente[wo_number]=W716),tbl_bd_descente[Y],tbl_bd_descente[tons])/SUMIF(tbl_bd_descente[wo_number],W716,tbl_bd_descente[tons]),0)</f>
        <v>73.5</v>
      </c>
      <c r="AG716" s="21" t="n">
        <f aca="false">IFERROR(SUMPRODUCT(--(tbl_bd_descente[wo_number]=W716),tbl_bd_descente[Al2O3],tbl_bd_descente[tons])/SUMIF(tbl_bd_descente[wo_number],W716,tbl_bd_descente[tons]),0)</f>
        <v>3.41</v>
      </c>
      <c r="AH716" s="21" t="n">
        <f aca="false">IFERROR(SUMPRODUCT(--(tbl_bd_descente[wo_number]=W716),tbl_bd_descente[Fe2O3],tbl_bd_descente[tons])/SUMIF(tbl_bd_descente[wo_number],W716,tbl_bd_descente[tons]),0)</f>
        <v>1.12</v>
      </c>
      <c r="AI716" s="21" t="n">
        <f aca="false">IFERROR(SUMPRODUCT(--(tbl_bd_descente[wo_number]=W716),tbl_bd_descente[MgO],tbl_bd_descente[tons])/SUMIF(tbl_bd_descente[wo_number],W716,tbl_bd_descente[tons]),0)</f>
        <v>31.37</v>
      </c>
      <c r="AJ716" s="21" t="n">
        <f aca="false">IFERROR(SUMPRODUCT(--(tbl_bd_descente[wo_number]=W716),tbl_bd_descente[CaOX],tbl_bd_descente[tons])/SUMIF(tbl_bd_descente[wo_number],W716,tbl_bd_descente[tons]),0)</f>
        <v>1.53</v>
      </c>
      <c r="AK716" s="21" t="n">
        <f aca="false">IFERROR(SUMPRODUCT(--(tbl_bd_descente[wo_number]=W716),tbl_bd_descente[S],tbl_bd_descente[tons])/SUMIF(tbl_bd_descente[wo_number],W716,tbl_bd_descente[tons]),0)</f>
        <v>0.138</v>
      </c>
      <c r="AL716" s="33"/>
      <c r="AM716" s="34"/>
      <c r="AO716" s="47" t="str">
        <f aca="false">IF(AND(C716=S$2,D716=S$3,COUNTIF(AO$1:AO715,"&gt;"&amp;1)&lt;10),ROW(),"")</f>
        <v/>
      </c>
    </row>
    <row r="717" customFormat="false" ht="12.8" hidden="false" customHeight="false" outlineLevel="0" collapsed="false">
      <c r="A717" s="0" t="s">
        <v>1332</v>
      </c>
      <c r="B717" s="0" t="s">
        <v>633</v>
      </c>
      <c r="C717" s="0" t="s">
        <v>5</v>
      </c>
      <c r="D717" s="0" t="s">
        <v>54</v>
      </c>
      <c r="E717" s="20" t="n">
        <v>177.257998657227</v>
      </c>
      <c r="F717" s="0" t="n">
        <v>79.7</v>
      </c>
      <c r="G717" s="0" t="n">
        <v>84</v>
      </c>
      <c r="H717" s="0" t="n">
        <v>91.1</v>
      </c>
      <c r="I717" s="0" t="n">
        <v>2.34</v>
      </c>
      <c r="J717" s="0" t="n">
        <v>0.71</v>
      </c>
      <c r="K717" s="0" t="n">
        <v>31.48</v>
      </c>
      <c r="L717" s="0" t="n">
        <v>1.13</v>
      </c>
      <c r="M717" s="19" t="n">
        <v>43699.6734393171</v>
      </c>
      <c r="N717" s="19" t="n">
        <v>43699.6892946759</v>
      </c>
      <c r="O717" s="19" t="s">
        <v>605</v>
      </c>
      <c r="W717" s="0" t="s">
        <v>87</v>
      </c>
      <c r="X717" s="19" t="n">
        <v>43560.2347222222</v>
      </c>
      <c r="Y717" s="31" t="n">
        <v>900</v>
      </c>
      <c r="Z717" s="0" t="s">
        <v>66</v>
      </c>
      <c r="AA717" s="0" t="s">
        <v>26</v>
      </c>
      <c r="AB717" s="0" t="s">
        <v>88</v>
      </c>
      <c r="AC717" s="0" t="n">
        <v>2019</v>
      </c>
      <c r="AD717" s="0" t="n">
        <v>4</v>
      </c>
      <c r="AE717" s="32"/>
      <c r="AF717" s="21" t="n">
        <f aca="false">IFERROR(SUMPRODUCT(--(tbl_bd_descente[wo_number]=W717),tbl_bd_descente[Y],tbl_bd_descente[tons])/SUMIF(tbl_bd_descente[wo_number],W717,tbl_bd_descente[tons]),0)</f>
        <v>74.7</v>
      </c>
      <c r="AG717" s="21" t="n">
        <f aca="false">IFERROR(SUMPRODUCT(--(tbl_bd_descente[wo_number]=W717),tbl_bd_descente[Al2O3],tbl_bd_descente[tons])/SUMIF(tbl_bd_descente[wo_number],W717,tbl_bd_descente[tons]),0)</f>
        <v>3.05333333333333</v>
      </c>
      <c r="AH717" s="21" t="n">
        <f aca="false">IFERROR(SUMPRODUCT(--(tbl_bd_descente[wo_number]=W717),tbl_bd_descente[Fe2O3],tbl_bd_descente[tons])/SUMIF(tbl_bd_descente[wo_number],W717,tbl_bd_descente[tons]),0)</f>
        <v>1.02333333333333</v>
      </c>
      <c r="AI717" s="21" t="n">
        <f aca="false">IFERROR(SUMPRODUCT(--(tbl_bd_descente[wo_number]=W717),tbl_bd_descente[MgO],tbl_bd_descente[tons])/SUMIF(tbl_bd_descente[wo_number],W717,tbl_bd_descente[tons]),0)</f>
        <v>31.49</v>
      </c>
      <c r="AJ717" s="21" t="n">
        <f aca="false">IFERROR(SUMPRODUCT(--(tbl_bd_descente[wo_number]=W717),tbl_bd_descente[CaOX],tbl_bd_descente[tons])/SUMIF(tbl_bd_descente[wo_number],W717,tbl_bd_descente[tons]),0)</f>
        <v>1.29</v>
      </c>
      <c r="AK717" s="21" t="n">
        <f aca="false">IFERROR(SUMPRODUCT(--(tbl_bd_descente[wo_number]=W717),tbl_bd_descente[S],tbl_bd_descente[tons])/SUMIF(tbl_bd_descente[wo_number],W717,tbl_bd_descente[tons]),0)</f>
        <v>0.152333333333333</v>
      </c>
      <c r="AL717" s="33"/>
      <c r="AM717" s="34"/>
      <c r="AO717" s="47" t="str">
        <f aca="false">IF(AND(C717=S$2,D717=S$3,COUNTIF(AO$1:AO716,"&gt;"&amp;1)&lt;10),ROW(),"")</f>
        <v/>
      </c>
    </row>
    <row r="718" customFormat="false" ht="12.8" hidden="false" customHeight="false" outlineLevel="0" collapsed="false">
      <c r="A718" s="0" t="s">
        <v>1333</v>
      </c>
      <c r="B718" s="0" t="s">
        <v>30</v>
      </c>
      <c r="C718" s="0" t="s">
        <v>4</v>
      </c>
      <c r="D718" s="0" t="s">
        <v>30</v>
      </c>
      <c r="E718" s="20" t="n">
        <v>226.793994903564</v>
      </c>
      <c r="F718" s="0" t="n">
        <v>75.4</v>
      </c>
      <c r="G718" s="0" t="n">
        <v>79.6</v>
      </c>
      <c r="H718" s="0" t="n">
        <v>86</v>
      </c>
      <c r="I718" s="0" t="n">
        <v>5.89</v>
      </c>
      <c r="J718" s="0" t="n">
        <v>0.99</v>
      </c>
      <c r="K718" s="0" t="n">
        <v>31.84</v>
      </c>
      <c r="L718" s="0" t="n">
        <v>0.96</v>
      </c>
      <c r="M718" s="19" t="n">
        <v>43699.6428420949</v>
      </c>
      <c r="N718" s="19" t="n">
        <v>43699.668653044</v>
      </c>
      <c r="O718" s="19" t="s">
        <v>605</v>
      </c>
      <c r="W718" s="0" t="s">
        <v>86</v>
      </c>
      <c r="X718" s="19" t="n">
        <v>43559.6805555556</v>
      </c>
      <c r="Y718" s="31" t="n">
        <v>532</v>
      </c>
      <c r="Z718" s="0" t="s">
        <v>54</v>
      </c>
      <c r="AA718" s="0" t="s">
        <v>5</v>
      </c>
      <c r="AB718" s="0" t="s">
        <v>54</v>
      </c>
      <c r="AC718" s="0" t="n">
        <v>2019</v>
      </c>
      <c r="AD718" s="0" t="n">
        <v>4</v>
      </c>
      <c r="AE718" s="32"/>
      <c r="AF718" s="21" t="n">
        <f aca="false">IFERROR(SUMPRODUCT(--(tbl_bd_descente[wo_number]=W718),tbl_bd_descente[Y],tbl_bd_descente[tons])/SUMIF(tbl_bd_descente[wo_number],W718,tbl_bd_descente[tons]),0)</f>
        <v>82.2142857142857</v>
      </c>
      <c r="AG718" s="21" t="n">
        <f aca="false">IFERROR(SUMPRODUCT(--(tbl_bd_descente[wo_number]=W718),tbl_bd_descente[Al2O3],tbl_bd_descente[tons])/SUMIF(tbl_bd_descente[wo_number],W718,tbl_bd_descente[tons]),0)</f>
        <v>2.61714285714286</v>
      </c>
      <c r="AH718" s="21" t="n">
        <f aca="false">IFERROR(SUMPRODUCT(--(tbl_bd_descente[wo_number]=W718),tbl_bd_descente[Fe2O3],tbl_bd_descente[tons])/SUMIF(tbl_bd_descente[wo_number],W718,tbl_bd_descente[tons]),0)</f>
        <v>0.838571428571429</v>
      </c>
      <c r="AI718" s="21" t="n">
        <f aca="false">IFERROR(SUMPRODUCT(--(tbl_bd_descente[wo_number]=W718),tbl_bd_descente[MgO],tbl_bd_descente[tons])/SUMIF(tbl_bd_descente[wo_number],W718,tbl_bd_descente[tons]),0)</f>
        <v>31.1914285714286</v>
      </c>
      <c r="AJ718" s="21" t="n">
        <f aca="false">IFERROR(SUMPRODUCT(--(tbl_bd_descente[wo_number]=W718),tbl_bd_descente[CaOX],tbl_bd_descente[tons])/SUMIF(tbl_bd_descente[wo_number],W718,tbl_bd_descente[tons]),0)</f>
        <v>2.27142857142857</v>
      </c>
      <c r="AK718" s="21" t="n">
        <f aca="false">IFERROR(SUMPRODUCT(--(tbl_bd_descente[wo_number]=W718),tbl_bd_descente[S],tbl_bd_descente[tons])/SUMIF(tbl_bd_descente[wo_number],W718,tbl_bd_descente[tons]),0)</f>
        <v>0.0551428571428571</v>
      </c>
      <c r="AL718" s="33"/>
      <c r="AM718" s="34"/>
      <c r="AO718" s="47" t="str">
        <f aca="false">IF(AND(C718=S$2,D718=S$3,COUNTIF(AO$1:AO717,"&gt;"&amp;1)&lt;10),ROW(),"")</f>
        <v/>
      </c>
    </row>
    <row r="719" customFormat="false" ht="12.8" hidden="false" customHeight="false" outlineLevel="0" collapsed="false">
      <c r="A719" s="0" t="s">
        <v>1334</v>
      </c>
      <c r="B719" s="0" t="s">
        <v>104</v>
      </c>
      <c r="C719" s="0" t="s">
        <v>6</v>
      </c>
      <c r="D719" s="0" t="s">
        <v>104</v>
      </c>
      <c r="E719" s="20" t="n">
        <v>175.040000915527</v>
      </c>
      <c r="F719" s="0" t="n">
        <v>79.3</v>
      </c>
      <c r="G719" s="0" t="n">
        <v>83.7</v>
      </c>
      <c r="H719" s="0" t="n">
        <v>89.2</v>
      </c>
      <c r="I719" s="0" t="n">
        <v>8.95</v>
      </c>
      <c r="J719" s="0" t="n">
        <v>0.98</v>
      </c>
      <c r="K719" s="0" t="n">
        <v>32.04</v>
      </c>
      <c r="L719" s="0" t="n">
        <v>1.71</v>
      </c>
      <c r="M719" s="19" t="n">
        <v>43699.619988044</v>
      </c>
      <c r="N719" s="19" t="n">
        <v>43699.6362385069</v>
      </c>
      <c r="O719" s="19" t="s">
        <v>605</v>
      </c>
      <c r="W719" s="0" t="s">
        <v>85</v>
      </c>
      <c r="X719" s="19" t="n">
        <v>43559.4173611111</v>
      </c>
      <c r="Y719" s="31" t="n">
        <v>374</v>
      </c>
      <c r="Z719" s="0" t="s">
        <v>66</v>
      </c>
      <c r="AA719" s="0" t="s">
        <v>20</v>
      </c>
      <c r="AB719" s="0" t="s">
        <v>66</v>
      </c>
      <c r="AC719" s="0" t="n">
        <v>2019</v>
      </c>
      <c r="AD719" s="0" t="n">
        <v>4</v>
      </c>
      <c r="AE719" s="32"/>
      <c r="AF719" s="21" t="n">
        <f aca="false">IFERROR(SUMPRODUCT(--(tbl_bd_descente[wo_number]=W719),tbl_bd_descente[Y],tbl_bd_descente[tons])/SUMIF(tbl_bd_descente[wo_number],W719,tbl_bd_descente[tons]),0)</f>
        <v>71.2374331550802</v>
      </c>
      <c r="AG719" s="21" t="n">
        <f aca="false">IFERROR(SUMPRODUCT(--(tbl_bd_descente[wo_number]=W719),tbl_bd_descente[Al2O3],tbl_bd_descente[tons])/SUMIF(tbl_bd_descente[wo_number],W719,tbl_bd_descente[tons]),0)</f>
        <v>8.85909090909091</v>
      </c>
      <c r="AH719" s="21" t="n">
        <f aca="false">IFERROR(SUMPRODUCT(--(tbl_bd_descente[wo_number]=W719),tbl_bd_descente[Fe2O3],tbl_bd_descente[tons])/SUMIF(tbl_bd_descente[wo_number],W719,tbl_bd_descente[tons]),0)</f>
        <v>1.47395721925134</v>
      </c>
      <c r="AI719" s="21" t="n">
        <f aca="false">IFERROR(SUMPRODUCT(--(tbl_bd_descente[wo_number]=W719),tbl_bd_descente[MgO],tbl_bd_descente[tons])/SUMIF(tbl_bd_descente[wo_number],W719,tbl_bd_descente[tons]),0)</f>
        <v>32.0720855614973</v>
      </c>
      <c r="AJ719" s="21" t="n">
        <f aca="false">IFERROR(SUMPRODUCT(--(tbl_bd_descente[wo_number]=W719),tbl_bd_descente[CaOX],tbl_bd_descente[tons])/SUMIF(tbl_bd_descente[wo_number],W719,tbl_bd_descente[tons]),0)</f>
        <v>1.49855614973262</v>
      </c>
      <c r="AK719" s="21" t="n">
        <f aca="false">IFERROR(SUMPRODUCT(--(tbl_bd_descente[wo_number]=W719),tbl_bd_descente[S],tbl_bd_descente[tons])/SUMIF(tbl_bd_descente[wo_number],W719,tbl_bd_descente[tons]),0)</f>
        <v>0.217529411764706</v>
      </c>
      <c r="AL719" s="33"/>
      <c r="AM719" s="34"/>
      <c r="AO719" s="47" t="str">
        <f aca="false">IF(AND(C719=S$2,D719=S$3,COUNTIF(AO$1:AO718,"&gt;"&amp;1)&lt;10),ROW(),"")</f>
        <v/>
      </c>
    </row>
    <row r="720" customFormat="false" ht="12.8" hidden="false" customHeight="false" outlineLevel="0" collapsed="false">
      <c r="A720" s="0" t="s">
        <v>1335</v>
      </c>
      <c r="B720" s="0" t="s">
        <v>54</v>
      </c>
      <c r="C720" s="0" t="s">
        <v>5</v>
      </c>
      <c r="D720" s="0" t="s">
        <v>54</v>
      </c>
      <c r="E720" s="20" t="n">
        <v>211.280996322632</v>
      </c>
      <c r="F720" s="0" t="n">
        <v>81</v>
      </c>
      <c r="G720" s="0" t="n">
        <v>85.4</v>
      </c>
      <c r="H720" s="0" t="n">
        <v>92.5</v>
      </c>
      <c r="I720" s="0" t="n">
        <v>2.08</v>
      </c>
      <c r="J720" s="0" t="n">
        <v>0.76</v>
      </c>
      <c r="K720" s="0" t="n">
        <v>31.54</v>
      </c>
      <c r="L720" s="0" t="n">
        <v>1.11</v>
      </c>
      <c r="M720" s="19" t="n">
        <v>43699.5958448727</v>
      </c>
      <c r="N720" s="19" t="n">
        <v>43699.6152971412</v>
      </c>
      <c r="O720" s="19" t="s">
        <v>605</v>
      </c>
      <c r="W720" s="0" t="s">
        <v>85</v>
      </c>
      <c r="X720" s="19" t="n">
        <v>43559.4173611111</v>
      </c>
      <c r="Y720" s="31" t="n">
        <v>187</v>
      </c>
      <c r="Z720" s="0" t="s">
        <v>66</v>
      </c>
      <c r="AA720" s="0" t="s">
        <v>9</v>
      </c>
      <c r="AB720" s="0" t="s">
        <v>66</v>
      </c>
      <c r="AC720" s="0" t="n">
        <v>2019</v>
      </c>
      <c r="AD720" s="0" t="n">
        <v>4</v>
      </c>
      <c r="AE720" s="32"/>
      <c r="AF720" s="21" t="n">
        <f aca="false">IFERROR(SUMPRODUCT(--(tbl_bd_descente[wo_number]=W720),tbl_bd_descente[Y],tbl_bd_descente[tons])/SUMIF(tbl_bd_descente[wo_number],W720,tbl_bd_descente[tons]),0)</f>
        <v>71.2374331550802</v>
      </c>
      <c r="AG720" s="21" t="n">
        <f aca="false">IFERROR(SUMPRODUCT(--(tbl_bd_descente[wo_number]=W720),tbl_bd_descente[Al2O3],tbl_bd_descente[tons])/SUMIF(tbl_bd_descente[wo_number],W720,tbl_bd_descente[tons]),0)</f>
        <v>8.85909090909091</v>
      </c>
      <c r="AH720" s="21" t="n">
        <f aca="false">IFERROR(SUMPRODUCT(--(tbl_bd_descente[wo_number]=W720),tbl_bd_descente[Fe2O3],tbl_bd_descente[tons])/SUMIF(tbl_bd_descente[wo_number],W720,tbl_bd_descente[tons]),0)</f>
        <v>1.47395721925134</v>
      </c>
      <c r="AI720" s="21" t="n">
        <f aca="false">IFERROR(SUMPRODUCT(--(tbl_bd_descente[wo_number]=W720),tbl_bd_descente[MgO],tbl_bd_descente[tons])/SUMIF(tbl_bd_descente[wo_number],W720,tbl_bd_descente[tons]),0)</f>
        <v>32.0720855614973</v>
      </c>
      <c r="AJ720" s="21" t="n">
        <f aca="false">IFERROR(SUMPRODUCT(--(tbl_bd_descente[wo_number]=W720),tbl_bd_descente[CaOX],tbl_bd_descente[tons])/SUMIF(tbl_bd_descente[wo_number],W720,tbl_bd_descente[tons]),0)</f>
        <v>1.49855614973262</v>
      </c>
      <c r="AK720" s="21" t="n">
        <f aca="false">IFERROR(SUMPRODUCT(--(tbl_bd_descente[wo_number]=W720),tbl_bd_descente[S],tbl_bd_descente[tons])/SUMIF(tbl_bd_descente[wo_number],W720,tbl_bd_descente[tons]),0)</f>
        <v>0.217529411764706</v>
      </c>
      <c r="AL720" s="33"/>
      <c r="AM720" s="34"/>
      <c r="AO720" s="47" t="str">
        <f aca="false">IF(AND(C720=S$2,D720=S$3,COUNTIF(AO$1:AO719,"&gt;"&amp;1)&lt;10),ROW(),"")</f>
        <v/>
      </c>
    </row>
    <row r="721" customFormat="false" ht="12.8" hidden="false" customHeight="false" outlineLevel="0" collapsed="false">
      <c r="A721" s="0" t="s">
        <v>1336</v>
      </c>
      <c r="B721" s="0" t="s">
        <v>613</v>
      </c>
      <c r="C721" s="0" t="s">
        <v>8</v>
      </c>
      <c r="D721" s="0" t="s">
        <v>66</v>
      </c>
      <c r="E721" s="20" t="n">
        <v>291.837997436523</v>
      </c>
      <c r="F721" s="0" t="n">
        <v>74.3</v>
      </c>
      <c r="G721" s="0" t="n">
        <v>78.3</v>
      </c>
      <c r="H721" s="0" t="n">
        <v>84.2</v>
      </c>
      <c r="I721" s="0" t="n">
        <v>8.1</v>
      </c>
      <c r="J721" s="0" t="n">
        <v>1.34</v>
      </c>
      <c r="K721" s="0" t="n">
        <v>31.93</v>
      </c>
      <c r="L721" s="0" t="n">
        <v>0.76</v>
      </c>
      <c r="M721" s="19" t="n">
        <v>43699.5322337153</v>
      </c>
      <c r="N721" s="19" t="n">
        <v>43699.573374919</v>
      </c>
      <c r="O721" s="19" t="s">
        <v>649</v>
      </c>
      <c r="W721" s="0" t="s">
        <v>84</v>
      </c>
      <c r="X721" s="19" t="n">
        <v>43558.7986111111</v>
      </c>
      <c r="Y721" s="31" t="n">
        <v>600</v>
      </c>
      <c r="Z721" s="0" t="s">
        <v>66</v>
      </c>
      <c r="AA721" s="0" t="s">
        <v>20</v>
      </c>
      <c r="AB721" s="0" t="s">
        <v>66</v>
      </c>
      <c r="AC721" s="0" t="n">
        <v>2019</v>
      </c>
      <c r="AD721" s="0" t="n">
        <v>4</v>
      </c>
      <c r="AE721" s="32"/>
      <c r="AF721" s="21" t="n">
        <f aca="false">IFERROR(SUMPRODUCT(--(tbl_bd_descente[wo_number]=W721),tbl_bd_descente[Y],tbl_bd_descente[tons])/SUMIF(tbl_bd_descente[wo_number],W721,tbl_bd_descente[tons]),0)</f>
        <v>70.5333333333333</v>
      </c>
      <c r="AG721" s="21" t="n">
        <f aca="false">IFERROR(SUMPRODUCT(--(tbl_bd_descente[wo_number]=W721),tbl_bd_descente[Al2O3],tbl_bd_descente[tons])/SUMIF(tbl_bd_descente[wo_number],W721,tbl_bd_descente[tons]),0)</f>
        <v>8.16</v>
      </c>
      <c r="AH721" s="21" t="n">
        <f aca="false">IFERROR(SUMPRODUCT(--(tbl_bd_descente[wo_number]=W721),tbl_bd_descente[Fe2O3],tbl_bd_descente[tons])/SUMIF(tbl_bd_descente[wo_number],W721,tbl_bd_descente[tons]),0)</f>
        <v>1.52666666666667</v>
      </c>
      <c r="AI721" s="21" t="n">
        <f aca="false">IFERROR(SUMPRODUCT(--(tbl_bd_descente[wo_number]=W721),tbl_bd_descente[MgO],tbl_bd_descente[tons])/SUMIF(tbl_bd_descente[wo_number],W721,tbl_bd_descente[tons]),0)</f>
        <v>31.9266666666667</v>
      </c>
      <c r="AJ721" s="21" t="n">
        <f aca="false">IFERROR(SUMPRODUCT(--(tbl_bd_descente[wo_number]=W721),tbl_bd_descente[CaOX],tbl_bd_descente[tons])/SUMIF(tbl_bd_descente[wo_number],W721,tbl_bd_descente[tons]),0)</f>
        <v>1.19666666666667</v>
      </c>
      <c r="AK721" s="21" t="n">
        <f aca="false">IFERROR(SUMPRODUCT(--(tbl_bd_descente[wo_number]=W721),tbl_bd_descente[S],tbl_bd_descente[tons])/SUMIF(tbl_bd_descente[wo_number],W721,tbl_bd_descente[tons]),0)</f>
        <v>0.304</v>
      </c>
      <c r="AL721" s="33"/>
      <c r="AM721" s="34"/>
      <c r="AO721" s="47" t="str">
        <f aca="false">IF(AND(C721=S$2,D721=S$3,COUNTIF(AO$1:AO720,"&gt;"&amp;1)&lt;10),ROW(),"")</f>
        <v/>
      </c>
    </row>
    <row r="722" customFormat="false" ht="12.8" hidden="false" customHeight="false" outlineLevel="0" collapsed="false">
      <c r="A722" s="0" t="s">
        <v>1337</v>
      </c>
      <c r="B722" s="0" t="s">
        <v>594</v>
      </c>
      <c r="C722" s="0" t="s">
        <v>23</v>
      </c>
      <c r="D722" s="0" t="s">
        <v>594</v>
      </c>
      <c r="E722" s="20" t="n">
        <v>252.664000320435</v>
      </c>
      <c r="F722" s="0" t="n">
        <v>75.5</v>
      </c>
      <c r="G722" s="0" t="n">
        <v>79.6</v>
      </c>
      <c r="H722" s="0" t="n">
        <v>85.2</v>
      </c>
      <c r="I722" s="0" t="n">
        <v>9.72</v>
      </c>
      <c r="J722" s="0" t="n">
        <v>1.39</v>
      </c>
      <c r="K722" s="0" t="n">
        <v>32.11</v>
      </c>
      <c r="L722" s="0" t="n">
        <v>0.83</v>
      </c>
      <c r="M722" s="19" t="n">
        <v>43699.4864997338</v>
      </c>
      <c r="N722" s="19" t="n">
        <v>43699.523652662</v>
      </c>
      <c r="O722" s="19" t="s">
        <v>649</v>
      </c>
      <c r="W722" s="0" t="s">
        <v>84</v>
      </c>
      <c r="X722" s="19" t="n">
        <v>43558.7986111111</v>
      </c>
      <c r="Y722" s="31" t="n">
        <v>300</v>
      </c>
      <c r="Z722" s="0" t="s">
        <v>66</v>
      </c>
      <c r="AA722" s="0" t="s">
        <v>9</v>
      </c>
      <c r="AB722" s="0" t="s">
        <v>66</v>
      </c>
      <c r="AC722" s="0" t="n">
        <v>2019</v>
      </c>
      <c r="AD722" s="0" t="n">
        <v>4</v>
      </c>
      <c r="AE722" s="32" t="s">
        <v>642</v>
      </c>
      <c r="AF722" s="21" t="n">
        <f aca="false">IFERROR(SUMPRODUCT(--(tbl_bd_descente[wo_number]=W722),tbl_bd_descente[Y],tbl_bd_descente[tons])/SUMIF(tbl_bd_descente[wo_number],W722,tbl_bd_descente[tons]),0)</f>
        <v>70.5333333333333</v>
      </c>
      <c r="AG722" s="21" t="n">
        <f aca="false">IFERROR(SUMPRODUCT(--(tbl_bd_descente[wo_number]=W722),tbl_bd_descente[Al2O3],tbl_bd_descente[tons])/SUMIF(tbl_bd_descente[wo_number],W722,tbl_bd_descente[tons]),0)</f>
        <v>8.16</v>
      </c>
      <c r="AH722" s="21" t="n">
        <f aca="false">IFERROR(SUMPRODUCT(--(tbl_bd_descente[wo_number]=W722),tbl_bd_descente[Fe2O3],tbl_bd_descente[tons])/SUMIF(tbl_bd_descente[wo_number],W722,tbl_bd_descente[tons]),0)</f>
        <v>1.52666666666667</v>
      </c>
      <c r="AI722" s="21" t="n">
        <f aca="false">IFERROR(SUMPRODUCT(--(tbl_bd_descente[wo_number]=W722),tbl_bd_descente[MgO],tbl_bd_descente[tons])/SUMIF(tbl_bd_descente[wo_number],W722,tbl_bd_descente[tons]),0)</f>
        <v>31.9266666666667</v>
      </c>
      <c r="AJ722" s="21" t="n">
        <f aca="false">IFERROR(SUMPRODUCT(--(tbl_bd_descente[wo_number]=W722),tbl_bd_descente[CaOX],tbl_bd_descente[tons])/SUMIF(tbl_bd_descente[wo_number],W722,tbl_bd_descente[tons]),0)</f>
        <v>1.19666666666667</v>
      </c>
      <c r="AK722" s="21" t="n">
        <f aca="false">IFERROR(SUMPRODUCT(--(tbl_bd_descente[wo_number]=W722),tbl_bd_descente[S],tbl_bd_descente[tons])/SUMIF(tbl_bd_descente[wo_number],W722,tbl_bd_descente[tons]),0)</f>
        <v>0.304</v>
      </c>
      <c r="AL722" s="33"/>
      <c r="AM722" s="34"/>
      <c r="AO722" s="47" t="str">
        <f aca="false">IF(AND(C722=S$2,D722=S$3,COUNTIF(AO$1:AO721,"&gt;"&amp;1)&lt;10),ROW(),"")</f>
        <v/>
      </c>
    </row>
    <row r="723" customFormat="false" ht="12.8" hidden="false" customHeight="false" outlineLevel="0" collapsed="false">
      <c r="A723" s="0" t="s">
        <v>1338</v>
      </c>
      <c r="B723" s="0" t="s">
        <v>66</v>
      </c>
      <c r="C723" s="0" t="s">
        <v>20</v>
      </c>
      <c r="D723" s="0" t="s">
        <v>66</v>
      </c>
      <c r="E723" s="20" t="n">
        <v>185.500997161865</v>
      </c>
      <c r="F723" s="0" t="n">
        <v>71.3</v>
      </c>
      <c r="G723" s="0" t="n">
        <v>75.1</v>
      </c>
      <c r="H723" s="0" t="n">
        <v>81.7</v>
      </c>
      <c r="I723" s="0" t="n">
        <v>4.48</v>
      </c>
      <c r="J723" s="0" t="n">
        <v>1</v>
      </c>
      <c r="K723" s="0" t="n">
        <v>31.4</v>
      </c>
      <c r="L723" s="0" t="n">
        <v>3.14</v>
      </c>
      <c r="M723" s="19" t="n">
        <v>43699.4551728009</v>
      </c>
      <c r="N723" s="19" t="n">
        <v>43699.4836006944</v>
      </c>
      <c r="O723" s="19" t="s">
        <v>649</v>
      </c>
      <c r="W723" s="0" t="s">
        <v>83</v>
      </c>
      <c r="X723" s="19" t="n">
        <v>43558.4854166667</v>
      </c>
      <c r="Y723" s="31" t="n">
        <v>1003</v>
      </c>
      <c r="Z723" s="0" t="s">
        <v>66</v>
      </c>
      <c r="AA723" s="0" t="s">
        <v>20</v>
      </c>
      <c r="AB723" s="0" t="s">
        <v>66</v>
      </c>
      <c r="AC723" s="0" t="n">
        <v>2019</v>
      </c>
      <c r="AD723" s="0" t="n">
        <v>4</v>
      </c>
      <c r="AE723" s="32"/>
      <c r="AF723" s="21" t="n">
        <f aca="false">IFERROR(SUMPRODUCT(--(tbl_bd_descente[wo_number]=W723),tbl_bd_descente[Y],tbl_bd_descente[tons])/SUMIF(tbl_bd_descente[wo_number],W723,tbl_bd_descente[tons]),0)</f>
        <v>71.1656031904287</v>
      </c>
      <c r="AG723" s="21" t="n">
        <f aca="false">IFERROR(SUMPRODUCT(--(tbl_bd_descente[wo_number]=W723),tbl_bd_descente[Al2O3],tbl_bd_descente[tons])/SUMIF(tbl_bd_descente[wo_number],W723,tbl_bd_descente[tons]),0)</f>
        <v>7.6596111665005</v>
      </c>
      <c r="AH723" s="21" t="n">
        <f aca="false">IFERROR(SUMPRODUCT(--(tbl_bd_descente[wo_number]=W723),tbl_bd_descente[Fe2O3],tbl_bd_descente[tons])/SUMIF(tbl_bd_descente[wo_number],W723,tbl_bd_descente[tons]),0)</f>
        <v>1.42625124626122</v>
      </c>
      <c r="AI723" s="21" t="n">
        <f aca="false">IFERROR(SUMPRODUCT(--(tbl_bd_descente[wo_number]=W723),tbl_bd_descente[MgO],tbl_bd_descente[tons])/SUMIF(tbl_bd_descente[wo_number],W723,tbl_bd_descente[tons]),0)</f>
        <v>31.894556331007</v>
      </c>
      <c r="AJ723" s="21" t="n">
        <f aca="false">IFERROR(SUMPRODUCT(--(tbl_bd_descente[wo_number]=W723),tbl_bd_descente[CaOX],tbl_bd_descente[tons])/SUMIF(tbl_bd_descente[wo_number],W723,tbl_bd_descente[tons]),0)</f>
        <v>1.37369890329013</v>
      </c>
      <c r="AK723" s="21" t="n">
        <f aca="false">IFERROR(SUMPRODUCT(--(tbl_bd_descente[wo_number]=W723),tbl_bd_descente[S],tbl_bd_descente[tons])/SUMIF(tbl_bd_descente[wo_number],W723,tbl_bd_descente[tons]),0)</f>
        <v>0.211580259222333</v>
      </c>
      <c r="AL723" s="33"/>
      <c r="AM723" s="34"/>
      <c r="AO723" s="47" t="str">
        <f aca="false">IF(AND(C723=S$2,D723=S$3,COUNTIF(AO$1:AO722,"&gt;"&amp;1)&lt;10),ROW(),"")</f>
        <v/>
      </c>
    </row>
    <row r="724" customFormat="false" ht="12.8" hidden="false" customHeight="false" outlineLevel="0" collapsed="false">
      <c r="A724" s="0" t="s">
        <v>1339</v>
      </c>
      <c r="B724" s="0" t="s">
        <v>58</v>
      </c>
      <c r="C724" s="0" t="s">
        <v>2</v>
      </c>
      <c r="D724" s="0" t="s">
        <v>58</v>
      </c>
      <c r="E724" s="20" t="n">
        <v>360.113997650146</v>
      </c>
      <c r="F724" s="0" t="n">
        <v>73.5</v>
      </c>
      <c r="G724" s="0" t="n">
        <v>77.5</v>
      </c>
      <c r="H724" s="0" t="n">
        <v>84.3</v>
      </c>
      <c r="I724" s="0" t="n">
        <v>2.8</v>
      </c>
      <c r="J724" s="0" t="n">
        <v>0.97</v>
      </c>
      <c r="K724" s="0" t="n">
        <v>31.48</v>
      </c>
      <c r="L724" s="0" t="n">
        <v>0.31</v>
      </c>
      <c r="M724" s="19" t="n">
        <v>43699.3585710995</v>
      </c>
      <c r="N724" s="19" t="n">
        <v>43699.4498923611</v>
      </c>
      <c r="O724" s="19" t="s">
        <v>649</v>
      </c>
      <c r="W724" s="0" t="s">
        <v>82</v>
      </c>
      <c r="X724" s="19" t="n">
        <v>43557.7270833333</v>
      </c>
      <c r="Y724" s="31" t="n">
        <v>111</v>
      </c>
      <c r="Z724" s="0" t="s">
        <v>66</v>
      </c>
      <c r="AA724" s="0" t="s">
        <v>26</v>
      </c>
      <c r="AB724" s="0" t="s">
        <v>88</v>
      </c>
      <c r="AC724" s="0" t="n">
        <v>2019</v>
      </c>
      <c r="AD724" s="0" t="n">
        <v>4</v>
      </c>
      <c r="AE724" s="32"/>
      <c r="AF724" s="21" t="n">
        <f aca="false">IFERROR(SUMPRODUCT(--(tbl_bd_descente[wo_number]=W724),tbl_bd_descente[Y],tbl_bd_descente[tons])/SUMIF(tbl_bd_descente[wo_number],W724,tbl_bd_descente[tons]),0)</f>
        <v>74.3</v>
      </c>
      <c r="AG724" s="21" t="n">
        <f aca="false">IFERROR(SUMPRODUCT(--(tbl_bd_descente[wo_number]=W724),tbl_bd_descente[Al2O3],tbl_bd_descente[tons])/SUMIF(tbl_bd_descente[wo_number],W724,tbl_bd_descente[tons]),0)</f>
        <v>3.16</v>
      </c>
      <c r="AH724" s="21" t="n">
        <f aca="false">IFERROR(SUMPRODUCT(--(tbl_bd_descente[wo_number]=W724),tbl_bd_descente[Fe2O3],tbl_bd_descente[tons])/SUMIF(tbl_bd_descente[wo_number],W724,tbl_bd_descente[tons]),0)</f>
        <v>1.06</v>
      </c>
      <c r="AI724" s="21" t="n">
        <f aca="false">IFERROR(SUMPRODUCT(--(tbl_bd_descente[wo_number]=W724),tbl_bd_descente[MgO],tbl_bd_descente[tons])/SUMIF(tbl_bd_descente[wo_number],W724,tbl_bd_descente[tons]),0)</f>
        <v>31.45</v>
      </c>
      <c r="AJ724" s="21" t="n">
        <f aca="false">IFERROR(SUMPRODUCT(--(tbl_bd_descente[wo_number]=W724),tbl_bd_descente[CaOX],tbl_bd_descente[tons])/SUMIF(tbl_bd_descente[wo_number],W724,tbl_bd_descente[tons]),0)</f>
        <v>1.81</v>
      </c>
      <c r="AK724" s="21" t="n">
        <f aca="false">IFERROR(SUMPRODUCT(--(tbl_bd_descente[wo_number]=W724),tbl_bd_descente[S],tbl_bd_descente[tons])/SUMIF(tbl_bd_descente[wo_number],W724,tbl_bd_descente[tons]),0)</f>
        <v>0.179</v>
      </c>
      <c r="AL724" s="33"/>
      <c r="AM724" s="34"/>
      <c r="AO724" s="47" t="str">
        <f aca="false">IF(AND(C724=S$2,D724=S$3,COUNTIF(AO$1:AO723,"&gt;"&amp;1)&lt;10),ROW(),"")</f>
        <v/>
      </c>
    </row>
    <row r="725" customFormat="false" ht="12.8" hidden="false" customHeight="false" outlineLevel="0" collapsed="false">
      <c r="A725" s="0" t="s">
        <v>1340</v>
      </c>
      <c r="B725" s="0" t="s">
        <v>54</v>
      </c>
      <c r="C725" s="0" t="s">
        <v>5</v>
      </c>
      <c r="D725" s="0" t="s">
        <v>54</v>
      </c>
      <c r="E725" s="20" t="n">
        <v>136.614999389648</v>
      </c>
      <c r="F725" s="0" t="n">
        <v>79.6</v>
      </c>
      <c r="G725" s="0" t="n">
        <v>83.9</v>
      </c>
      <c r="H725" s="0" t="n">
        <v>91</v>
      </c>
      <c r="I725" s="0" t="n">
        <v>2.69</v>
      </c>
      <c r="J725" s="0" t="n">
        <v>0.6</v>
      </c>
      <c r="K725" s="0" t="n">
        <v>31.43</v>
      </c>
      <c r="L725" s="0" t="n">
        <v>0.33</v>
      </c>
      <c r="M725" s="19" t="n">
        <v>43699.3334328704</v>
      </c>
      <c r="N725" s="19" t="n">
        <v>43699.3542939468</v>
      </c>
      <c r="O725" s="19" t="s">
        <v>649</v>
      </c>
      <c r="W725" s="0" t="s">
        <v>81</v>
      </c>
      <c r="X725" s="19" t="n">
        <v>43557.6465277778</v>
      </c>
      <c r="Y725" s="31" t="n">
        <v>1016</v>
      </c>
      <c r="Z725" s="0" t="s">
        <v>66</v>
      </c>
      <c r="AA725" s="0" t="s">
        <v>26</v>
      </c>
      <c r="AB725" s="0" t="s">
        <v>88</v>
      </c>
      <c r="AC725" s="0" t="n">
        <v>2019</v>
      </c>
      <c r="AD725" s="0" t="n">
        <v>4</v>
      </c>
      <c r="AE725" s="32"/>
      <c r="AF725" s="21" t="n">
        <f aca="false">IFERROR(SUMPRODUCT(--(tbl_bd_descente[wo_number]=W725),tbl_bd_descente[Y],tbl_bd_descente[tons])/SUMIF(tbl_bd_descente[wo_number],W725,tbl_bd_descente[tons]),0)</f>
        <v>75.401968503937</v>
      </c>
      <c r="AG725" s="21" t="n">
        <f aca="false">IFERROR(SUMPRODUCT(--(tbl_bd_descente[wo_number]=W725),tbl_bd_descente[Al2O3],tbl_bd_descente[tons])/SUMIF(tbl_bd_descente[wo_number],W725,tbl_bd_descente[tons]),0)</f>
        <v>3.26728346456693</v>
      </c>
      <c r="AH725" s="21" t="n">
        <f aca="false">IFERROR(SUMPRODUCT(--(tbl_bd_descente[wo_number]=W725),tbl_bd_descente[Fe2O3],tbl_bd_descente[tons])/SUMIF(tbl_bd_descente[wo_number],W725,tbl_bd_descente[tons]),0)</f>
        <v>1.01704724409449</v>
      </c>
      <c r="AI725" s="21" t="n">
        <f aca="false">IFERROR(SUMPRODUCT(--(tbl_bd_descente[wo_number]=W725),tbl_bd_descente[MgO],tbl_bd_descente[tons])/SUMIF(tbl_bd_descente[wo_number],W725,tbl_bd_descente[tons]),0)</f>
        <v>31.3934251968504</v>
      </c>
      <c r="AJ725" s="21" t="n">
        <f aca="false">IFERROR(SUMPRODUCT(--(tbl_bd_descente[wo_number]=W725),tbl_bd_descente[CaOX],tbl_bd_descente[tons])/SUMIF(tbl_bd_descente[wo_number],W725,tbl_bd_descente[tons]),0)</f>
        <v>1.35346456692913</v>
      </c>
      <c r="AK725" s="21" t="n">
        <f aca="false">IFERROR(SUMPRODUCT(--(tbl_bd_descente[wo_number]=W725),tbl_bd_descente[S],tbl_bd_descente[tons])/SUMIF(tbl_bd_descente[wo_number],W725,tbl_bd_descente[tons]),0)</f>
        <v>0.137122047244095</v>
      </c>
      <c r="AL725" s="33"/>
      <c r="AM725" s="34"/>
      <c r="AO725" s="47" t="str">
        <f aca="false">IF(AND(C725=S$2,D725=S$3,COUNTIF(AO$1:AO724,"&gt;"&amp;1)&lt;10),ROW(),"")</f>
        <v/>
      </c>
    </row>
    <row r="726" customFormat="false" ht="12.8" hidden="false" customHeight="false" outlineLevel="0" collapsed="false">
      <c r="A726" s="0" t="s">
        <v>1341</v>
      </c>
      <c r="B726" s="0" t="s">
        <v>104</v>
      </c>
      <c r="C726" s="0" t="s">
        <v>6</v>
      </c>
      <c r="D726" s="0" t="s">
        <v>104</v>
      </c>
      <c r="E726" s="20" t="n">
        <v>253.129998779297</v>
      </c>
      <c r="F726" s="0" t="n">
        <v>79.7</v>
      </c>
      <c r="G726" s="0" t="n">
        <v>84.2</v>
      </c>
      <c r="H726" s="0" t="n">
        <v>90</v>
      </c>
      <c r="I726" s="0" t="n">
        <v>8</v>
      </c>
      <c r="J726" s="0" t="n">
        <v>0.98</v>
      </c>
      <c r="K726" s="0" t="n">
        <v>32.01</v>
      </c>
      <c r="L726" s="0" t="n">
        <v>0.74</v>
      </c>
      <c r="M726" s="19" t="n">
        <v>43699.290150544</v>
      </c>
      <c r="N726" s="19" t="n">
        <v>43699.3281603009</v>
      </c>
      <c r="O726" s="19" t="s">
        <v>649</v>
      </c>
      <c r="W726" s="0" t="s">
        <v>141</v>
      </c>
      <c r="X726" s="19" t="n">
        <v>43556.3659722222</v>
      </c>
      <c r="Y726" s="31" t="n">
        <v>749</v>
      </c>
      <c r="Z726" s="0" t="s">
        <v>66</v>
      </c>
      <c r="AA726" s="0" t="s">
        <v>26</v>
      </c>
      <c r="AB726" s="0" t="s">
        <v>88</v>
      </c>
      <c r="AC726" s="0" t="n">
        <v>2019</v>
      </c>
      <c r="AD726" s="0" t="n">
        <v>4</v>
      </c>
      <c r="AE726" s="32"/>
      <c r="AF726" s="21" t="n">
        <f aca="false">IFERROR(SUMPRODUCT(--(tbl_bd_descente[wo_number]=W726),tbl_bd_descente[Y],tbl_bd_descente[tons])/SUMIF(tbl_bd_descente[wo_number],W726,tbl_bd_descente[tons]),0)</f>
        <v>76.0991989319092</v>
      </c>
      <c r="AG726" s="21" t="n">
        <f aca="false">IFERROR(SUMPRODUCT(--(tbl_bd_descente[wo_number]=W726),tbl_bd_descente[Al2O3],tbl_bd_descente[tons])/SUMIF(tbl_bd_descente[wo_number],W726,tbl_bd_descente[tons]),0)</f>
        <v>4.66542056074766</v>
      </c>
      <c r="AH726" s="21" t="n">
        <f aca="false">IFERROR(SUMPRODUCT(--(tbl_bd_descente[wo_number]=W726),tbl_bd_descente[Fe2O3],tbl_bd_descente[tons])/SUMIF(tbl_bd_descente[wo_number],W726,tbl_bd_descente[tons]),0)</f>
        <v>1.14013351134846</v>
      </c>
      <c r="AI726" s="21" t="n">
        <f aca="false">IFERROR(SUMPRODUCT(--(tbl_bd_descente[wo_number]=W726),tbl_bd_descente[MgO],tbl_bd_descente[tons])/SUMIF(tbl_bd_descente[wo_number],W726,tbl_bd_descente[tons]),0)</f>
        <v>31.5881441922563</v>
      </c>
      <c r="AJ726" s="21" t="n">
        <f aca="false">IFERROR(SUMPRODUCT(--(tbl_bd_descente[wo_number]=W726),tbl_bd_descente[CaOX],tbl_bd_descente[tons])/SUMIF(tbl_bd_descente[wo_number],W726,tbl_bd_descente[tons]),0)</f>
        <v>2.4545393858478</v>
      </c>
      <c r="AK726" s="21" t="n">
        <f aca="false">IFERROR(SUMPRODUCT(--(tbl_bd_descente[wo_number]=W726),tbl_bd_descente[S],tbl_bd_descente[tons])/SUMIF(tbl_bd_descente[wo_number],W726,tbl_bd_descente[tons]),0)</f>
        <v>0.120795727636849</v>
      </c>
      <c r="AL726" s="33"/>
      <c r="AM726" s="34"/>
      <c r="AO726" s="47" t="str">
        <f aca="false">IF(AND(C726=S$2,D726=S$3,COUNTIF(AO$1:AO725,"&gt;"&amp;1)&lt;10),ROW(),"")</f>
        <v/>
      </c>
    </row>
    <row r="727" customFormat="false" ht="12.8" hidden="false" customHeight="false" outlineLevel="0" collapsed="false">
      <c r="A727" s="0" t="s">
        <v>1342</v>
      </c>
      <c r="B727" s="0" t="s">
        <v>66</v>
      </c>
      <c r="C727" s="0" t="s">
        <v>9</v>
      </c>
      <c r="D727" s="0" t="s">
        <v>66</v>
      </c>
      <c r="E727" s="20" t="n">
        <v>138.029998779297</v>
      </c>
      <c r="F727" s="0" t="n">
        <v>70.1</v>
      </c>
      <c r="G727" s="0" t="n">
        <v>74</v>
      </c>
      <c r="H727" s="0" t="n">
        <v>79</v>
      </c>
      <c r="I727" s="0" t="n">
        <v>13.73</v>
      </c>
      <c r="J727" s="0" t="n">
        <v>1.87</v>
      </c>
      <c r="K727" s="0" t="n">
        <v>32.54</v>
      </c>
      <c r="L727" s="0" t="n">
        <v>0.39</v>
      </c>
      <c r="M727" s="19" t="n">
        <v>43699.2601222569</v>
      </c>
      <c r="N727" s="19" t="n">
        <v>43699.2773261574</v>
      </c>
      <c r="O727" s="19" t="s">
        <v>977</v>
      </c>
      <c r="W727" s="0" t="s">
        <v>80</v>
      </c>
      <c r="X727" s="19" t="n">
        <v>43556.08125</v>
      </c>
      <c r="Y727" s="31" t="n">
        <v>180</v>
      </c>
      <c r="Z727" s="0" t="s">
        <v>66</v>
      </c>
      <c r="AA727" s="0" t="s">
        <v>20</v>
      </c>
      <c r="AB727" s="0" t="s">
        <v>66</v>
      </c>
      <c r="AC727" s="0" t="n">
        <v>2019</v>
      </c>
      <c r="AD727" s="0" t="n">
        <v>4</v>
      </c>
      <c r="AE727" s="32"/>
      <c r="AF727" s="21" t="n">
        <f aca="false">IFERROR(SUMPRODUCT(--(tbl_bd_descente[wo_number]=W727),tbl_bd_descente[Y],tbl_bd_descente[tons])/SUMIF(tbl_bd_descente[wo_number],W727,tbl_bd_descente[tons]),0)</f>
        <v>70.8</v>
      </c>
      <c r="AG727" s="21" t="n">
        <f aca="false">IFERROR(SUMPRODUCT(--(tbl_bd_descente[wo_number]=W727),tbl_bd_descente[Al2O3],tbl_bd_descente[tons])/SUMIF(tbl_bd_descente[wo_number],W727,tbl_bd_descente[tons]),0)</f>
        <v>7.83</v>
      </c>
      <c r="AH727" s="21" t="n">
        <f aca="false">IFERROR(SUMPRODUCT(--(tbl_bd_descente[wo_number]=W727),tbl_bd_descente[Fe2O3],tbl_bd_descente[tons])/SUMIF(tbl_bd_descente[wo_number],W727,tbl_bd_descente[tons]),0)</f>
        <v>1.43</v>
      </c>
      <c r="AI727" s="21" t="n">
        <f aca="false">IFERROR(SUMPRODUCT(--(tbl_bd_descente[wo_number]=W727),tbl_bd_descente[MgO],tbl_bd_descente[tons])/SUMIF(tbl_bd_descente[wo_number],W727,tbl_bd_descente[tons]),0)</f>
        <v>31.74</v>
      </c>
      <c r="AJ727" s="21" t="n">
        <f aca="false">IFERROR(SUMPRODUCT(--(tbl_bd_descente[wo_number]=W727),tbl_bd_descente[CaOX],tbl_bd_descente[tons])/SUMIF(tbl_bd_descente[wo_number],W727,tbl_bd_descente[tons]),0)</f>
        <v>1.82</v>
      </c>
      <c r="AK727" s="21" t="n">
        <f aca="false">IFERROR(SUMPRODUCT(--(tbl_bd_descente[wo_number]=W727),tbl_bd_descente[S],tbl_bd_descente[tons])/SUMIF(tbl_bd_descente[wo_number],W727,tbl_bd_descente[tons]),0)</f>
        <v>0.174</v>
      </c>
      <c r="AL727" s="33"/>
      <c r="AM727" s="34"/>
      <c r="AO727" s="47" t="str">
        <f aca="false">IF(AND(C727=S$2,D727=S$3,COUNTIF(AO$1:AO726,"&gt;"&amp;1)&lt;10),ROW(),"")</f>
        <v/>
      </c>
    </row>
    <row r="728" customFormat="false" ht="12.8" hidden="false" customHeight="false" outlineLevel="0" collapsed="false">
      <c r="A728" s="0" t="s">
        <v>1343</v>
      </c>
      <c r="B728" s="0" t="s">
        <v>66</v>
      </c>
      <c r="C728" s="0" t="s">
        <v>9</v>
      </c>
      <c r="D728" s="0" t="s">
        <v>66</v>
      </c>
      <c r="E728" s="20" t="n">
        <v>467.097994995117</v>
      </c>
      <c r="F728" s="0" t="n">
        <v>68.4</v>
      </c>
      <c r="G728" s="0" t="n">
        <v>72.1</v>
      </c>
      <c r="H728" s="0" t="n">
        <v>77.5</v>
      </c>
      <c r="I728" s="0" t="n">
        <v>12.59</v>
      </c>
      <c r="J728" s="0" t="n">
        <v>1.52</v>
      </c>
      <c r="K728" s="0" t="n">
        <v>32.44</v>
      </c>
      <c r="L728" s="0" t="n">
        <v>0.45</v>
      </c>
      <c r="M728" s="19" t="n">
        <v>43698.921384456</v>
      </c>
      <c r="N728" s="19" t="n">
        <v>43699.2546883102</v>
      </c>
      <c r="O728" s="19" t="s">
        <v>977</v>
      </c>
      <c r="AO728" s="47" t="str">
        <f aca="false">IF(AND(C728=S$2,D728=S$3,COUNTIF(AO$1:AO727,"&gt;"&amp;1)&lt;10),ROW(),"")</f>
        <v/>
      </c>
    </row>
    <row r="729" customFormat="false" ht="12.8" hidden="false" customHeight="false" outlineLevel="0" collapsed="false">
      <c r="A729" s="0" t="s">
        <v>1344</v>
      </c>
      <c r="B729" s="0" t="s">
        <v>30</v>
      </c>
      <c r="C729" s="0" t="s">
        <v>4</v>
      </c>
      <c r="D729" s="0" t="s">
        <v>30</v>
      </c>
      <c r="E729" s="20" t="n">
        <v>290.658992767334</v>
      </c>
      <c r="F729" s="0" t="n">
        <v>76.7</v>
      </c>
      <c r="G729" s="0" t="n">
        <v>80.8</v>
      </c>
      <c r="H729" s="0" t="n">
        <v>87.3</v>
      </c>
      <c r="I729" s="0" t="n">
        <v>4.66</v>
      </c>
      <c r="J729" s="0" t="n">
        <v>0.69</v>
      </c>
      <c r="K729" s="0" t="n">
        <v>31.67</v>
      </c>
      <c r="L729" s="0" t="n">
        <v>1.42</v>
      </c>
      <c r="M729" s="19" t="n">
        <v>43698.8700810995</v>
      </c>
      <c r="N729" s="19" t="n">
        <v>43698.9029701042</v>
      </c>
      <c r="O729" s="19" t="s">
        <v>1108</v>
      </c>
      <c r="AO729" s="47" t="str">
        <f aca="false">IF(AND(C729=S$2,D729=S$3,COUNTIF(AO$1:AO728,"&gt;"&amp;1)&lt;10),ROW(),"")</f>
        <v/>
      </c>
    </row>
    <row r="730" customFormat="false" ht="12.8" hidden="false" customHeight="false" outlineLevel="0" collapsed="false">
      <c r="A730" s="0" t="s">
        <v>1345</v>
      </c>
      <c r="B730" s="0" t="s">
        <v>30</v>
      </c>
      <c r="C730" s="0" t="s">
        <v>4</v>
      </c>
      <c r="D730" s="0" t="s">
        <v>30</v>
      </c>
      <c r="E730" s="20" t="n">
        <v>257.275997161865</v>
      </c>
      <c r="F730" s="0" t="n">
        <v>76.3</v>
      </c>
      <c r="G730" s="0" t="n">
        <v>80.4</v>
      </c>
      <c r="H730" s="0" t="n">
        <v>86.7</v>
      </c>
      <c r="I730" s="0" t="n">
        <v>6.04</v>
      </c>
      <c r="J730" s="0" t="n">
        <v>0.9</v>
      </c>
      <c r="K730" s="0" t="n">
        <v>31.82</v>
      </c>
      <c r="L730" s="0" t="n">
        <v>0.91</v>
      </c>
      <c r="M730" s="19" t="n">
        <v>43698.8377850347</v>
      </c>
      <c r="N730" s="19" t="n">
        <v>43698.8665697569</v>
      </c>
      <c r="O730" s="19" t="s">
        <v>1108</v>
      </c>
      <c r="AO730" s="47" t="str">
        <f aca="false">IF(AND(C730=S$2,D730=S$3,COUNTIF(AO$1:AO729,"&gt;"&amp;1)&lt;10),ROW(),"")</f>
        <v/>
      </c>
    </row>
    <row r="731" customFormat="false" ht="12.8" hidden="false" customHeight="false" outlineLevel="0" collapsed="false">
      <c r="A731" s="0" t="s">
        <v>1346</v>
      </c>
      <c r="B731" s="0" t="s">
        <v>30</v>
      </c>
      <c r="C731" s="0" t="s">
        <v>4</v>
      </c>
      <c r="D731" s="0" t="s">
        <v>30</v>
      </c>
      <c r="E731" s="20" t="n">
        <v>221.350997924805</v>
      </c>
      <c r="F731" s="0" t="n">
        <v>77.8</v>
      </c>
      <c r="G731" s="0" t="n">
        <v>81.9</v>
      </c>
      <c r="H731" s="0" t="n">
        <v>88.4</v>
      </c>
      <c r="I731" s="0" t="n">
        <v>5.21</v>
      </c>
      <c r="J731" s="0" t="n">
        <v>0.95</v>
      </c>
      <c r="K731" s="0" t="n">
        <v>31.66</v>
      </c>
      <c r="L731" s="0" t="n">
        <v>0.36</v>
      </c>
      <c r="M731" s="19" t="n">
        <v>43698.8067238773</v>
      </c>
      <c r="N731" s="19" t="n">
        <v>43698.8281915856</v>
      </c>
      <c r="O731" s="19" t="s">
        <v>1108</v>
      </c>
      <c r="AO731" s="47" t="str">
        <f aca="false">IF(AND(C731=S$2,D731=S$3,COUNTIF(AO$1:AO730,"&gt;"&amp;1)&lt;10),ROW(),"")</f>
        <v/>
      </c>
    </row>
    <row r="732" customFormat="false" ht="12.8" hidden="false" customHeight="false" outlineLevel="0" collapsed="false">
      <c r="A732" s="0" t="s">
        <v>1347</v>
      </c>
      <c r="B732" s="0" t="s">
        <v>594</v>
      </c>
      <c r="C732" s="0" t="s">
        <v>23</v>
      </c>
      <c r="D732" s="0" t="s">
        <v>594</v>
      </c>
      <c r="E732" s="20" t="n">
        <v>127.457998275757</v>
      </c>
      <c r="F732" s="0" t="n">
        <v>77.6</v>
      </c>
      <c r="G732" s="0" t="n">
        <v>81.8</v>
      </c>
      <c r="H732" s="0" t="n">
        <v>87.9</v>
      </c>
      <c r="I732" s="0" t="n">
        <v>9.7</v>
      </c>
      <c r="J732" s="0" t="n">
        <v>1.19</v>
      </c>
      <c r="K732" s="0" t="n">
        <v>32.15</v>
      </c>
      <c r="L732" s="0" t="n">
        <v>0.61</v>
      </c>
      <c r="M732" s="19" t="n">
        <v>43698.6558471412</v>
      </c>
      <c r="N732" s="19" t="n">
        <v>43698.6706082176</v>
      </c>
      <c r="O732" s="19" t="s">
        <v>1108</v>
      </c>
      <c r="AO732" s="47" t="str">
        <f aca="false">IF(AND(C732=S$2,D732=S$3,COUNTIF(AO$1:AO731,"&gt;"&amp;1)&lt;10),ROW(),"")</f>
        <v/>
      </c>
    </row>
    <row r="733" customFormat="false" ht="12.8" hidden="false" customHeight="false" outlineLevel="0" collapsed="false">
      <c r="A733" s="0" t="s">
        <v>1348</v>
      </c>
      <c r="B733" s="0" t="s">
        <v>104</v>
      </c>
      <c r="C733" s="0" t="s">
        <v>6</v>
      </c>
      <c r="D733" s="0" t="s">
        <v>104</v>
      </c>
      <c r="E733" s="20" t="n">
        <v>236.388994598389</v>
      </c>
      <c r="F733" s="0" t="n">
        <v>79.9</v>
      </c>
      <c r="G733" s="0" t="n">
        <v>84.2</v>
      </c>
      <c r="H733" s="0" t="n">
        <v>91</v>
      </c>
      <c r="I733" s="0" t="n">
        <v>5.3</v>
      </c>
      <c r="J733" s="0" t="n">
        <v>0.87</v>
      </c>
      <c r="K733" s="0" t="n">
        <v>31.69</v>
      </c>
      <c r="L733" s="0" t="n">
        <v>0.45</v>
      </c>
      <c r="M733" s="19" t="n">
        <v>43698.6211080671</v>
      </c>
      <c r="N733" s="19" t="n">
        <v>43698.651940162</v>
      </c>
      <c r="O733" s="19" t="s">
        <v>1108</v>
      </c>
      <c r="AO733" s="47" t="str">
        <f aca="false">IF(AND(C733=S$2,D733=S$3,COUNTIF(AO$1:AO732,"&gt;"&amp;1)&lt;10),ROW(),"")</f>
        <v/>
      </c>
    </row>
    <row r="734" customFormat="false" ht="12.8" hidden="false" customHeight="false" outlineLevel="0" collapsed="false">
      <c r="A734" s="0" t="s">
        <v>1349</v>
      </c>
      <c r="B734" s="0" t="s">
        <v>594</v>
      </c>
      <c r="C734" s="0" t="s">
        <v>24</v>
      </c>
      <c r="D734" s="0" t="s">
        <v>594</v>
      </c>
      <c r="E734" s="20" t="n">
        <v>111.945999145508</v>
      </c>
      <c r="F734" s="0" t="n">
        <v>78.6</v>
      </c>
      <c r="G734" s="0" t="n">
        <v>82.8</v>
      </c>
      <c r="H734" s="0" t="n">
        <v>89.1</v>
      </c>
      <c r="I734" s="0" t="n">
        <v>9.73</v>
      </c>
      <c r="J734" s="0" t="n">
        <v>1.15</v>
      </c>
      <c r="K734" s="0" t="n">
        <v>32.22</v>
      </c>
      <c r="L734" s="0" t="n">
        <v>0.73</v>
      </c>
      <c r="M734" s="19" t="n">
        <v>43698.6077892708</v>
      </c>
      <c r="N734" s="19" t="n">
        <v>43698.6174422106</v>
      </c>
      <c r="O734" s="19" t="s">
        <v>1108</v>
      </c>
      <c r="AO734" s="47" t="str">
        <f aca="false">IF(AND(C734=S$2,D734=S$3,COUNTIF(AO$1:AO733,"&gt;"&amp;1)&lt;10),ROW(),"")</f>
        <v/>
      </c>
    </row>
    <row r="735" customFormat="false" ht="12.8" hidden="false" customHeight="false" outlineLevel="0" collapsed="false">
      <c r="A735" s="0" t="s">
        <v>1350</v>
      </c>
      <c r="B735" s="0" t="s">
        <v>66</v>
      </c>
      <c r="C735" s="0" t="s">
        <v>9</v>
      </c>
      <c r="D735" s="0" t="s">
        <v>66</v>
      </c>
      <c r="E735" s="20" t="n">
        <v>372.39599609375</v>
      </c>
      <c r="F735" s="0" t="n">
        <v>69.4</v>
      </c>
      <c r="G735" s="0" t="n">
        <v>73.1</v>
      </c>
      <c r="H735" s="0" t="n">
        <v>78.9</v>
      </c>
      <c r="I735" s="0" t="n">
        <v>9.74</v>
      </c>
      <c r="J735" s="0" t="n">
        <v>1.48</v>
      </c>
      <c r="K735" s="0" t="n">
        <v>32.12</v>
      </c>
      <c r="L735" s="0" t="n">
        <v>0.69</v>
      </c>
      <c r="M735" s="19" t="n">
        <v>43698.539525544</v>
      </c>
      <c r="N735" s="19" t="n">
        <v>43698.6025410069</v>
      </c>
      <c r="O735" s="19" t="s">
        <v>1108</v>
      </c>
      <c r="AO735" s="47" t="str">
        <f aca="false">IF(AND(C735=S$2,D735=S$3,COUNTIF(AO$1:AO734,"&gt;"&amp;1)&lt;10),ROW(),"")</f>
        <v/>
      </c>
    </row>
    <row r="736" customFormat="false" ht="12.8" hidden="false" customHeight="false" outlineLevel="0" collapsed="false">
      <c r="A736" s="0" t="s">
        <v>1351</v>
      </c>
      <c r="B736" s="0" t="s">
        <v>30</v>
      </c>
      <c r="C736" s="0" t="s">
        <v>4</v>
      </c>
      <c r="D736" s="0" t="s">
        <v>30</v>
      </c>
      <c r="E736" s="20" t="n">
        <v>185.277997589111</v>
      </c>
      <c r="F736" s="0" t="n">
        <v>76.8</v>
      </c>
      <c r="G736" s="0" t="n">
        <v>80.9</v>
      </c>
      <c r="H736" s="0" t="n">
        <v>87.6</v>
      </c>
      <c r="I736" s="0" t="n">
        <v>5.21</v>
      </c>
      <c r="J736" s="0" t="n">
        <v>0.94</v>
      </c>
      <c r="K736" s="0" t="n">
        <v>31.58</v>
      </c>
      <c r="L736" s="0" t="n">
        <v>1.54</v>
      </c>
      <c r="M736" s="19" t="n">
        <v>43698.5110559375</v>
      </c>
      <c r="N736" s="19" t="n">
        <v>43698.5295720255</v>
      </c>
      <c r="O736" s="19" t="s">
        <v>605</v>
      </c>
      <c r="AO736" s="47" t="str">
        <f aca="false">IF(AND(C736=S$2,D736=S$3,COUNTIF(AO$1:AO735,"&gt;"&amp;1)&lt;10),ROW(),"")</f>
        <v/>
      </c>
    </row>
    <row r="737" customFormat="false" ht="12.8" hidden="false" customHeight="false" outlineLevel="0" collapsed="false">
      <c r="A737" s="0" t="s">
        <v>1352</v>
      </c>
      <c r="B737" s="0" t="s">
        <v>54</v>
      </c>
      <c r="C737" s="0" t="s">
        <v>7</v>
      </c>
      <c r="D737" s="0" t="s">
        <v>54</v>
      </c>
      <c r="E737" s="20" t="n">
        <v>179.347995758057</v>
      </c>
      <c r="F737" s="0" t="n">
        <v>82.4</v>
      </c>
      <c r="G737" s="0" t="n">
        <v>86.8</v>
      </c>
      <c r="H737" s="0" t="n">
        <v>93.8</v>
      </c>
      <c r="I737" s="0" t="n">
        <v>1.98</v>
      </c>
      <c r="J737" s="0" t="n">
        <v>0.59</v>
      </c>
      <c r="K737" s="0" t="n">
        <v>31.52</v>
      </c>
      <c r="L737" s="0" t="n">
        <v>0.53</v>
      </c>
      <c r="M737" s="19" t="n">
        <v>43698.4826685532</v>
      </c>
      <c r="N737" s="19" t="n">
        <v>43698.5015694097</v>
      </c>
      <c r="O737" s="19" t="s">
        <v>605</v>
      </c>
      <c r="AO737" s="47" t="str">
        <f aca="false">IF(AND(C737=S$2,D737=S$3,COUNTIF(AO$1:AO736,"&gt;"&amp;1)&lt;10),ROW(),"")</f>
        <v/>
      </c>
    </row>
    <row r="738" customFormat="false" ht="12.8" hidden="false" customHeight="false" outlineLevel="0" collapsed="false">
      <c r="A738" s="0" t="s">
        <v>1353</v>
      </c>
      <c r="B738" s="0" t="s">
        <v>145</v>
      </c>
      <c r="C738" s="0" t="s">
        <v>19</v>
      </c>
      <c r="D738" s="0" t="s">
        <v>145</v>
      </c>
      <c r="E738" s="20" t="n">
        <v>242.089996337891</v>
      </c>
      <c r="F738" s="0" t="n">
        <v>86.5</v>
      </c>
      <c r="G738" s="0" t="n">
        <v>91.1</v>
      </c>
      <c r="H738" s="0" t="n">
        <v>98.8</v>
      </c>
      <c r="I738" s="0" t="n">
        <v>1.71</v>
      </c>
      <c r="J738" s="0" t="n">
        <v>0.57</v>
      </c>
      <c r="K738" s="0" t="n">
        <v>31.53</v>
      </c>
      <c r="L738" s="0" t="n">
        <v>0.38</v>
      </c>
      <c r="M738" s="19" t="n">
        <v>43698.4424651968</v>
      </c>
      <c r="N738" s="19" t="n">
        <v>43698.4751740741</v>
      </c>
      <c r="O738" s="19" t="s">
        <v>605</v>
      </c>
      <c r="AO738" s="47" t="str">
        <f aca="false">IF(AND(C738=S$2,D738=S$3,COUNTIF(AO$1:AO737,"&gt;"&amp;1)&lt;10),ROW(),"")</f>
        <v/>
      </c>
    </row>
    <row r="739" customFormat="false" ht="12.8" hidden="false" customHeight="false" outlineLevel="0" collapsed="false">
      <c r="A739" s="0" t="s">
        <v>1354</v>
      </c>
      <c r="B739" s="0" t="s">
        <v>30</v>
      </c>
      <c r="C739" s="0" t="s">
        <v>1</v>
      </c>
      <c r="D739" s="0" t="s">
        <v>30</v>
      </c>
      <c r="E739" s="20" t="n">
        <v>187.063999938965</v>
      </c>
      <c r="F739" s="20" t="n">
        <v>74.5</v>
      </c>
      <c r="G739" s="20" t="n">
        <v>78.6</v>
      </c>
      <c r="H739" s="20" t="n">
        <v>84.8</v>
      </c>
      <c r="I739" s="20" t="n">
        <v>1.93</v>
      </c>
      <c r="J739" s="20" t="n">
        <v>0.68</v>
      </c>
      <c r="K739" s="20" t="n">
        <v>31.43</v>
      </c>
      <c r="L739" s="20" t="n">
        <v>1.57</v>
      </c>
      <c r="M739" s="19" t="n">
        <v>43698.384178125</v>
      </c>
      <c r="N739" s="19" t="n">
        <v>43698.4325881597</v>
      </c>
      <c r="O739" s="19" t="s">
        <v>605</v>
      </c>
      <c r="AO739" s="47" t="str">
        <f aca="false">IF(AND(C739=S$2,D739=S$3,COUNTIF(AO$1:AO738,"&gt;"&amp;1)&lt;10),ROW(),"")</f>
        <v/>
      </c>
    </row>
    <row r="740" customFormat="false" ht="12.8" hidden="false" customHeight="false" outlineLevel="0" collapsed="false">
      <c r="A740" s="0" t="s">
        <v>1355</v>
      </c>
      <c r="B740" s="0" t="s">
        <v>66</v>
      </c>
      <c r="C740" s="0" t="s">
        <v>9</v>
      </c>
      <c r="D740" s="0" t="s">
        <v>66</v>
      </c>
      <c r="E740" s="20" t="n">
        <v>429.614995193481</v>
      </c>
      <c r="F740" s="0" t="n">
        <v>72.6</v>
      </c>
      <c r="G740" s="0" t="n">
        <v>76.6</v>
      </c>
      <c r="H740" s="0" t="n">
        <v>82.2</v>
      </c>
      <c r="I740" s="0" t="n">
        <v>8.29</v>
      </c>
      <c r="J740" s="0" t="n">
        <v>1.44</v>
      </c>
      <c r="K740" s="0" t="n">
        <v>31.98</v>
      </c>
      <c r="L740" s="0" t="n">
        <v>0.54</v>
      </c>
      <c r="M740" s="19" t="n">
        <v>43698.3318578704</v>
      </c>
      <c r="N740" s="19" t="n">
        <v>43698.3785362269</v>
      </c>
      <c r="O740" s="19" t="s">
        <v>605</v>
      </c>
      <c r="AO740" s="47" t="str">
        <f aca="false">IF(AND(C740=S$2,D740=S$3,COUNTIF(AO$1:AO739,"&gt;"&amp;1)&lt;10),ROW(),"")</f>
        <v/>
      </c>
    </row>
    <row r="741" customFormat="false" ht="12.8" hidden="false" customHeight="false" outlineLevel="0" collapsed="false">
      <c r="A741" s="0" t="s">
        <v>1356</v>
      </c>
      <c r="B741" s="0" t="s">
        <v>30</v>
      </c>
      <c r="C741" s="0" t="s">
        <v>1</v>
      </c>
      <c r="D741" s="0" t="s">
        <v>30</v>
      </c>
      <c r="E741" s="20" t="n">
        <v>142.244998931885</v>
      </c>
      <c r="F741" s="20" t="n">
        <v>77.2</v>
      </c>
      <c r="G741" s="20" t="n">
        <v>81.4</v>
      </c>
      <c r="H741" s="20" t="n">
        <v>88.8</v>
      </c>
      <c r="I741" s="20" t="n">
        <v>1.87</v>
      </c>
      <c r="J741" s="20" t="n">
        <v>0.59</v>
      </c>
      <c r="K741" s="20" t="n">
        <v>31.22</v>
      </c>
      <c r="L741" s="20" t="n">
        <v>3.15</v>
      </c>
      <c r="M741" s="19" t="n">
        <v>43698.3158220718</v>
      </c>
      <c r="N741" s="19" t="n">
        <v>43698.3289927893</v>
      </c>
      <c r="O741" s="19" t="s">
        <v>605</v>
      </c>
      <c r="AO741" s="47" t="str">
        <f aca="false">IF(AND(C741=S$2,D741=S$3,COUNTIF(AO$1:AO740,"&gt;"&amp;1)&lt;10),ROW(),"")</f>
        <v/>
      </c>
    </row>
    <row r="742" customFormat="false" ht="12.8" hidden="false" customHeight="false" outlineLevel="0" collapsed="false">
      <c r="A742" s="0" t="s">
        <v>1357</v>
      </c>
      <c r="B742" s="0" t="s">
        <v>54</v>
      </c>
      <c r="C742" s="0" t="s">
        <v>5</v>
      </c>
      <c r="D742" s="0" t="s">
        <v>54</v>
      </c>
      <c r="E742" s="20" t="n">
        <v>108</v>
      </c>
      <c r="F742" s="0" t="n">
        <v>79.4</v>
      </c>
      <c r="G742" s="0" t="n">
        <v>83.7</v>
      </c>
      <c r="H742" s="0" t="n">
        <v>90.5</v>
      </c>
      <c r="I742" s="0" t="n">
        <v>3.09</v>
      </c>
      <c r="J742" s="0" t="n">
        <v>0.7</v>
      </c>
      <c r="K742" s="0" t="n">
        <v>31.52</v>
      </c>
      <c r="L742" s="0" t="n">
        <v>0.26</v>
      </c>
      <c r="M742" s="19" t="n">
        <v>43698.3015355324</v>
      </c>
      <c r="N742" s="19" t="n">
        <v>43698.3015483449</v>
      </c>
      <c r="O742" s="19" t="s">
        <v>605</v>
      </c>
      <c r="AO742" s="47" t="str">
        <f aca="false">IF(AND(C742=S$2,D742=S$3,COUNTIF(AO$1:AO741,"&gt;"&amp;1)&lt;10),ROW(),"")</f>
        <v/>
      </c>
    </row>
    <row r="743" customFormat="false" ht="12.8" hidden="false" customHeight="false" outlineLevel="0" collapsed="false">
      <c r="A743" s="0" t="s">
        <v>1358</v>
      </c>
      <c r="B743" s="0" t="s">
        <v>54</v>
      </c>
      <c r="C743" s="0" t="s">
        <v>5</v>
      </c>
      <c r="D743" s="0" t="s">
        <v>54</v>
      </c>
      <c r="E743" s="20" t="n">
        <v>159.36199836731</v>
      </c>
      <c r="F743" s="0" t="n">
        <v>78.5</v>
      </c>
      <c r="G743" s="0" t="n">
        <v>82.7</v>
      </c>
      <c r="H743" s="0" t="n">
        <v>89.9</v>
      </c>
      <c r="I743" s="0" t="n">
        <v>2.06</v>
      </c>
      <c r="J743" s="0" t="n">
        <v>0.63</v>
      </c>
      <c r="K743" s="0" t="n">
        <v>31.28</v>
      </c>
      <c r="L743" s="0" t="n">
        <v>1.75</v>
      </c>
      <c r="M743" s="19" t="n">
        <v>43698.277049537</v>
      </c>
      <c r="N743" s="19" t="n">
        <v>43698.2943238079</v>
      </c>
      <c r="O743" s="19" t="s">
        <v>605</v>
      </c>
      <c r="AO743" s="47" t="str">
        <f aca="false">IF(AND(C743=S$2,D743=S$3,COUNTIF(AO$1:AO742,"&gt;"&amp;1)&lt;10),ROW(),"")</f>
        <v/>
      </c>
    </row>
    <row r="744" customFormat="false" ht="12.8" hidden="false" customHeight="false" outlineLevel="0" collapsed="false">
      <c r="A744" s="0" t="s">
        <v>1359</v>
      </c>
      <c r="B744" s="0" t="s">
        <v>54</v>
      </c>
      <c r="C744" s="0" t="s">
        <v>5</v>
      </c>
      <c r="D744" s="0" t="s">
        <v>54</v>
      </c>
      <c r="E744" s="20" t="n">
        <v>331.01499710083</v>
      </c>
      <c r="F744" s="0" t="n">
        <v>80.8</v>
      </c>
      <c r="G744" s="0" t="n">
        <v>85.1</v>
      </c>
      <c r="H744" s="0" t="n">
        <v>92.6</v>
      </c>
      <c r="I744" s="0" t="n">
        <v>1.54</v>
      </c>
      <c r="J744" s="0" t="n">
        <v>0.62</v>
      </c>
      <c r="K744" s="0" t="n">
        <v>31.19</v>
      </c>
      <c r="L744" s="0" t="n">
        <v>0.66</v>
      </c>
      <c r="M744" s="19" t="n">
        <v>43698.2379978819</v>
      </c>
      <c r="N744" s="19" t="n">
        <v>43698.272090625</v>
      </c>
      <c r="O744" s="19" t="s">
        <v>605</v>
      </c>
      <c r="AO744" s="47" t="str">
        <f aca="false">IF(AND(C744=S$2,D744=S$3,COUNTIF(AO$1:AO743,"&gt;"&amp;1)&lt;10),ROW(),"")</f>
        <v/>
      </c>
    </row>
    <row r="745" customFormat="false" ht="12.8" hidden="false" customHeight="false" outlineLevel="0" collapsed="false">
      <c r="A745" s="0" t="s">
        <v>1360</v>
      </c>
      <c r="B745" s="0" t="s">
        <v>30</v>
      </c>
      <c r="C745" s="0" t="s">
        <v>4</v>
      </c>
      <c r="D745" s="0" t="s">
        <v>30</v>
      </c>
      <c r="E745" s="20" t="n">
        <v>324.180002212524</v>
      </c>
      <c r="F745" s="0" t="n">
        <v>75.7</v>
      </c>
      <c r="G745" s="0" t="n">
        <v>79.8</v>
      </c>
      <c r="H745" s="0" t="n">
        <v>85.8</v>
      </c>
      <c r="I745" s="0" t="n">
        <v>7.45</v>
      </c>
      <c r="J745" s="0" t="n">
        <v>1.17</v>
      </c>
      <c r="K745" s="0" t="n">
        <v>31.87</v>
      </c>
      <c r="L745" s="0" t="n">
        <v>0.48</v>
      </c>
      <c r="M745" s="19" t="n">
        <v>43697.9131444097</v>
      </c>
      <c r="N745" s="19" t="n">
        <v>43698.3020828357</v>
      </c>
      <c r="O745" s="19" t="s">
        <v>605</v>
      </c>
      <c r="AO745" s="47" t="str">
        <f aca="false">IF(AND(C745=S$2,D745=S$3,COUNTIF(AO$1:AO744,"&gt;"&amp;1)&lt;10),ROW(),"")</f>
        <v/>
      </c>
    </row>
    <row r="746" customFormat="false" ht="12.8" hidden="false" customHeight="false" outlineLevel="0" collapsed="false">
      <c r="A746" s="0" t="s">
        <v>1361</v>
      </c>
      <c r="B746" s="0" t="s">
        <v>54</v>
      </c>
      <c r="C746" s="0" t="s">
        <v>5</v>
      </c>
      <c r="D746" s="0" t="s">
        <v>54</v>
      </c>
      <c r="E746" s="20" t="n">
        <v>141.232000350952</v>
      </c>
      <c r="F746" s="0" t="n">
        <v>78.5</v>
      </c>
      <c r="G746" s="0" t="n">
        <v>82.8</v>
      </c>
      <c r="H746" s="0" t="n">
        <v>89.6</v>
      </c>
      <c r="I746" s="0" t="n">
        <v>2.81</v>
      </c>
      <c r="J746" s="0" t="n">
        <v>0.74</v>
      </c>
      <c r="K746" s="0" t="n">
        <v>31.39</v>
      </c>
      <c r="L746" s="0" t="n">
        <v>0.32</v>
      </c>
      <c r="M746" s="19" t="n">
        <v>43697.8857128125</v>
      </c>
      <c r="N746" s="19" t="n">
        <v>43698.301309838</v>
      </c>
      <c r="O746" s="19" t="s">
        <v>605</v>
      </c>
      <c r="AO746" s="47" t="str">
        <f aca="false">IF(AND(C746=S$2,D746=S$3,COUNTIF(AO$1:AO745,"&gt;"&amp;1)&lt;10),ROW(),"")</f>
        <v/>
      </c>
    </row>
    <row r="747" customFormat="false" ht="12.8" hidden="false" customHeight="false" outlineLevel="0" collapsed="false">
      <c r="A747" s="0" t="s">
        <v>1362</v>
      </c>
      <c r="B747" s="0" t="s">
        <v>56</v>
      </c>
      <c r="C747" s="0" t="s">
        <v>25</v>
      </c>
      <c r="D747" s="0" t="s">
        <v>56</v>
      </c>
      <c r="E747" s="20" t="n">
        <v>168.160001754761</v>
      </c>
      <c r="F747" s="0" t="n">
        <v>80.3</v>
      </c>
      <c r="G747" s="0" t="n">
        <v>84.7</v>
      </c>
      <c r="H747" s="0" t="n">
        <v>90.5</v>
      </c>
      <c r="I747" s="0" t="n">
        <v>7.71</v>
      </c>
      <c r="J747" s="0" t="n">
        <v>0.99</v>
      </c>
      <c r="K747" s="0" t="n">
        <v>31.4</v>
      </c>
      <c r="L747" s="0" t="n">
        <v>0.4</v>
      </c>
      <c r="M747" s="19" t="n">
        <v>43697.8568594907</v>
      </c>
      <c r="N747" s="19" t="n">
        <v>43698.301075463</v>
      </c>
      <c r="O747" s="19" t="s">
        <v>605</v>
      </c>
      <c r="AO747" s="47" t="str">
        <f aca="false">IF(AND(C747=S$2,D747=S$3,COUNTIF(AO$1:AO746,"&gt;"&amp;1)&lt;10),ROW(),"")</f>
        <v/>
      </c>
    </row>
    <row r="748" customFormat="false" ht="12.8" hidden="false" customHeight="false" outlineLevel="0" collapsed="false">
      <c r="A748" s="0" t="s">
        <v>1363</v>
      </c>
      <c r="B748" s="0" t="s">
        <v>66</v>
      </c>
      <c r="C748" s="0" t="s">
        <v>9</v>
      </c>
      <c r="D748" s="0" t="s">
        <v>66</v>
      </c>
      <c r="E748" s="20" t="n">
        <v>182.207000732422</v>
      </c>
      <c r="F748" s="0" t="n">
        <v>72.4</v>
      </c>
      <c r="G748" s="0" t="n">
        <v>76.3</v>
      </c>
      <c r="H748" s="0" t="n">
        <v>81.7</v>
      </c>
      <c r="I748" s="0" t="n">
        <v>11.4</v>
      </c>
      <c r="J748" s="0" t="n">
        <v>1.65</v>
      </c>
      <c r="K748" s="0" t="n">
        <v>32.49</v>
      </c>
      <c r="L748" s="0" t="n">
        <v>0.52</v>
      </c>
      <c r="M748" s="19" t="n">
        <v>43697.8245560995</v>
      </c>
      <c r="N748" s="19" t="n">
        <v>43698.3006578357</v>
      </c>
      <c r="O748" s="19" t="s">
        <v>1364</v>
      </c>
      <c r="AO748" s="47" t="str">
        <f aca="false">IF(AND(C748=S$2,D748=S$3,COUNTIF(AO$1:AO747,"&gt;"&amp;1)&lt;10),ROW(),"")</f>
        <v/>
      </c>
    </row>
    <row r="749" customFormat="false" ht="12.8" hidden="false" customHeight="false" outlineLevel="0" collapsed="false">
      <c r="A749" s="0" t="s">
        <v>1365</v>
      </c>
      <c r="B749" s="0" t="s">
        <v>613</v>
      </c>
      <c r="C749" s="0" t="s">
        <v>8</v>
      </c>
      <c r="D749" s="0" t="s">
        <v>66</v>
      </c>
      <c r="E749" s="20" t="n">
        <v>261.690998077393</v>
      </c>
      <c r="F749" s="0" t="n">
        <v>73.8</v>
      </c>
      <c r="G749" s="0" t="n">
        <v>77.8</v>
      </c>
      <c r="H749" s="0" t="n">
        <v>83.4</v>
      </c>
      <c r="I749" s="0" t="n">
        <v>8.08</v>
      </c>
      <c r="J749" s="0" t="n">
        <v>1.33</v>
      </c>
      <c r="K749" s="0" t="n">
        <v>31.93</v>
      </c>
      <c r="L749" s="0" t="n">
        <v>0.37</v>
      </c>
      <c r="M749" s="19" t="n">
        <v>43697.7270796296</v>
      </c>
      <c r="N749" s="19" t="n">
        <v>43698.3004082986</v>
      </c>
      <c r="O749" s="19" t="s">
        <v>676</v>
      </c>
      <c r="AO749" s="47" t="str">
        <f aca="false">IF(AND(C749=S$2,D749=S$3,COUNTIF(AO$1:AO748,"&gt;"&amp;1)&lt;10),ROW(),"")</f>
        <v/>
      </c>
    </row>
    <row r="750" customFormat="false" ht="12.8" hidden="false" customHeight="false" outlineLevel="0" collapsed="false">
      <c r="A750" s="0" t="s">
        <v>1366</v>
      </c>
      <c r="B750" s="0" t="s">
        <v>54</v>
      </c>
      <c r="C750" s="0" t="s">
        <v>5</v>
      </c>
      <c r="D750" s="0" t="s">
        <v>54</v>
      </c>
      <c r="E750" s="20" t="n">
        <v>252.552995300293</v>
      </c>
      <c r="F750" s="0" t="n">
        <v>78.5</v>
      </c>
      <c r="G750" s="0" t="n">
        <v>82.8</v>
      </c>
      <c r="H750" s="0" t="n">
        <v>89.5</v>
      </c>
      <c r="I750" s="0" t="n">
        <v>3.48</v>
      </c>
      <c r="J750" s="0" t="n">
        <v>0.78</v>
      </c>
      <c r="K750" s="0" t="n">
        <v>31.5</v>
      </c>
      <c r="L750" s="0" t="n">
        <v>0.47</v>
      </c>
      <c r="M750" s="19" t="n">
        <v>43697.7079284375</v>
      </c>
      <c r="N750" s="19" t="n">
        <v>43697.724802581</v>
      </c>
      <c r="O750" s="19" t="s">
        <v>676</v>
      </c>
      <c r="AO750" s="47" t="str">
        <f aca="false">IF(AND(C750=S$2,D750=S$3,COUNTIF(AO$1:AO749,"&gt;"&amp;1)&lt;10),ROW(),"")</f>
        <v/>
      </c>
    </row>
    <row r="751" customFormat="false" ht="12.8" hidden="false" customHeight="false" outlineLevel="0" collapsed="false">
      <c r="A751" s="0" t="s">
        <v>1367</v>
      </c>
      <c r="B751" s="0" t="s">
        <v>54</v>
      </c>
      <c r="C751" s="0" t="s">
        <v>5</v>
      </c>
      <c r="D751" s="0" t="s">
        <v>54</v>
      </c>
      <c r="E751" s="20" t="n">
        <v>254.643997192383</v>
      </c>
      <c r="F751" s="0" t="n">
        <v>80</v>
      </c>
      <c r="G751" s="0" t="n">
        <v>84.3</v>
      </c>
      <c r="H751" s="0" t="n">
        <v>91.1</v>
      </c>
      <c r="I751" s="0" t="n">
        <v>3.13</v>
      </c>
      <c r="J751" s="0" t="n">
        <v>0.72</v>
      </c>
      <c r="K751" s="0" t="n">
        <v>31.41</v>
      </c>
      <c r="L751" s="0" t="n">
        <v>0.37</v>
      </c>
      <c r="M751" s="19" t="n">
        <v>43697.6882940625</v>
      </c>
      <c r="N751" s="19" t="n">
        <v>43697.7041050926</v>
      </c>
      <c r="O751" s="19" t="s">
        <v>676</v>
      </c>
      <c r="AO751" s="47" t="str">
        <f aca="false">IF(AND(C751=S$2,D751=S$3,COUNTIF(AO$1:AO750,"&gt;"&amp;1)&lt;10),ROW(),"")</f>
        <v/>
      </c>
    </row>
    <row r="752" customFormat="false" ht="12.8" hidden="false" customHeight="false" outlineLevel="0" collapsed="false">
      <c r="A752" s="0" t="s">
        <v>1368</v>
      </c>
      <c r="B752" s="0" t="s">
        <v>104</v>
      </c>
      <c r="C752" s="0" t="s">
        <v>6</v>
      </c>
      <c r="D752" s="0" t="s">
        <v>104</v>
      </c>
      <c r="E752" s="20" t="n">
        <v>144.059997558594</v>
      </c>
      <c r="F752" s="0" t="n">
        <v>78.6</v>
      </c>
      <c r="G752" s="0" t="n">
        <v>82.9</v>
      </c>
      <c r="H752" s="0" t="n">
        <v>89.5</v>
      </c>
      <c r="I752" s="0" t="n">
        <v>4.55</v>
      </c>
      <c r="J752" s="0" t="n">
        <v>0.81</v>
      </c>
      <c r="K752" s="0" t="n">
        <v>31.53</v>
      </c>
      <c r="L752" s="0" t="n">
        <v>0.8</v>
      </c>
      <c r="M752" s="19" t="n">
        <v>43697.6745431366</v>
      </c>
      <c r="N752" s="19" t="n">
        <v>43697.6833671644</v>
      </c>
      <c r="O752" s="19" t="s">
        <v>676</v>
      </c>
      <c r="AO752" s="47" t="str">
        <f aca="false">IF(AND(C752=S$2,D752=S$3,COUNTIF(AO$1:AO751,"&gt;"&amp;1)&lt;10),ROW(),"")</f>
        <v/>
      </c>
    </row>
    <row r="753" customFormat="false" ht="12.8" hidden="false" customHeight="false" outlineLevel="0" collapsed="false">
      <c r="A753" s="0" t="s">
        <v>1369</v>
      </c>
      <c r="B753" s="0" t="s">
        <v>30</v>
      </c>
      <c r="C753" s="0" t="s">
        <v>1</v>
      </c>
      <c r="D753" s="0" t="s">
        <v>30</v>
      </c>
      <c r="E753" s="20" t="n">
        <v>108.044998168945</v>
      </c>
      <c r="F753" s="20" t="n">
        <v>77</v>
      </c>
      <c r="G753" s="20" t="n">
        <v>81.1</v>
      </c>
      <c r="H753" s="20" t="n">
        <v>87.8</v>
      </c>
      <c r="I753" s="20" t="n">
        <v>3.26</v>
      </c>
      <c r="J753" s="20" t="n">
        <v>0.71</v>
      </c>
      <c r="K753" s="20" t="n">
        <v>31.29</v>
      </c>
      <c r="L753" s="20" t="n">
        <v>1.04</v>
      </c>
      <c r="M753" s="19" t="n">
        <v>43697.6626042477</v>
      </c>
      <c r="N753" s="19" t="n">
        <v>43697.6701736458</v>
      </c>
      <c r="O753" s="19" t="s">
        <v>676</v>
      </c>
      <c r="AO753" s="47" t="str">
        <f aca="false">IF(AND(C753=S$2,D753=S$3,COUNTIF(AO$1:AO752,"&gt;"&amp;1)&lt;10),ROW(),"")</f>
        <v/>
      </c>
    </row>
    <row r="754" customFormat="false" ht="12.8" hidden="false" customHeight="false" outlineLevel="0" collapsed="false">
      <c r="A754" s="0" t="s">
        <v>1370</v>
      </c>
      <c r="B754" s="0" t="s">
        <v>66</v>
      </c>
      <c r="C754" s="0" t="s">
        <v>20</v>
      </c>
      <c r="D754" s="0" t="s">
        <v>66</v>
      </c>
      <c r="E754" s="20" t="n">
        <v>360.149993896484</v>
      </c>
      <c r="F754" s="0" t="n">
        <v>71</v>
      </c>
      <c r="G754" s="0" t="n">
        <v>74.8</v>
      </c>
      <c r="H754" s="0" t="n">
        <v>80.7</v>
      </c>
      <c r="I754" s="0" t="n">
        <v>5.743</v>
      </c>
      <c r="J754" s="0" t="n">
        <v>1.1</v>
      </c>
      <c r="K754" s="0" t="n">
        <v>31.88</v>
      </c>
      <c r="L754" s="0" t="n">
        <v>0.77</v>
      </c>
      <c r="M754" s="19" t="n">
        <v>43697.6158676736</v>
      </c>
      <c r="N754" s="19" t="n">
        <v>43697.6466044792</v>
      </c>
      <c r="O754" s="19" t="s">
        <v>676</v>
      </c>
      <c r="AO754" s="47" t="str">
        <f aca="false">IF(AND(C754=S$2,D754=S$3,COUNTIF(AO$1:AO753,"&gt;"&amp;1)&lt;10),ROW(),"")</f>
        <v/>
      </c>
    </row>
    <row r="755" customFormat="false" ht="12.8" hidden="false" customHeight="false" outlineLevel="0" collapsed="false">
      <c r="A755" s="0" t="s">
        <v>1371</v>
      </c>
      <c r="B755" s="0" t="s">
        <v>30</v>
      </c>
      <c r="C755" s="0" t="s">
        <v>11</v>
      </c>
      <c r="D755" s="0" t="s">
        <v>30</v>
      </c>
      <c r="E755" s="20" t="n">
        <v>216</v>
      </c>
      <c r="F755" s="0" t="n">
        <v>72.4</v>
      </c>
      <c r="G755" s="0" t="n">
        <v>76.3</v>
      </c>
      <c r="H755" s="0" t="n">
        <v>82.5</v>
      </c>
      <c r="I755" s="0" t="n">
        <v>4.85</v>
      </c>
      <c r="J755" s="0" t="n">
        <v>0.96</v>
      </c>
      <c r="K755" s="0" t="n">
        <v>31.49</v>
      </c>
      <c r="L755" s="0" t="n">
        <v>0.95</v>
      </c>
      <c r="M755" s="19" t="n">
        <v>43697.5966324074</v>
      </c>
      <c r="N755" s="19" t="n">
        <v>43697.6122755787</v>
      </c>
      <c r="O755" s="19" t="s">
        <v>676</v>
      </c>
      <c r="AO755" s="47" t="str">
        <f aca="false">IF(AND(C755=S$2,D755=S$3,COUNTIF(AO$1:AO754,"&gt;"&amp;1)&lt;10),ROW(),"")</f>
        <v/>
      </c>
    </row>
    <row r="756" customFormat="false" ht="12.8" hidden="false" customHeight="false" outlineLevel="0" collapsed="false">
      <c r="A756" s="0" t="s">
        <v>1372</v>
      </c>
      <c r="B756" s="0" t="s">
        <v>30</v>
      </c>
      <c r="C756" s="0" t="s">
        <v>1</v>
      </c>
      <c r="D756" s="0" t="s">
        <v>30</v>
      </c>
      <c r="E756" s="20" t="n">
        <v>290.504995727539</v>
      </c>
      <c r="F756" s="20" t="n">
        <v>76.3</v>
      </c>
      <c r="G756" s="20" t="n">
        <v>80.4</v>
      </c>
      <c r="H756" s="20" t="n">
        <v>86.8</v>
      </c>
      <c r="I756" s="20" t="n">
        <v>3.17</v>
      </c>
      <c r="J756" s="20" t="n">
        <v>0.92</v>
      </c>
      <c r="K756" s="20" t="n">
        <v>31.66</v>
      </c>
      <c r="L756" s="20" t="n">
        <v>0.78</v>
      </c>
      <c r="M756" s="19" t="n">
        <v>43697.5535716435</v>
      </c>
      <c r="N756" s="19" t="n">
        <v>43697.5898448727</v>
      </c>
      <c r="O756" s="19" t="s">
        <v>676</v>
      </c>
      <c r="AO756" s="47" t="str">
        <f aca="false">IF(AND(C756=S$2,D756=S$3,COUNTIF(AO$1:AO755,"&gt;"&amp;1)&lt;10),ROW(),"")</f>
        <v/>
      </c>
    </row>
    <row r="757" customFormat="false" ht="12.8" hidden="false" customHeight="false" outlineLevel="0" collapsed="false">
      <c r="A757" s="0" t="s">
        <v>1373</v>
      </c>
      <c r="B757" s="0" t="s">
        <v>30</v>
      </c>
      <c r="C757" s="0" t="s">
        <v>11</v>
      </c>
      <c r="D757" s="0" t="s">
        <v>30</v>
      </c>
      <c r="E757" s="20" t="n">
        <v>234.1</v>
      </c>
      <c r="F757" s="0" t="n">
        <v>71.4</v>
      </c>
      <c r="G757" s="0" t="n">
        <v>75.3</v>
      </c>
      <c r="H757" s="0" t="n">
        <v>81.2</v>
      </c>
      <c r="I757" s="0" t="n">
        <v>4.65</v>
      </c>
      <c r="J757" s="0" t="n">
        <v>0.99</v>
      </c>
      <c r="K757" s="0" t="n">
        <v>31.44</v>
      </c>
      <c r="L757" s="0" t="n">
        <v>0.97</v>
      </c>
      <c r="M757" s="19" t="n">
        <v>43697.5285028935</v>
      </c>
      <c r="N757" s="19" t="n">
        <v>43697.5491618866</v>
      </c>
      <c r="O757" s="19" t="s">
        <v>676</v>
      </c>
      <c r="AO757" s="47" t="str">
        <f aca="false">IF(AND(C757=S$2,D757=S$3,COUNTIF(AO$1:AO756,"&gt;"&amp;1)&lt;10),ROW(),"")</f>
        <v/>
      </c>
    </row>
    <row r="758" customFormat="false" ht="12.8" hidden="false" customHeight="false" outlineLevel="0" collapsed="false">
      <c r="A758" s="0" t="s">
        <v>1374</v>
      </c>
      <c r="B758" s="0" t="s">
        <v>66</v>
      </c>
      <c r="C758" s="0" t="s">
        <v>20</v>
      </c>
      <c r="D758" s="0" t="s">
        <v>66</v>
      </c>
      <c r="E758" s="20" t="n">
        <v>135.429998779297</v>
      </c>
      <c r="F758" s="0" t="n">
        <v>70.2</v>
      </c>
      <c r="G758" s="0" t="n">
        <v>74</v>
      </c>
      <c r="H758" s="0" t="n">
        <v>79.4</v>
      </c>
      <c r="I758" s="0" t="n">
        <v>5.94</v>
      </c>
      <c r="J758" s="0" t="n">
        <v>1.45</v>
      </c>
      <c r="K758" s="0" t="n">
        <v>31.86</v>
      </c>
      <c r="L758" s="0" t="n">
        <v>1.53</v>
      </c>
      <c r="M758" s="19" t="n">
        <v>43697.5107105671</v>
      </c>
      <c r="N758" s="19" t="n">
        <v>43697.5225112616</v>
      </c>
      <c r="O758" s="19" t="s">
        <v>676</v>
      </c>
      <c r="AO758" s="47" t="str">
        <f aca="false">IF(AND(C758=S$2,D758=S$3,COUNTIF(AO$1:AO757,"&gt;"&amp;1)&lt;10),ROW(),"")</f>
        <v/>
      </c>
    </row>
    <row r="759" customFormat="false" ht="12.8" hidden="false" customHeight="false" outlineLevel="0" collapsed="false">
      <c r="A759" s="0" t="s">
        <v>1375</v>
      </c>
      <c r="B759" s="0" t="s">
        <v>66</v>
      </c>
      <c r="C759" s="0" t="s">
        <v>9</v>
      </c>
      <c r="D759" s="0" t="s">
        <v>66</v>
      </c>
      <c r="E759" s="20" t="n">
        <v>204.974996948242</v>
      </c>
      <c r="F759" s="0" t="n">
        <v>72.5</v>
      </c>
      <c r="G759" s="0" t="n">
        <v>76.5</v>
      </c>
      <c r="H759" s="0" t="n">
        <v>81.9</v>
      </c>
      <c r="I759" s="0" t="n">
        <v>10.46</v>
      </c>
      <c r="J759" s="0" t="n">
        <v>1.46</v>
      </c>
      <c r="K759" s="0" t="n">
        <v>32.2</v>
      </c>
      <c r="L759" s="0" t="n">
        <v>0.99</v>
      </c>
      <c r="M759" s="19" t="n">
        <v>43697.470684294</v>
      </c>
      <c r="N759" s="19" t="n">
        <v>43697.4924837616</v>
      </c>
      <c r="O759" s="19" t="s">
        <v>967</v>
      </c>
      <c r="AO759" s="47" t="str">
        <f aca="false">IF(AND(C759=S$2,D759=S$3,COUNTIF(AO$1:AO758,"&gt;"&amp;1)&lt;10),ROW(),"")</f>
        <v/>
      </c>
    </row>
    <row r="760" customFormat="false" ht="12.8" hidden="false" customHeight="false" outlineLevel="0" collapsed="false">
      <c r="A760" s="0" t="s">
        <v>1376</v>
      </c>
      <c r="B760" s="0" t="s">
        <v>613</v>
      </c>
      <c r="C760" s="0" t="s">
        <v>23</v>
      </c>
      <c r="D760" s="0" t="s">
        <v>594</v>
      </c>
      <c r="E760" s="20" t="n">
        <v>178.059997558594</v>
      </c>
      <c r="F760" s="0" t="n">
        <v>75.4</v>
      </c>
      <c r="G760" s="0" t="n">
        <v>79.6</v>
      </c>
      <c r="H760" s="0" t="n">
        <v>85.3</v>
      </c>
      <c r="I760" s="0" t="n">
        <v>8.72</v>
      </c>
      <c r="J760" s="0" t="n">
        <v>1.2</v>
      </c>
      <c r="K760" s="0" t="n">
        <v>32</v>
      </c>
      <c r="L760" s="0" t="n">
        <v>0.74</v>
      </c>
      <c r="M760" s="19" t="n">
        <v>43697.4488967245</v>
      </c>
      <c r="N760" s="19" t="n">
        <v>43697.4662117708</v>
      </c>
      <c r="O760" s="19" t="s">
        <v>967</v>
      </c>
      <c r="AO760" s="47" t="str">
        <f aca="false">IF(AND(C760=S$2,D760=S$3,COUNTIF(AO$1:AO759,"&gt;"&amp;1)&lt;10),ROW(),"")</f>
        <v/>
      </c>
    </row>
    <row r="761" customFormat="false" ht="12.8" hidden="false" customHeight="false" outlineLevel="0" collapsed="false">
      <c r="A761" s="0" t="s">
        <v>1377</v>
      </c>
      <c r="B761" s="0" t="s">
        <v>613</v>
      </c>
      <c r="C761" s="0" t="s">
        <v>8</v>
      </c>
      <c r="D761" s="0" t="s">
        <v>66</v>
      </c>
      <c r="E761" s="20" t="n">
        <v>208.344998168945</v>
      </c>
      <c r="F761" s="0" t="n">
        <v>73.8</v>
      </c>
      <c r="G761" s="0" t="n">
        <v>77.8</v>
      </c>
      <c r="H761" s="0" t="n">
        <v>83.4</v>
      </c>
      <c r="I761" s="0" t="n">
        <v>10.85</v>
      </c>
      <c r="J761" s="0" t="n">
        <v>1.35</v>
      </c>
      <c r="K761" s="0" t="n">
        <v>32.38</v>
      </c>
      <c r="L761" s="0" t="n">
        <v>2.2</v>
      </c>
      <c r="M761" s="19" t="n">
        <v>43697.3957478009</v>
      </c>
      <c r="N761" s="19" t="n">
        <v>43697.4462868056</v>
      </c>
      <c r="O761" s="19" t="s">
        <v>967</v>
      </c>
      <c r="AO761" s="47" t="str">
        <f aca="false">IF(AND(C761=S$2,D761=S$3,COUNTIF(AO$1:AO760,"&gt;"&amp;1)&lt;10),ROW(),"")</f>
        <v/>
      </c>
    </row>
    <row r="762" customFormat="false" ht="12.8" hidden="false" customHeight="false" outlineLevel="0" collapsed="false">
      <c r="A762" s="0" t="s">
        <v>1378</v>
      </c>
      <c r="B762" s="0" t="s">
        <v>66</v>
      </c>
      <c r="C762" s="0" t="s">
        <v>20</v>
      </c>
      <c r="D762" s="0" t="s">
        <v>66</v>
      </c>
      <c r="E762" s="20" t="n">
        <v>146.236999511719</v>
      </c>
      <c r="F762" s="0" t="n">
        <v>66</v>
      </c>
      <c r="G762" s="0" t="n">
        <v>69.6</v>
      </c>
      <c r="H762" s="0" t="n">
        <v>75.2</v>
      </c>
      <c r="I762" s="0" t="n">
        <v>7.17</v>
      </c>
      <c r="J762" s="0" t="n">
        <v>1.3</v>
      </c>
      <c r="K762" s="0" t="n">
        <v>31.96</v>
      </c>
      <c r="L762" s="0" t="n">
        <v>2.42</v>
      </c>
      <c r="M762" s="19" t="n">
        <v>43697.3839181713</v>
      </c>
      <c r="N762" s="19" t="n">
        <v>43697.5043824074</v>
      </c>
      <c r="O762" s="19" t="s">
        <v>967</v>
      </c>
      <c r="AO762" s="47" t="str">
        <f aca="false">IF(AND(C762=S$2,D762=S$3,COUNTIF(AO$1:AO761,"&gt;"&amp;1)&lt;10),ROW(),"")</f>
        <v/>
      </c>
    </row>
    <row r="763" customFormat="false" ht="12.8" hidden="false" customHeight="false" outlineLevel="0" collapsed="false">
      <c r="A763" s="0" t="s">
        <v>1379</v>
      </c>
      <c r="B763" s="0" t="s">
        <v>66</v>
      </c>
      <c r="C763" s="0" t="s">
        <v>9</v>
      </c>
      <c r="D763" s="0" t="s">
        <v>66</v>
      </c>
      <c r="E763" s="20" t="n">
        <v>367.589996337891</v>
      </c>
      <c r="F763" s="0" t="n">
        <v>72.6</v>
      </c>
      <c r="G763" s="0" t="n">
        <v>76.5</v>
      </c>
      <c r="H763" s="0" t="n">
        <v>82.4</v>
      </c>
      <c r="I763" s="0" t="n">
        <v>8.09</v>
      </c>
      <c r="J763" s="0" t="n">
        <v>1.2</v>
      </c>
      <c r="K763" s="0" t="n">
        <v>31.85</v>
      </c>
      <c r="L763" s="0" t="n">
        <v>1.22</v>
      </c>
      <c r="M763" s="19" t="n">
        <v>43697.3418819097</v>
      </c>
      <c r="N763" s="19" t="n">
        <v>43697.5844481481</v>
      </c>
      <c r="O763" s="19" t="s">
        <v>1108</v>
      </c>
      <c r="AO763" s="47" t="str">
        <f aca="false">IF(AND(C763=S$2,D763=S$3,COUNTIF(AO$1:AO762,"&gt;"&amp;1)&lt;10),ROW(),"")</f>
        <v/>
      </c>
    </row>
    <row r="764" customFormat="false" ht="12.8" hidden="false" customHeight="false" outlineLevel="0" collapsed="false">
      <c r="A764" s="0" t="s">
        <v>1380</v>
      </c>
      <c r="B764" s="0" t="s">
        <v>104</v>
      </c>
      <c r="C764" s="0" t="s">
        <v>6</v>
      </c>
      <c r="D764" s="0" t="s">
        <v>104</v>
      </c>
      <c r="E764" s="20" t="n">
        <v>257.548000335693</v>
      </c>
      <c r="F764" s="0" t="n">
        <v>79.7</v>
      </c>
      <c r="G764" s="0" t="n">
        <v>84</v>
      </c>
      <c r="H764" s="0" t="n">
        <v>90.6</v>
      </c>
      <c r="I764" s="0" t="n">
        <v>4.58</v>
      </c>
      <c r="J764" s="0" t="n">
        <v>0.71</v>
      </c>
      <c r="K764" s="0" t="n">
        <v>31.63</v>
      </c>
      <c r="L764" s="0" t="n">
        <v>0.36</v>
      </c>
      <c r="M764" s="19" t="n">
        <v>43697.3048783218</v>
      </c>
      <c r="N764" s="19" t="n">
        <v>43697.3270217593</v>
      </c>
      <c r="O764" s="19" t="s">
        <v>1108</v>
      </c>
      <c r="AO764" s="47" t="str">
        <f aca="false">IF(AND(C764=S$2,D764=S$3,COUNTIF(AO$1:AO763,"&gt;"&amp;1)&lt;10),ROW(),"")</f>
        <v/>
      </c>
    </row>
    <row r="765" customFormat="false" ht="12.8" hidden="false" customHeight="false" outlineLevel="0" collapsed="false">
      <c r="A765" s="0" t="s">
        <v>1381</v>
      </c>
      <c r="B765" s="0" t="s">
        <v>104</v>
      </c>
      <c r="C765" s="0" t="s">
        <v>6</v>
      </c>
      <c r="D765" s="0" t="s">
        <v>104</v>
      </c>
      <c r="E765" s="20" t="n">
        <v>226.416000366211</v>
      </c>
      <c r="F765" s="0" t="n">
        <v>78.4</v>
      </c>
      <c r="G765" s="0" t="n">
        <v>82.6</v>
      </c>
      <c r="H765" s="0" t="n">
        <v>88.8</v>
      </c>
      <c r="I765" s="0" t="n">
        <v>6.95</v>
      </c>
      <c r="J765" s="0" t="n">
        <v>1.06</v>
      </c>
      <c r="K765" s="0" t="n">
        <v>32.03</v>
      </c>
      <c r="L765" s="0" t="n">
        <v>0.39</v>
      </c>
      <c r="M765" s="19" t="n">
        <v>43697.2762212616</v>
      </c>
      <c r="N765" s="19" t="n">
        <v>43697.3002437153</v>
      </c>
      <c r="O765" s="19" t="s">
        <v>1108</v>
      </c>
      <c r="AO765" s="47" t="str">
        <f aca="false">IF(AND(C765=S$2,D765=S$3,COUNTIF(AO$1:AO764,"&gt;"&amp;1)&lt;10),ROW(),"")</f>
        <v/>
      </c>
    </row>
    <row r="766" customFormat="false" ht="12.8" hidden="false" customHeight="false" outlineLevel="0" collapsed="false">
      <c r="A766" s="0" t="s">
        <v>1382</v>
      </c>
      <c r="B766" s="0" t="s">
        <v>66</v>
      </c>
      <c r="C766" s="0" t="s">
        <v>9</v>
      </c>
      <c r="D766" s="0" t="s">
        <v>66</v>
      </c>
      <c r="E766" s="20" t="n">
        <v>333.282996368408</v>
      </c>
      <c r="F766" s="0" t="n">
        <v>71.4</v>
      </c>
      <c r="G766" s="0" t="n">
        <v>75.3</v>
      </c>
      <c r="H766" s="0" t="n">
        <v>80.6</v>
      </c>
      <c r="I766" s="0" t="n">
        <v>13.04</v>
      </c>
      <c r="J766" s="0" t="n">
        <v>1.61</v>
      </c>
      <c r="K766" s="0" t="n">
        <v>32.71</v>
      </c>
      <c r="L766" s="0" t="n">
        <v>0.47</v>
      </c>
      <c r="M766" s="19" t="n">
        <v>43697.2317087153</v>
      </c>
      <c r="N766" s="19" t="n">
        <v>43697.2716038194</v>
      </c>
      <c r="O766" s="19" t="s">
        <v>1108</v>
      </c>
      <c r="AO766" s="47" t="str">
        <f aca="false">IF(AND(C766=S$2,D766=S$3,COUNTIF(AO$1:AO765,"&gt;"&amp;1)&lt;10),ROW(),"")</f>
        <v/>
      </c>
    </row>
    <row r="767" customFormat="false" ht="12.8" hidden="false" customHeight="false" outlineLevel="0" collapsed="false">
      <c r="A767" s="0" t="s">
        <v>1383</v>
      </c>
      <c r="B767" s="0" t="s">
        <v>66</v>
      </c>
      <c r="C767" s="0" t="s">
        <v>20</v>
      </c>
      <c r="D767" s="0" t="s">
        <v>66</v>
      </c>
      <c r="E767" s="20" t="n">
        <v>265.529998779297</v>
      </c>
      <c r="F767" s="0" t="n">
        <v>72.7</v>
      </c>
      <c r="G767" s="0" t="n">
        <v>76.6</v>
      </c>
      <c r="H767" s="0" t="n">
        <v>82.8</v>
      </c>
      <c r="I767" s="0" t="n">
        <v>6.69</v>
      </c>
      <c r="J767" s="0" t="n">
        <v>1.24</v>
      </c>
      <c r="K767" s="0" t="n">
        <v>31.91</v>
      </c>
      <c r="L767" s="0" t="n">
        <v>3.19</v>
      </c>
      <c r="M767" s="19" t="n">
        <v>43691.8318642014</v>
      </c>
      <c r="N767" s="19" t="n">
        <v>43691.8692019676</v>
      </c>
      <c r="O767" s="19" t="s">
        <v>649</v>
      </c>
      <c r="AO767" s="47" t="str">
        <f aca="false">IF(AND(C767=S$2,D767=S$3,COUNTIF(AO$1:AO766,"&gt;"&amp;1)&lt;10),ROW(),"")</f>
        <v/>
      </c>
    </row>
    <row r="768" customFormat="false" ht="12.8" hidden="false" customHeight="false" outlineLevel="0" collapsed="false">
      <c r="A768" s="0" t="s">
        <v>1384</v>
      </c>
      <c r="B768" s="0" t="s">
        <v>56</v>
      </c>
      <c r="C768" s="0" t="s">
        <v>25</v>
      </c>
      <c r="D768" s="0" t="s">
        <v>56</v>
      </c>
      <c r="E768" s="20" t="n">
        <v>355.339996337891</v>
      </c>
      <c r="F768" s="0" t="n">
        <v>80.5</v>
      </c>
      <c r="G768" s="0" t="n">
        <v>84.9</v>
      </c>
      <c r="H768" s="0" t="n">
        <v>91.4</v>
      </c>
      <c r="I768" s="0" t="n">
        <v>7.41</v>
      </c>
      <c r="J768" s="0" t="n">
        <v>0.97</v>
      </c>
      <c r="K768" s="0" t="n">
        <v>32.16</v>
      </c>
      <c r="L768" s="0" t="n">
        <v>0.4</v>
      </c>
      <c r="M768" s="19" t="n">
        <v>43691.7700246181</v>
      </c>
      <c r="N768" s="19" t="n">
        <v>43691.8236301273</v>
      </c>
      <c r="O768" s="19" t="s">
        <v>649</v>
      </c>
      <c r="AO768" s="47" t="str">
        <f aca="false">IF(AND(C768=S$2,D768=S$3,COUNTIF(AO$1:AO767,"&gt;"&amp;1)&lt;10),ROW(),"")</f>
        <v/>
      </c>
    </row>
    <row r="769" customFormat="false" ht="12.8" hidden="false" customHeight="false" outlineLevel="0" collapsed="false">
      <c r="A769" s="0" t="s">
        <v>1385</v>
      </c>
      <c r="B769" s="0" t="s">
        <v>54</v>
      </c>
      <c r="C769" s="0" t="s">
        <v>5</v>
      </c>
      <c r="D769" s="0" t="s">
        <v>54</v>
      </c>
      <c r="E769" s="20" t="n">
        <v>140.521999359131</v>
      </c>
      <c r="F769" s="0" t="n">
        <v>81.4</v>
      </c>
      <c r="G769" s="0" t="n">
        <v>85.8</v>
      </c>
      <c r="H769" s="0" t="n">
        <v>93.1</v>
      </c>
      <c r="I769" s="0" t="n">
        <v>2.39</v>
      </c>
      <c r="J769" s="0" t="n">
        <v>0.67</v>
      </c>
      <c r="K769" s="0" t="n">
        <v>31.52</v>
      </c>
      <c r="L769" s="0" t="n">
        <v>0.3</v>
      </c>
      <c r="M769" s="19" t="n">
        <v>43691.722928669</v>
      </c>
      <c r="N769" s="19" t="n">
        <v>43691.7657491551</v>
      </c>
      <c r="O769" s="19" t="s">
        <v>649</v>
      </c>
      <c r="AO769" s="47" t="str">
        <f aca="false">IF(AND(C769=S$2,D769=S$3,COUNTIF(AO$1:AO768,"&gt;"&amp;1)&lt;10),ROW(),"")</f>
        <v/>
      </c>
    </row>
    <row r="770" customFormat="false" ht="12.8" hidden="false" customHeight="false" outlineLevel="0" collapsed="false">
      <c r="A770" s="0" t="s">
        <v>1386</v>
      </c>
      <c r="B770" s="0" t="s">
        <v>30</v>
      </c>
      <c r="C770" s="0" t="s">
        <v>1</v>
      </c>
      <c r="D770" s="0" t="s">
        <v>30</v>
      </c>
      <c r="E770" s="20" t="n">
        <v>72.9370002746582</v>
      </c>
      <c r="F770" s="20" t="n">
        <v>73.8333333333333</v>
      </c>
      <c r="G770" s="20" t="n">
        <v>77.8333333333333</v>
      </c>
      <c r="H770" s="20" t="n">
        <v>82.9</v>
      </c>
      <c r="I770" s="20" t="n">
        <v>9.86333333333333</v>
      </c>
      <c r="J770" s="20" t="n">
        <v>1.91333333333333</v>
      </c>
      <c r="K770" s="20" t="n">
        <v>32.07</v>
      </c>
      <c r="L770" s="20" t="n">
        <v>1.67333333333333</v>
      </c>
      <c r="M770" s="19" t="n">
        <v>43691.7133398958</v>
      </c>
      <c r="N770" s="19" t="n">
        <v>43691.718906713</v>
      </c>
      <c r="O770" s="19" t="s">
        <v>649</v>
      </c>
      <c r="AO770" s="47" t="str">
        <f aca="false">IF(AND(C770=S$2,D770=S$3,COUNTIF(AO$1:AO769,"&gt;"&amp;1)&lt;10),ROW(),"")</f>
        <v/>
      </c>
    </row>
    <row r="771" customFormat="false" ht="12.8" hidden="false" customHeight="false" outlineLevel="0" collapsed="false">
      <c r="A771" s="0" t="s">
        <v>1387</v>
      </c>
      <c r="B771" s="0" t="s">
        <v>594</v>
      </c>
      <c r="C771" s="0" t="s">
        <v>24</v>
      </c>
      <c r="D771" s="0" t="s">
        <v>594</v>
      </c>
      <c r="E771" s="20" t="n">
        <v>188.693000793457</v>
      </c>
      <c r="F771" s="0" t="n">
        <v>78.8</v>
      </c>
      <c r="G771" s="0" t="n">
        <v>83.2</v>
      </c>
      <c r="H771" s="0" t="n">
        <v>89</v>
      </c>
      <c r="I771" s="0" t="n">
        <v>7.9</v>
      </c>
      <c r="J771" s="0" t="n">
        <v>1.1</v>
      </c>
      <c r="K771" s="0" t="n">
        <v>31.94</v>
      </c>
      <c r="L771" s="0" t="n">
        <v>0.62</v>
      </c>
      <c r="M771" s="19" t="n">
        <v>43691.6950528125</v>
      </c>
      <c r="N771" s="19" t="n">
        <v>43691.7103123033</v>
      </c>
      <c r="O771" s="19" t="s">
        <v>649</v>
      </c>
      <c r="AO771" s="47" t="str">
        <f aca="false">IF(AND(C771=S$2,D771=S$3,COUNTIF(AO$1:AO770,"&gt;"&amp;1)&lt;10),ROW(),"")</f>
        <v/>
      </c>
    </row>
    <row r="772" customFormat="false" ht="12.8" hidden="false" customHeight="false" outlineLevel="0" collapsed="false">
      <c r="A772" s="0" t="s">
        <v>1388</v>
      </c>
      <c r="B772" s="0" t="s">
        <v>613</v>
      </c>
      <c r="C772" s="0" t="s">
        <v>8</v>
      </c>
      <c r="D772" s="0" t="s">
        <v>66</v>
      </c>
      <c r="E772" s="20" t="n">
        <v>293.108997344971</v>
      </c>
      <c r="F772" s="0" t="n">
        <v>74.2</v>
      </c>
      <c r="G772" s="0" t="n">
        <v>78.2</v>
      </c>
      <c r="H772" s="0" t="n">
        <v>83.5</v>
      </c>
      <c r="I772" s="0" t="n">
        <v>8.86</v>
      </c>
      <c r="J772" s="0" t="n">
        <v>1.46</v>
      </c>
      <c r="K772" s="0" t="n">
        <v>32.21</v>
      </c>
      <c r="L772" s="0" t="n">
        <v>0.45</v>
      </c>
      <c r="M772" s="19" t="n">
        <v>43691.6594052083</v>
      </c>
      <c r="N772" s="19" t="n">
        <v>43691.6900294329</v>
      </c>
      <c r="O772" s="19" t="s">
        <v>1134</v>
      </c>
      <c r="AO772" s="47" t="str">
        <f aca="false">IF(AND(C772=S$2,D772=S$3,COUNTIF(AO$1:AO771,"&gt;"&amp;1)&lt;10),ROW(),"")</f>
        <v/>
      </c>
    </row>
    <row r="773" customFormat="false" ht="12.8" hidden="false" customHeight="false" outlineLevel="0" collapsed="false">
      <c r="A773" s="0" t="s">
        <v>1389</v>
      </c>
      <c r="B773" s="0" t="s">
        <v>66</v>
      </c>
      <c r="C773" s="0" t="s">
        <v>20</v>
      </c>
      <c r="D773" s="0" t="s">
        <v>66</v>
      </c>
      <c r="E773" s="20" t="n">
        <v>106.502998352051</v>
      </c>
      <c r="F773" s="0" t="n">
        <v>71.6</v>
      </c>
      <c r="G773" s="0" t="n">
        <v>75.4</v>
      </c>
      <c r="H773" s="0" t="n">
        <v>81.4</v>
      </c>
      <c r="I773" s="0" t="n">
        <v>5.01</v>
      </c>
      <c r="J773" s="0" t="n">
        <v>1.12</v>
      </c>
      <c r="K773" s="0" t="n">
        <v>31.77</v>
      </c>
      <c r="L773" s="0" t="n">
        <v>2.07</v>
      </c>
      <c r="M773" s="19" t="n">
        <v>43691.6446147338</v>
      </c>
      <c r="N773" s="19" t="n">
        <v>43691.6551920486</v>
      </c>
      <c r="O773" s="19" t="s">
        <v>654</v>
      </c>
      <c r="AO773" s="47" t="str">
        <f aca="false">IF(AND(C773=S$2,D773=S$3,COUNTIF(AO$1:AO772,"&gt;"&amp;1)&lt;10),ROW(),"")</f>
        <v/>
      </c>
    </row>
    <row r="774" customFormat="false" ht="12.8" hidden="false" customHeight="false" outlineLevel="0" collapsed="false">
      <c r="A774" s="0" t="s">
        <v>1390</v>
      </c>
      <c r="B774" s="0" t="s">
        <v>58</v>
      </c>
      <c r="C774" s="0" t="s">
        <v>2</v>
      </c>
      <c r="D774" s="0" t="s">
        <v>58</v>
      </c>
      <c r="E774" s="20" t="n">
        <v>58.3309993743896</v>
      </c>
      <c r="F774" s="0" t="n">
        <v>74.5</v>
      </c>
      <c r="G774" s="0" t="n">
        <v>78.5</v>
      </c>
      <c r="H774" s="0" t="n">
        <v>85</v>
      </c>
      <c r="I774" s="0" t="n">
        <v>3.01</v>
      </c>
      <c r="J774" s="0" t="n">
        <v>0.85</v>
      </c>
      <c r="K774" s="0" t="n">
        <v>31.64</v>
      </c>
      <c r="L774" s="0" t="n">
        <v>1.32</v>
      </c>
      <c r="M774" s="19" t="n">
        <v>43691.6348507755</v>
      </c>
      <c r="N774" s="19" t="n">
        <v>43691.6421834838</v>
      </c>
      <c r="O774" s="19" t="s">
        <v>1134</v>
      </c>
      <c r="AO774" s="47" t="str">
        <f aca="false">IF(AND(C774=S$2,D774=S$3,COUNTIF(AO$1:AO773,"&gt;"&amp;1)&lt;10),ROW(),"")</f>
        <v/>
      </c>
    </row>
    <row r="775" customFormat="false" ht="12.8" hidden="false" customHeight="false" outlineLevel="0" collapsed="false">
      <c r="A775" s="0" t="s">
        <v>1391</v>
      </c>
      <c r="B775" s="0" t="s">
        <v>613</v>
      </c>
      <c r="C775" s="0" t="s">
        <v>23</v>
      </c>
      <c r="D775" s="0" t="s">
        <v>594</v>
      </c>
      <c r="E775" s="20" t="n">
        <v>125.46199798584</v>
      </c>
      <c r="F775" s="0" t="n">
        <v>75.7</v>
      </c>
      <c r="G775" s="0" t="n">
        <v>79.8</v>
      </c>
      <c r="H775" s="0" t="n">
        <v>84.7</v>
      </c>
      <c r="I775" s="0" t="n">
        <v>15.57</v>
      </c>
      <c r="J775" s="0" t="n">
        <v>1.91</v>
      </c>
      <c r="K775" s="0" t="n">
        <v>32.78</v>
      </c>
      <c r="L775" s="0" t="n">
        <v>0.39</v>
      </c>
      <c r="M775" s="19" t="n">
        <v>43691.6149849537</v>
      </c>
      <c r="N775" s="19" t="n">
        <v>43691.6301918981</v>
      </c>
      <c r="O775" s="19" t="s">
        <v>654</v>
      </c>
      <c r="AO775" s="47" t="str">
        <f aca="false">IF(AND(C775=S$2,D775=S$3,COUNTIF(AO$1:AO774,"&gt;"&amp;1)&lt;10),ROW(),"")</f>
        <v/>
      </c>
    </row>
    <row r="776" customFormat="false" ht="12.8" hidden="false" customHeight="false" outlineLevel="0" collapsed="false">
      <c r="A776" s="0" t="s">
        <v>1392</v>
      </c>
      <c r="B776" s="0" t="s">
        <v>30</v>
      </c>
      <c r="C776" s="0" t="s">
        <v>4</v>
      </c>
      <c r="D776" s="0" t="s">
        <v>30</v>
      </c>
      <c r="E776" s="20" t="n">
        <v>144.059997558594</v>
      </c>
      <c r="F776" s="0" t="n">
        <v>74.8</v>
      </c>
      <c r="G776" s="0" t="n">
        <v>78.8</v>
      </c>
      <c r="H776" s="0" t="n">
        <v>85</v>
      </c>
      <c r="I776" s="0" t="n">
        <v>5.42</v>
      </c>
      <c r="J776" s="0" t="n">
        <v>0.98</v>
      </c>
      <c r="K776" s="0" t="n">
        <v>31.87</v>
      </c>
      <c r="L776" s="0" t="n">
        <v>0.38</v>
      </c>
      <c r="M776" s="19" t="n">
        <v>43691.4919061343</v>
      </c>
      <c r="N776" s="19" t="n">
        <v>43691.504524919</v>
      </c>
      <c r="O776" s="19" t="s">
        <v>1108</v>
      </c>
      <c r="AO776" s="47" t="str">
        <f aca="false">IF(AND(C776=S$2,D776=S$3,COUNTIF(AO$1:AO775,"&gt;"&amp;1)&lt;10),ROW(),"")</f>
        <v/>
      </c>
    </row>
    <row r="777" customFormat="false" ht="12.8" hidden="false" customHeight="false" outlineLevel="0" collapsed="false">
      <c r="A777" s="0" t="s">
        <v>1393</v>
      </c>
      <c r="B777" s="0" t="s">
        <v>104</v>
      </c>
      <c r="C777" s="0" t="s">
        <v>6</v>
      </c>
      <c r="D777" s="0" t="s">
        <v>104</v>
      </c>
      <c r="E777" s="20" t="n">
        <v>252.104995727539</v>
      </c>
      <c r="F777" s="0" t="n">
        <v>79.8</v>
      </c>
      <c r="G777" s="0" t="n">
        <v>84</v>
      </c>
      <c r="H777" s="0" t="n">
        <v>90.6</v>
      </c>
      <c r="I777" s="0" t="n">
        <v>4.52</v>
      </c>
      <c r="J777" s="0" t="n">
        <v>0.76</v>
      </c>
      <c r="K777" s="0" t="n">
        <v>31.66</v>
      </c>
      <c r="L777" s="0" t="n">
        <v>0.35</v>
      </c>
      <c r="M777" s="19" t="n">
        <v>43691.4606357292</v>
      </c>
      <c r="N777" s="19" t="n">
        <v>43691.4869794329</v>
      </c>
      <c r="O777" s="19" t="s">
        <v>605</v>
      </c>
      <c r="AO777" s="47" t="str">
        <f aca="false">IF(AND(C777=S$2,D777=S$3,COUNTIF(AO$1:AO776,"&gt;"&amp;1)&lt;10),ROW(),"")</f>
        <v/>
      </c>
    </row>
    <row r="778" customFormat="false" ht="12.8" hidden="false" customHeight="false" outlineLevel="0" collapsed="false">
      <c r="A778" s="0" t="s">
        <v>1394</v>
      </c>
      <c r="B778" s="0" t="s">
        <v>613</v>
      </c>
      <c r="C778" s="0" t="s">
        <v>8</v>
      </c>
      <c r="D778" s="0" t="s">
        <v>66</v>
      </c>
      <c r="E778" s="20" t="n">
        <v>108.044998168945</v>
      </c>
      <c r="F778" s="0" t="n">
        <v>74.9</v>
      </c>
      <c r="G778" s="0" t="n">
        <v>78.9</v>
      </c>
      <c r="H778" s="0" t="n">
        <v>84.4</v>
      </c>
      <c r="I778" s="0" t="n">
        <v>9</v>
      </c>
      <c r="J778" s="0" t="n">
        <v>1.23</v>
      </c>
      <c r="K778" s="0" t="n">
        <v>32.05</v>
      </c>
      <c r="L778" s="0" t="n">
        <v>0.42</v>
      </c>
      <c r="M778" s="19" t="n">
        <v>43691.4450525116</v>
      </c>
      <c r="N778" s="19" t="n">
        <v>43691.4560956019</v>
      </c>
      <c r="O778" s="19" t="s">
        <v>1108</v>
      </c>
      <c r="AO778" s="47" t="str">
        <f aca="false">IF(AND(C778=S$2,D778=S$3,COUNTIF(AO$1:AO777,"&gt;"&amp;1)&lt;10),ROW(),"")</f>
        <v/>
      </c>
    </row>
    <row r="779" customFormat="false" ht="12.8" hidden="false" customHeight="false" outlineLevel="0" collapsed="false">
      <c r="A779" s="0" t="s">
        <v>1395</v>
      </c>
      <c r="B779" s="0" t="s">
        <v>30</v>
      </c>
      <c r="C779" s="0" t="s">
        <v>4</v>
      </c>
      <c r="D779" s="0" t="s">
        <v>30</v>
      </c>
      <c r="E779" s="20" t="n">
        <v>144.770000457764</v>
      </c>
      <c r="F779" s="0" t="n">
        <v>76.3</v>
      </c>
      <c r="G779" s="0" t="n">
        <v>80.5</v>
      </c>
      <c r="H779" s="0" t="n">
        <v>85.8</v>
      </c>
      <c r="I779" s="0" t="n">
        <v>4.71</v>
      </c>
      <c r="J779" s="0" t="n">
        <v>1.03</v>
      </c>
      <c r="K779" s="0" t="n">
        <v>31.68</v>
      </c>
      <c r="L779" s="0" t="n">
        <v>0.82</v>
      </c>
      <c r="M779" s="19" t="n">
        <v>43691.3434101505</v>
      </c>
      <c r="N779" s="19" t="n">
        <v>43691.3520892014</v>
      </c>
      <c r="O779" s="19" t="s">
        <v>605</v>
      </c>
      <c r="AO779" s="47" t="str">
        <f aca="false">IF(AND(C779=S$2,D779=S$3,COUNTIF(AO$1:AO778,"&gt;"&amp;1)&lt;10),ROW(),"")</f>
        <v/>
      </c>
    </row>
    <row r="780" customFormat="false" ht="12.8" hidden="false" customHeight="false" outlineLevel="0" collapsed="false">
      <c r="A780" s="0" t="s">
        <v>1396</v>
      </c>
      <c r="B780" s="0" t="s">
        <v>88</v>
      </c>
      <c r="C780" s="0" t="s">
        <v>26</v>
      </c>
      <c r="D780" s="0" t="s">
        <v>66</v>
      </c>
      <c r="E780" s="20" t="n">
        <v>123.284996986389</v>
      </c>
      <c r="F780" s="0" t="n">
        <v>72</v>
      </c>
      <c r="G780" s="0" t="n">
        <v>75.9</v>
      </c>
      <c r="H780" s="0" t="n">
        <v>82.1</v>
      </c>
      <c r="I780" s="0" t="n">
        <v>3.5</v>
      </c>
      <c r="J780" s="0" t="n">
        <v>1.16</v>
      </c>
      <c r="K780" s="0" t="n">
        <v>31.45</v>
      </c>
      <c r="L780" s="0" t="n">
        <v>1.02</v>
      </c>
      <c r="M780" s="19" t="n">
        <v>43691.3216153588</v>
      </c>
      <c r="N780" s="19" t="n">
        <v>43691.3313614236</v>
      </c>
      <c r="O780" s="19" t="s">
        <v>605</v>
      </c>
      <c r="AO780" s="47" t="str">
        <f aca="false">IF(AND(C780=S$2,D780=S$3,COUNTIF(AO$1:AO779,"&gt;"&amp;1)&lt;10),ROW(),"")</f>
        <v/>
      </c>
    </row>
    <row r="781" customFormat="false" ht="12.8" hidden="false" customHeight="false" outlineLevel="0" collapsed="false">
      <c r="A781" s="0" t="s">
        <v>1397</v>
      </c>
      <c r="B781" s="0" t="s">
        <v>58</v>
      </c>
      <c r="C781" s="0" t="s">
        <v>2</v>
      </c>
      <c r="D781" s="0" t="s">
        <v>58</v>
      </c>
      <c r="E781" s="20" t="n">
        <v>72.0299987792969</v>
      </c>
      <c r="F781" s="0" t="n">
        <v>75.1</v>
      </c>
      <c r="G781" s="0" t="n">
        <v>79.2</v>
      </c>
      <c r="H781" s="0" t="n">
        <v>85.8</v>
      </c>
      <c r="I781" s="0" t="n">
        <v>3.52</v>
      </c>
      <c r="J781" s="0" t="n">
        <v>1.01</v>
      </c>
      <c r="K781" s="0" t="n">
        <v>31.43</v>
      </c>
      <c r="L781" s="0" t="n">
        <v>0.89</v>
      </c>
      <c r="M781" s="19" t="n">
        <v>43691.3126283912</v>
      </c>
      <c r="N781" s="19" t="n">
        <v>43691.3179462153</v>
      </c>
      <c r="O781" s="19" t="s">
        <v>605</v>
      </c>
      <c r="AO781" s="47" t="str">
        <f aca="false">IF(AND(C781=S$2,D781=S$3,COUNTIF(AO$1:AO780,"&gt;"&amp;1)&lt;10),ROW(),"")</f>
        <v/>
      </c>
    </row>
    <row r="782" customFormat="false" ht="12.8" hidden="false" customHeight="false" outlineLevel="0" collapsed="false">
      <c r="A782" s="0" t="s">
        <v>1398</v>
      </c>
      <c r="B782" s="0" t="s">
        <v>66</v>
      </c>
      <c r="C782" s="0" t="s">
        <v>8</v>
      </c>
      <c r="D782" s="0" t="s">
        <v>66</v>
      </c>
      <c r="E782" s="20" t="n">
        <v>96.6139984130859</v>
      </c>
      <c r="F782" s="0" t="n">
        <v>73.8</v>
      </c>
      <c r="G782" s="0" t="n">
        <v>77.7</v>
      </c>
      <c r="H782" s="0" t="n">
        <v>84.1</v>
      </c>
      <c r="I782" s="0" t="n">
        <v>4.47</v>
      </c>
      <c r="J782" s="0" t="n">
        <v>1.18</v>
      </c>
      <c r="K782" s="0" t="n">
        <v>31.74</v>
      </c>
      <c r="L782" s="0" t="n">
        <v>0.75</v>
      </c>
      <c r="M782" s="19" t="n">
        <v>43691.3023958333</v>
      </c>
      <c r="N782" s="19" t="n">
        <v>43691.3091391204</v>
      </c>
      <c r="O782" s="19" t="s">
        <v>605</v>
      </c>
      <c r="AO782" s="47" t="str">
        <f aca="false">IF(AND(C782=S$2,D782=S$3,COUNTIF(AO$1:AO781,"&gt;"&amp;1)&lt;10),ROW(),"")</f>
        <v/>
      </c>
    </row>
    <row r="783" customFormat="false" ht="12.8" hidden="false" customHeight="false" outlineLevel="0" collapsed="false">
      <c r="A783" s="0" t="s">
        <v>1399</v>
      </c>
      <c r="B783" s="0" t="s">
        <v>30</v>
      </c>
      <c r="C783" s="0" t="s">
        <v>1</v>
      </c>
      <c r="D783" s="0" t="s">
        <v>30</v>
      </c>
      <c r="E783" s="20" t="n">
        <v>146.131000518799</v>
      </c>
      <c r="F783" s="20" t="n">
        <v>78.6</v>
      </c>
      <c r="G783" s="20" t="n">
        <v>82.8</v>
      </c>
      <c r="H783" s="20" t="n">
        <v>89.8</v>
      </c>
      <c r="I783" s="20" t="n">
        <v>1.66</v>
      </c>
      <c r="J783" s="20" t="n">
        <v>0.64</v>
      </c>
      <c r="K783" s="20" t="n">
        <v>31.36</v>
      </c>
      <c r="L783" s="20" t="n">
        <v>1.4</v>
      </c>
      <c r="M783" s="19" t="n">
        <v>43691.2556542477</v>
      </c>
      <c r="N783" s="19" t="n">
        <v>43696.2558945255</v>
      </c>
      <c r="O783" s="19" t="s">
        <v>605</v>
      </c>
      <c r="AO783" s="47" t="str">
        <f aca="false">IF(AND(C783=S$2,D783=S$3,COUNTIF(AO$1:AO782,"&gt;"&amp;1)&lt;10),ROW(),"")</f>
        <v/>
      </c>
    </row>
    <row r="784" customFormat="false" ht="12.8" hidden="false" customHeight="false" outlineLevel="0" collapsed="false">
      <c r="A784" s="0" t="s">
        <v>1400</v>
      </c>
      <c r="B784" s="0" t="s">
        <v>66</v>
      </c>
      <c r="C784" s="0" t="s">
        <v>9</v>
      </c>
      <c r="D784" s="0" t="s">
        <v>66</v>
      </c>
      <c r="E784" s="20" t="n">
        <v>254.720996856689</v>
      </c>
      <c r="F784" s="0" t="n">
        <v>72</v>
      </c>
      <c r="G784" s="0" t="n">
        <v>76</v>
      </c>
      <c r="H784" s="0" t="n">
        <v>81.5</v>
      </c>
      <c r="I784" s="0" t="n">
        <v>9.73</v>
      </c>
      <c r="J784" s="0" t="n">
        <v>1.48</v>
      </c>
      <c r="K784" s="0" t="n">
        <v>32.42</v>
      </c>
      <c r="L784" s="0" t="n">
        <v>0.59</v>
      </c>
      <c r="M784" s="19" t="n">
        <v>43690.9346886921</v>
      </c>
      <c r="N784" s="19" t="n">
        <v>43691.3315039005</v>
      </c>
      <c r="O784" s="19" t="s">
        <v>605</v>
      </c>
      <c r="AO784" s="47" t="str">
        <f aca="false">IF(AND(C784=S$2,D784=S$3,COUNTIF(AO$1:AO783,"&gt;"&amp;1)&lt;10),ROW(),"")</f>
        <v/>
      </c>
    </row>
    <row r="785" customFormat="false" ht="12.8" hidden="false" customHeight="false" outlineLevel="0" collapsed="false">
      <c r="A785" s="0" t="s">
        <v>1401</v>
      </c>
      <c r="B785" s="0" t="s">
        <v>66</v>
      </c>
      <c r="C785" s="0" t="s">
        <v>20</v>
      </c>
      <c r="D785" s="0" t="s">
        <v>66</v>
      </c>
      <c r="E785" s="20" t="n">
        <v>248.225997924805</v>
      </c>
      <c r="F785" s="0" t="n">
        <v>70.6</v>
      </c>
      <c r="G785" s="0" t="n">
        <v>74.5</v>
      </c>
      <c r="H785" s="0" t="n">
        <v>80</v>
      </c>
      <c r="I785" s="0" t="n">
        <v>7.6</v>
      </c>
      <c r="J785" s="0" t="n">
        <v>1.45</v>
      </c>
      <c r="K785" s="0" t="n">
        <v>31.81</v>
      </c>
      <c r="L785" s="0" t="n">
        <v>0.66</v>
      </c>
      <c r="M785" s="19" t="n">
        <v>43690.8936880787</v>
      </c>
      <c r="N785" s="19" t="n">
        <v>43690.9194054051</v>
      </c>
      <c r="O785" s="19" t="s">
        <v>605</v>
      </c>
      <c r="AO785" s="47" t="str">
        <f aca="false">IF(AND(C785=S$2,D785=S$3,COUNTIF(AO$1:AO784,"&gt;"&amp;1)&lt;10),ROW(),"")</f>
        <v/>
      </c>
    </row>
    <row r="786" customFormat="false" ht="12.8" hidden="false" customHeight="false" outlineLevel="0" collapsed="false">
      <c r="A786" s="0" t="s">
        <v>1402</v>
      </c>
      <c r="B786" s="0" t="s">
        <v>66</v>
      </c>
      <c r="C786" s="0" t="s">
        <v>9</v>
      </c>
      <c r="D786" s="0" t="s">
        <v>66</v>
      </c>
      <c r="E786" s="20" t="n">
        <v>297.90299911499</v>
      </c>
      <c r="F786" s="0" t="n">
        <v>71.2</v>
      </c>
      <c r="G786" s="0" t="n">
        <v>75.1</v>
      </c>
      <c r="H786" s="0" t="n">
        <v>80.7</v>
      </c>
      <c r="I786" s="0" t="n">
        <v>9.69</v>
      </c>
      <c r="J786" s="0" t="n">
        <v>1.49</v>
      </c>
      <c r="K786" s="0" t="n">
        <v>32.25</v>
      </c>
      <c r="L786" s="0" t="n">
        <v>2.28</v>
      </c>
      <c r="M786" s="19" t="n">
        <v>43690.8490403588</v>
      </c>
      <c r="N786" s="19" t="n">
        <v>43690.8904064005</v>
      </c>
      <c r="O786" s="19" t="s">
        <v>605</v>
      </c>
      <c r="AO786" s="47" t="str">
        <f aca="false">IF(AND(C786=S$2,D786=S$3,COUNTIF(AO$1:AO785,"&gt;"&amp;1)&lt;10),ROW(),"")</f>
        <v/>
      </c>
    </row>
    <row r="787" customFormat="false" ht="12.8" hidden="false" customHeight="false" outlineLevel="0" collapsed="false">
      <c r="A787" s="0" t="s">
        <v>1403</v>
      </c>
      <c r="B787" s="0" t="s">
        <v>54</v>
      </c>
      <c r="C787" s="0" t="s">
        <v>5</v>
      </c>
      <c r="D787" s="0" t="s">
        <v>54</v>
      </c>
      <c r="E787" s="20" t="n">
        <v>204.239002227783</v>
      </c>
      <c r="F787" s="0" t="n">
        <v>81.5</v>
      </c>
      <c r="G787" s="0" t="n">
        <v>85.9</v>
      </c>
      <c r="H787" s="0" t="n">
        <v>93</v>
      </c>
      <c r="I787" s="0" t="n">
        <v>1.37</v>
      </c>
      <c r="J787" s="0" t="n">
        <v>0.76</v>
      </c>
      <c r="K787" s="0" t="n">
        <v>31.39</v>
      </c>
      <c r="L787" s="0" t="n">
        <v>0.86</v>
      </c>
      <c r="M787" s="19" t="n">
        <v>43690.823946794</v>
      </c>
      <c r="N787" s="19" t="n">
        <v>43691.3311068287</v>
      </c>
      <c r="O787" s="19" t="s">
        <v>605</v>
      </c>
      <c r="AO787" s="47" t="str">
        <f aca="false">IF(AND(C787=S$2,D787=S$3,COUNTIF(AO$1:AO786,"&gt;"&amp;1)&lt;10),ROW(),"")</f>
        <v/>
      </c>
    </row>
    <row r="788" customFormat="false" ht="12.8" hidden="false" customHeight="false" outlineLevel="0" collapsed="false">
      <c r="A788" s="0" t="s">
        <v>1404</v>
      </c>
      <c r="B788" s="0" t="s">
        <v>30</v>
      </c>
      <c r="C788" s="0" t="s">
        <v>1</v>
      </c>
      <c r="D788" s="0" t="s">
        <v>30</v>
      </c>
      <c r="E788" s="20" t="n">
        <v>128.398998260498</v>
      </c>
      <c r="F788" s="20" t="n">
        <v>75.7</v>
      </c>
      <c r="G788" s="20" t="n">
        <v>79.8</v>
      </c>
      <c r="H788" s="20" t="n">
        <v>86.4</v>
      </c>
      <c r="I788" s="20" t="n">
        <v>2.39</v>
      </c>
      <c r="J788" s="20" t="n">
        <v>0.8</v>
      </c>
      <c r="K788" s="20" t="n">
        <v>31.33</v>
      </c>
      <c r="L788" s="20" t="n">
        <v>1.89</v>
      </c>
      <c r="M788" s="19" t="n">
        <v>43690.8059619213</v>
      </c>
      <c r="N788" s="19" t="n">
        <v>43690.817865625</v>
      </c>
      <c r="O788" s="19" t="s">
        <v>605</v>
      </c>
      <c r="AO788" s="47" t="str">
        <f aca="false">IF(AND(C788=S$2,D788=S$3,COUNTIF(AO$1:AO787,"&gt;"&amp;1)&lt;10),ROW(),"")</f>
        <v/>
      </c>
    </row>
    <row r="789" customFormat="false" ht="12.8" hidden="false" customHeight="false" outlineLevel="0" collapsed="false">
      <c r="A789" s="0" t="s">
        <v>1405</v>
      </c>
      <c r="B789" s="0" t="s">
        <v>54</v>
      </c>
      <c r="C789" s="0" t="s">
        <v>5</v>
      </c>
      <c r="D789" s="0" t="s">
        <v>54</v>
      </c>
      <c r="E789" s="20" t="n">
        <v>147.903001785278</v>
      </c>
      <c r="F789" s="0" t="n">
        <v>81.4</v>
      </c>
      <c r="G789" s="0" t="n">
        <v>85.7</v>
      </c>
      <c r="H789" s="0" t="n">
        <v>92.9</v>
      </c>
      <c r="I789" s="0" t="n">
        <v>2.25</v>
      </c>
      <c r="J789" s="0" t="n">
        <v>0.66</v>
      </c>
      <c r="K789" s="0" t="n">
        <v>31.51</v>
      </c>
      <c r="L789" s="0" t="n">
        <v>0.55</v>
      </c>
      <c r="M789" s="19" t="n">
        <v>43690.7870098727</v>
      </c>
      <c r="N789" s="19" t="n">
        <v>43690.8015462153</v>
      </c>
      <c r="O789" s="19" t="s">
        <v>605</v>
      </c>
      <c r="AO789" s="47" t="str">
        <f aca="false">IF(AND(C789=S$2,D789=S$3,COUNTIF(AO$1:AO788,"&gt;"&amp;1)&lt;10),ROW(),"")</f>
        <v/>
      </c>
    </row>
    <row r="790" customFormat="false" ht="12.8" hidden="false" customHeight="false" outlineLevel="0" collapsed="false">
      <c r="A790" s="0" t="s">
        <v>1406</v>
      </c>
      <c r="B790" s="0" t="s">
        <v>613</v>
      </c>
      <c r="C790" s="0" t="s">
        <v>23</v>
      </c>
      <c r="D790" s="0" t="s">
        <v>594</v>
      </c>
      <c r="E790" s="20" t="n">
        <v>163.688999176025</v>
      </c>
      <c r="F790" s="0" t="n">
        <v>75.9</v>
      </c>
      <c r="G790" s="0" t="n">
        <v>80</v>
      </c>
      <c r="H790" s="0" t="n">
        <v>86</v>
      </c>
      <c r="I790" s="0" t="n">
        <v>6.4</v>
      </c>
      <c r="J790" s="0" t="n">
        <v>1.09</v>
      </c>
      <c r="K790" s="0" t="n">
        <v>31.7</v>
      </c>
      <c r="L790" s="0" t="n">
        <v>0.55</v>
      </c>
      <c r="M790" s="19" t="n">
        <v>43690.7680676273</v>
      </c>
      <c r="N790" s="19" t="n">
        <v>43690.7833689005</v>
      </c>
      <c r="O790" s="19" t="s">
        <v>605</v>
      </c>
      <c r="AO790" s="47" t="str">
        <f aca="false">IF(AND(C790=S$2,D790=S$3,COUNTIF(AO$1:AO789,"&gt;"&amp;1)&lt;10),ROW(),"")</f>
        <v/>
      </c>
    </row>
    <row r="791" customFormat="false" ht="12.8" hidden="false" customHeight="false" outlineLevel="0" collapsed="false">
      <c r="A791" s="0" t="s">
        <v>1407</v>
      </c>
      <c r="B791" s="0" t="s">
        <v>613</v>
      </c>
      <c r="C791" s="0" t="s">
        <v>23</v>
      </c>
      <c r="D791" s="0" t="s">
        <v>594</v>
      </c>
      <c r="E791" s="20" t="n">
        <v>89.4149993896484</v>
      </c>
      <c r="F791" s="0" t="n">
        <v>75.4</v>
      </c>
      <c r="G791" s="0" t="n">
        <v>79.7</v>
      </c>
      <c r="H791" s="0" t="n">
        <v>85.1</v>
      </c>
      <c r="I791" s="0" t="n">
        <v>10.07</v>
      </c>
      <c r="J791" s="0" t="n">
        <v>1.16</v>
      </c>
      <c r="K791" s="0" t="n">
        <v>32.41</v>
      </c>
      <c r="L791" s="0" t="n">
        <v>0.67</v>
      </c>
      <c r="M791" s="19" t="n">
        <v>43690.7517715625</v>
      </c>
      <c r="N791" s="19" t="n">
        <v>43690.7627270486</v>
      </c>
      <c r="O791" s="19" t="s">
        <v>605</v>
      </c>
      <c r="AO791" s="47" t="str">
        <f aca="false">IF(AND(C791=S$2,D791=S$3,COUNTIF(AO$1:AO790,"&gt;"&amp;1)&lt;10),ROW(),"")</f>
        <v/>
      </c>
    </row>
    <row r="792" customFormat="false" ht="12.8" hidden="false" customHeight="false" outlineLevel="0" collapsed="false">
      <c r="A792" s="0" t="s">
        <v>1408</v>
      </c>
      <c r="B792" s="0" t="s">
        <v>613</v>
      </c>
      <c r="C792" s="0" t="s">
        <v>8</v>
      </c>
      <c r="D792" s="0" t="s">
        <v>66</v>
      </c>
      <c r="E792" s="20" t="n">
        <v>179.734001159668</v>
      </c>
      <c r="F792" s="0" t="n">
        <v>74</v>
      </c>
      <c r="G792" s="0" t="n">
        <v>78.1</v>
      </c>
      <c r="H792" s="0" t="n">
        <v>83.9</v>
      </c>
      <c r="I792" s="0" t="n">
        <v>7.75</v>
      </c>
      <c r="J792" s="0" t="n">
        <v>1.2</v>
      </c>
      <c r="K792" s="0" t="n">
        <v>32.13</v>
      </c>
      <c r="L792" s="0" t="n">
        <v>0.72</v>
      </c>
      <c r="M792" s="19" t="n">
        <v>43690.7059797106</v>
      </c>
      <c r="N792" s="19" t="n">
        <v>43690.7266863079</v>
      </c>
      <c r="O792" s="19" t="s">
        <v>605</v>
      </c>
      <c r="AO792" s="47" t="str">
        <f aca="false">IF(AND(C792=S$2,D792=S$3,COUNTIF(AO$1:AO791,"&gt;"&amp;1)&lt;10),ROW(),"")</f>
        <v/>
      </c>
    </row>
    <row r="793" customFormat="false" ht="12.8" hidden="false" customHeight="false" outlineLevel="0" collapsed="false">
      <c r="A793" s="0" t="s">
        <v>1409</v>
      </c>
      <c r="B793" s="0" t="s">
        <v>104</v>
      </c>
      <c r="C793" s="0" t="s">
        <v>12</v>
      </c>
      <c r="D793" s="0" t="s">
        <v>104</v>
      </c>
      <c r="E793" s="20" t="n">
        <v>385.181000518799</v>
      </c>
      <c r="F793" s="0" t="n">
        <v>81.4</v>
      </c>
      <c r="G793" s="0" t="n">
        <v>85.9</v>
      </c>
      <c r="H793" s="0" t="n">
        <v>92</v>
      </c>
      <c r="I793" s="0" t="n">
        <v>6.49</v>
      </c>
      <c r="J793" s="0" t="n">
        <v>0.85</v>
      </c>
      <c r="K793" s="0" t="n">
        <v>31.81</v>
      </c>
      <c r="L793" s="0" t="n">
        <v>0.44</v>
      </c>
      <c r="M793" s="19" t="n">
        <v>43690.6601912384</v>
      </c>
      <c r="N793" s="19" t="n">
        <v>43690.6978199884</v>
      </c>
      <c r="O793" s="19" t="s">
        <v>676</v>
      </c>
      <c r="AO793" s="47" t="str">
        <f aca="false">IF(AND(C793=S$2,D793=S$3,COUNTIF(AO$1:AO792,"&gt;"&amp;1)&lt;10),ROW(),"")</f>
        <v/>
      </c>
    </row>
    <row r="794" customFormat="false" ht="12.8" hidden="false" customHeight="false" outlineLevel="0" collapsed="false">
      <c r="A794" s="0" t="s">
        <v>1410</v>
      </c>
      <c r="B794" s="0" t="s">
        <v>58</v>
      </c>
      <c r="C794" s="0" t="s">
        <v>2</v>
      </c>
      <c r="D794" s="0" t="s">
        <v>58</v>
      </c>
      <c r="E794" s="20" t="n">
        <v>352.807996368408</v>
      </c>
      <c r="F794" s="0" t="n">
        <v>75.3</v>
      </c>
      <c r="G794" s="0" t="n">
        <v>79.3</v>
      </c>
      <c r="H794" s="0" t="n">
        <v>86</v>
      </c>
      <c r="I794" s="0" t="n">
        <v>2.14</v>
      </c>
      <c r="J794" s="0" t="n">
        <v>0.77</v>
      </c>
      <c r="K794" s="0" t="n">
        <v>31.24</v>
      </c>
      <c r="L794" s="0" t="n">
        <v>0.92</v>
      </c>
      <c r="M794" s="19" t="n">
        <v>43690.5560533912</v>
      </c>
      <c r="N794" s="19" t="n">
        <v>43690.6057241551</v>
      </c>
      <c r="O794" s="19" t="s">
        <v>676</v>
      </c>
      <c r="AO794" s="47" t="str">
        <f aca="false">IF(AND(C794=S$2,D794=S$3,COUNTIF(AO$1:AO793,"&gt;"&amp;1)&lt;10),ROW(),"")</f>
        <v/>
      </c>
    </row>
    <row r="795" customFormat="false" ht="12.8" hidden="false" customHeight="false" outlineLevel="0" collapsed="false">
      <c r="A795" s="0" t="s">
        <v>1411</v>
      </c>
      <c r="B795" s="0" t="s">
        <v>88</v>
      </c>
      <c r="C795" s="0" t="s">
        <v>26</v>
      </c>
      <c r="D795" s="0" t="s">
        <v>66</v>
      </c>
      <c r="E795" s="20" t="n">
        <v>35.923999786377</v>
      </c>
      <c r="F795" s="0" t="n">
        <v>72.8</v>
      </c>
      <c r="G795" s="0" t="n">
        <v>76.7</v>
      </c>
      <c r="H795" s="0" t="n">
        <v>82.9</v>
      </c>
      <c r="I795" s="0" t="n">
        <v>3.38</v>
      </c>
      <c r="J795" s="0" t="n">
        <v>0.88</v>
      </c>
      <c r="K795" s="0" t="n">
        <v>31.37</v>
      </c>
      <c r="L795" s="0" t="n">
        <v>2.04</v>
      </c>
      <c r="M795" s="19" t="n">
        <v>43690.5536996528</v>
      </c>
      <c r="N795" s="19" t="n">
        <v>43690.5536996528</v>
      </c>
      <c r="O795" s="19" t="s">
        <v>676</v>
      </c>
      <c r="AO795" s="47" t="str">
        <f aca="false">IF(AND(C795=S$2,D795=S$3,COUNTIF(AO$1:AO794,"&gt;"&amp;1)&lt;10),ROW(),"")</f>
        <v/>
      </c>
    </row>
    <row r="796" customFormat="false" ht="12.8" hidden="false" customHeight="false" outlineLevel="0" collapsed="false">
      <c r="A796" s="0" t="s">
        <v>1412</v>
      </c>
      <c r="B796" s="0" t="s">
        <v>30</v>
      </c>
      <c r="C796" s="0" t="s">
        <v>4</v>
      </c>
      <c r="D796" s="0" t="s">
        <v>30</v>
      </c>
      <c r="E796" s="20" t="n">
        <v>350.171993255615</v>
      </c>
      <c r="F796" s="0" t="n">
        <v>75.3</v>
      </c>
      <c r="G796" s="0" t="n">
        <v>79.4</v>
      </c>
      <c r="H796" s="0" t="n">
        <v>85.3</v>
      </c>
      <c r="I796" s="0" t="n">
        <v>6.2</v>
      </c>
      <c r="J796" s="0" t="n">
        <v>1.2</v>
      </c>
      <c r="K796" s="0" t="n">
        <v>31.69</v>
      </c>
      <c r="L796" s="0" t="n">
        <v>0.57</v>
      </c>
      <c r="M796" s="19" t="n">
        <v>43690.5157244213</v>
      </c>
      <c r="N796" s="19" t="n">
        <v>43690.542183831</v>
      </c>
      <c r="O796" s="19" t="s">
        <v>676</v>
      </c>
      <c r="AO796" s="47" t="str">
        <f aca="false">IF(AND(C796=S$2,D796=S$3,COUNTIF(AO$1:AO795,"&gt;"&amp;1)&lt;10),ROW(),"")</f>
        <v/>
      </c>
    </row>
    <row r="797" customFormat="false" ht="12.8" hidden="false" customHeight="false" outlineLevel="0" collapsed="false">
      <c r="A797" s="0" t="s">
        <v>1413</v>
      </c>
      <c r="B797" s="0" t="s">
        <v>613</v>
      </c>
      <c r="C797" s="0" t="s">
        <v>23</v>
      </c>
      <c r="D797" s="0" t="s">
        <v>594</v>
      </c>
      <c r="E797" s="20" t="n">
        <v>172.50899887085</v>
      </c>
      <c r="F797" s="0" t="n">
        <v>75.1</v>
      </c>
      <c r="G797" s="0" t="n">
        <v>79.2</v>
      </c>
      <c r="H797" s="0" t="n">
        <v>84.9</v>
      </c>
      <c r="I797" s="0" t="n">
        <v>6.78</v>
      </c>
      <c r="J797" s="0" t="n">
        <v>1.1</v>
      </c>
      <c r="K797" s="0" t="n">
        <v>31.87</v>
      </c>
      <c r="L797" s="0" t="n">
        <v>0.69</v>
      </c>
      <c r="M797" s="19" t="n">
        <v>43690.4914464931</v>
      </c>
      <c r="N797" s="19" t="n">
        <v>43690.5079514699</v>
      </c>
      <c r="O797" s="19" t="s">
        <v>676</v>
      </c>
      <c r="AO797" s="47" t="str">
        <f aca="false">IF(AND(C797=S$2,D797=S$3,COUNTIF(AO$1:AO796,"&gt;"&amp;1)&lt;10),ROW(),"")</f>
        <v/>
      </c>
    </row>
    <row r="798" customFormat="false" ht="12.8" hidden="false" customHeight="false" outlineLevel="0" collapsed="false">
      <c r="A798" s="0" t="s">
        <v>1414</v>
      </c>
      <c r="B798" s="0" t="s">
        <v>633</v>
      </c>
      <c r="C798" s="0" t="s">
        <v>5</v>
      </c>
      <c r="D798" s="0" t="s">
        <v>54</v>
      </c>
      <c r="E798" s="20" t="n">
        <v>138.797996520996</v>
      </c>
      <c r="F798" s="0" t="n">
        <v>78.5</v>
      </c>
      <c r="G798" s="0" t="n">
        <v>82.7</v>
      </c>
      <c r="H798" s="0" t="n">
        <v>89.5</v>
      </c>
      <c r="I798" s="0" t="n">
        <v>1.97</v>
      </c>
      <c r="J798" s="0" t="n">
        <v>0.71</v>
      </c>
      <c r="K798" s="0" t="n">
        <v>31.46</v>
      </c>
      <c r="L798" s="0" t="n">
        <v>0.57</v>
      </c>
      <c r="M798" s="19" t="n">
        <v>43690.4788082523</v>
      </c>
      <c r="N798" s="19" t="n">
        <v>43690.4885271991</v>
      </c>
      <c r="O798" s="19" t="s">
        <v>676</v>
      </c>
      <c r="AO798" s="47" t="str">
        <f aca="false">IF(AND(C798=S$2,D798=S$3,COUNTIF(AO$1:AO797,"&gt;"&amp;1)&lt;10),ROW(),"")</f>
        <v/>
      </c>
    </row>
    <row r="799" customFormat="false" ht="12.8" hidden="false" customHeight="false" outlineLevel="0" collapsed="false">
      <c r="A799" s="0" t="s">
        <v>1415</v>
      </c>
      <c r="B799" s="0" t="s">
        <v>58</v>
      </c>
      <c r="C799" s="0" t="s">
        <v>2</v>
      </c>
      <c r="D799" s="0" t="s">
        <v>58</v>
      </c>
      <c r="E799" s="20" t="n">
        <v>172.090999603271</v>
      </c>
      <c r="F799" s="0" t="n">
        <v>75.1</v>
      </c>
      <c r="G799" s="0" t="n">
        <v>79.2</v>
      </c>
      <c r="H799" s="0" t="n">
        <v>85.5</v>
      </c>
      <c r="I799" s="0" t="n">
        <v>4.11</v>
      </c>
      <c r="J799" s="0" t="n">
        <v>0.91</v>
      </c>
      <c r="K799" s="0" t="n">
        <v>31.75</v>
      </c>
      <c r="L799" s="0" t="n">
        <v>0.77</v>
      </c>
      <c r="M799" s="19" t="n">
        <v>43690.4631792477</v>
      </c>
      <c r="N799" s="19" t="n">
        <v>43690.4754243866</v>
      </c>
      <c r="O799" s="19" t="s">
        <v>676</v>
      </c>
      <c r="AO799" s="47" t="str">
        <f aca="false">IF(AND(C799=S$2,D799=S$3,COUNTIF(AO$1:AO798,"&gt;"&amp;1)&lt;10),ROW(),"")</f>
        <v/>
      </c>
    </row>
    <row r="800" customFormat="false" ht="12.8" hidden="false" customHeight="false" outlineLevel="0" collapsed="false">
      <c r="A800" s="0" t="s">
        <v>1416</v>
      </c>
      <c r="B800" s="0" t="s">
        <v>66</v>
      </c>
      <c r="C800" s="0" t="s">
        <v>9</v>
      </c>
      <c r="D800" s="0" t="s">
        <v>66</v>
      </c>
      <c r="E800" s="20" t="n">
        <v>134.034999084473</v>
      </c>
      <c r="F800" s="0" t="n">
        <v>72.9</v>
      </c>
      <c r="G800" s="0" t="n">
        <v>76.9</v>
      </c>
      <c r="H800" s="0" t="n">
        <v>82.3</v>
      </c>
      <c r="I800" s="0" t="n">
        <v>11.54</v>
      </c>
      <c r="J800" s="0" t="n">
        <v>1.45</v>
      </c>
      <c r="K800" s="0" t="n">
        <v>32.48</v>
      </c>
      <c r="L800" s="0" t="n">
        <v>2.12</v>
      </c>
      <c r="M800" s="19" t="n">
        <v>43690.4315484606</v>
      </c>
      <c r="N800" s="19" t="n">
        <v>43690.4454596065</v>
      </c>
      <c r="O800" s="19" t="s">
        <v>967</v>
      </c>
      <c r="AO800" s="47" t="str">
        <f aca="false">IF(AND(C800=S$2,D800=S$3,COUNTIF(AO$1:AO799,"&gt;"&amp;1)&lt;10),ROW(),"")</f>
        <v/>
      </c>
    </row>
    <row r="801" customFormat="false" ht="12.8" hidden="false" customHeight="false" outlineLevel="0" collapsed="false">
      <c r="A801" s="0" t="s">
        <v>1417</v>
      </c>
      <c r="B801" s="0" t="s">
        <v>613</v>
      </c>
      <c r="C801" s="0" t="s">
        <v>23</v>
      </c>
      <c r="D801" s="0" t="s">
        <v>594</v>
      </c>
      <c r="E801" s="20" t="n">
        <v>219.562998199463</v>
      </c>
      <c r="F801" s="0" t="n">
        <v>76.2</v>
      </c>
      <c r="G801" s="0" t="n">
        <v>80.3</v>
      </c>
      <c r="H801" s="0" t="n">
        <v>86.4</v>
      </c>
      <c r="I801" s="0" t="n">
        <v>9</v>
      </c>
      <c r="J801" s="0" t="n">
        <v>1.16</v>
      </c>
      <c r="K801" s="0" t="n">
        <v>32.3</v>
      </c>
      <c r="L801" s="0" t="n">
        <v>1.32</v>
      </c>
      <c r="M801" s="19" t="n">
        <v>43690.379868287</v>
      </c>
      <c r="N801" s="19" t="n">
        <v>43690.3967083333</v>
      </c>
      <c r="O801" s="19" t="s">
        <v>967</v>
      </c>
      <c r="AO801" s="47" t="str">
        <f aca="false">IF(AND(C801=S$2,D801=S$3,COUNTIF(AO$1:AO800,"&gt;"&amp;1)&lt;10),ROW(),"")</f>
        <v/>
      </c>
    </row>
    <row r="802" customFormat="false" ht="12.8" hidden="false" customHeight="false" outlineLevel="0" collapsed="false">
      <c r="A802" s="0" t="s">
        <v>1418</v>
      </c>
      <c r="B802" s="0" t="s">
        <v>66</v>
      </c>
      <c r="C802" s="0" t="s">
        <v>9</v>
      </c>
      <c r="D802" s="0" t="s">
        <v>66</v>
      </c>
      <c r="E802" s="20" t="n">
        <v>195.794997596741</v>
      </c>
      <c r="F802" s="0" t="n">
        <v>72</v>
      </c>
      <c r="G802" s="0" t="n">
        <v>75.9</v>
      </c>
      <c r="H802" s="0" t="n">
        <v>81.5</v>
      </c>
      <c r="I802" s="0" t="n">
        <v>11.59</v>
      </c>
      <c r="J802" s="0" t="n">
        <v>1.53</v>
      </c>
      <c r="K802" s="0" t="n">
        <v>32.53</v>
      </c>
      <c r="L802" s="0" t="n">
        <v>1.07</v>
      </c>
      <c r="M802" s="19" t="n">
        <v>43690.3577381944</v>
      </c>
      <c r="N802" s="19" t="n">
        <v>43690.3739775116</v>
      </c>
      <c r="O802" s="19" t="s">
        <v>967</v>
      </c>
      <c r="AO802" s="47" t="str">
        <f aca="false">IF(AND(C802=S$2,D802=S$3,COUNTIF(AO$1:AO801,"&gt;"&amp;1)&lt;10),ROW(),"")</f>
        <v/>
      </c>
    </row>
    <row r="803" customFormat="false" ht="12.8" hidden="false" customHeight="false" outlineLevel="0" collapsed="false">
      <c r="A803" s="0" t="s">
        <v>1419</v>
      </c>
      <c r="B803" s="0" t="s">
        <v>613</v>
      </c>
      <c r="C803" s="0" t="s">
        <v>8</v>
      </c>
      <c r="D803" s="0" t="s">
        <v>66</v>
      </c>
      <c r="E803" s="20" t="n">
        <v>172.983999252319</v>
      </c>
      <c r="F803" s="0" t="n">
        <v>73.9</v>
      </c>
      <c r="G803" s="0" t="n">
        <v>77.9</v>
      </c>
      <c r="H803" s="0" t="n">
        <v>83.7</v>
      </c>
      <c r="I803" s="0" t="n">
        <v>8.9</v>
      </c>
      <c r="J803" s="0" t="n">
        <v>1.19</v>
      </c>
      <c r="K803" s="0" t="n">
        <v>32.31</v>
      </c>
      <c r="L803" s="0" t="n">
        <v>0.85</v>
      </c>
      <c r="M803" s="19" t="n">
        <v>43690.3435142708</v>
      </c>
      <c r="N803" s="19" t="n">
        <v>43690.6146895833</v>
      </c>
      <c r="O803" s="19" t="s">
        <v>967</v>
      </c>
      <c r="AO803" s="47" t="str">
        <f aca="false">IF(AND(C803=S$2,D803=S$3,COUNTIF(AO$1:AO802,"&gt;"&amp;1)&lt;10),ROW(),"")</f>
        <v/>
      </c>
    </row>
    <row r="804" customFormat="false" ht="12.8" hidden="false" customHeight="false" outlineLevel="0" collapsed="false">
      <c r="A804" s="0" t="s">
        <v>1420</v>
      </c>
      <c r="B804" s="0" t="s">
        <v>66</v>
      </c>
      <c r="C804" s="0" t="s">
        <v>9</v>
      </c>
      <c r="D804" s="0" t="s">
        <v>66</v>
      </c>
      <c r="E804" s="20" t="n">
        <v>276.195000457764</v>
      </c>
      <c r="F804" s="0" t="n">
        <v>66.1</v>
      </c>
      <c r="G804" s="0" t="n">
        <v>69.7</v>
      </c>
      <c r="H804" s="0" t="n">
        <v>75.1</v>
      </c>
      <c r="I804" s="0" t="n">
        <v>8.76</v>
      </c>
      <c r="J804" s="0" t="n">
        <v>1.48</v>
      </c>
      <c r="K804" s="0" t="n">
        <v>32.09</v>
      </c>
      <c r="L804" s="0" t="n">
        <v>0.84</v>
      </c>
      <c r="M804" s="19" t="n">
        <v>43690.3167900463</v>
      </c>
      <c r="N804" s="19" t="n">
        <v>43690.3366960648</v>
      </c>
      <c r="O804" s="19" t="s">
        <v>967</v>
      </c>
      <c r="AO804" s="47" t="str">
        <f aca="false">IF(AND(C804=S$2,D804=S$3,COUNTIF(AO$1:AO803,"&gt;"&amp;1)&lt;10),ROW(),"")</f>
        <v/>
      </c>
    </row>
    <row r="805" customFormat="false" ht="12.8" hidden="false" customHeight="false" outlineLevel="0" collapsed="false">
      <c r="A805" s="0" t="s">
        <v>1421</v>
      </c>
      <c r="B805" s="0" t="s">
        <v>104</v>
      </c>
      <c r="C805" s="0" t="s">
        <v>6</v>
      </c>
      <c r="D805" s="0" t="s">
        <v>104</v>
      </c>
      <c r="E805" s="20" t="n">
        <v>161.69299697876</v>
      </c>
      <c r="F805" s="0" t="n">
        <v>78.2</v>
      </c>
      <c r="G805" s="0" t="n">
        <v>82.5</v>
      </c>
      <c r="H805" s="0" t="n">
        <v>88.9</v>
      </c>
      <c r="I805" s="0" t="n">
        <v>4.85</v>
      </c>
      <c r="J805" s="0" t="n">
        <v>0.69</v>
      </c>
      <c r="K805" s="0" t="n">
        <v>31.67</v>
      </c>
      <c r="L805" s="0" t="n">
        <v>0.85</v>
      </c>
      <c r="M805" s="19" t="n">
        <v>43690.2931550116</v>
      </c>
      <c r="N805" s="19" t="n">
        <v>43690.3057746875</v>
      </c>
      <c r="O805" s="19" t="s">
        <v>1108</v>
      </c>
      <c r="AO805" s="47" t="str">
        <f aca="false">IF(AND(C805=S$2,D805=S$3,COUNTIF(AO$1:AO804,"&gt;"&amp;1)&lt;10),ROW(),"")</f>
        <v/>
      </c>
    </row>
    <row r="806" customFormat="false" ht="12.8" hidden="false" customHeight="false" outlineLevel="0" collapsed="false">
      <c r="A806" s="0" t="s">
        <v>1422</v>
      </c>
      <c r="B806" s="0" t="s">
        <v>30</v>
      </c>
      <c r="C806" s="0" t="s">
        <v>4</v>
      </c>
      <c r="D806" s="0" t="s">
        <v>30</v>
      </c>
      <c r="E806" s="20" t="n">
        <v>168.824998855591</v>
      </c>
      <c r="F806" s="0" t="n">
        <v>78</v>
      </c>
      <c r="G806" s="0" t="n">
        <v>82.1</v>
      </c>
      <c r="H806" s="0" t="n">
        <v>88.5</v>
      </c>
      <c r="I806" s="0" t="n">
        <v>5.94</v>
      </c>
      <c r="J806" s="0" t="n">
        <v>0.83</v>
      </c>
      <c r="K806" s="0" t="n">
        <v>31.77</v>
      </c>
      <c r="L806" s="0" t="n">
        <v>0.89</v>
      </c>
      <c r="M806" s="19" t="n">
        <v>43690.2759657755</v>
      </c>
      <c r="N806" s="19" t="n">
        <v>43690.2894048264</v>
      </c>
      <c r="O806" s="19" t="s">
        <v>1108</v>
      </c>
      <c r="AO806" s="47" t="str">
        <f aca="false">IF(AND(C806=S$2,D806=S$3,COUNTIF(AO$1:AO805,"&gt;"&amp;1)&lt;10),ROW(),"")</f>
        <v/>
      </c>
    </row>
    <row r="807" customFormat="false" ht="12.8" hidden="false" customHeight="false" outlineLevel="0" collapsed="false">
      <c r="A807" s="0" t="s">
        <v>1423</v>
      </c>
      <c r="B807" s="0" t="s">
        <v>104</v>
      </c>
      <c r="C807" s="0" t="s">
        <v>6</v>
      </c>
      <c r="D807" s="0" t="s">
        <v>104</v>
      </c>
      <c r="E807" s="20" t="n">
        <v>238.983997344971</v>
      </c>
      <c r="F807" s="0" t="n">
        <v>79.4</v>
      </c>
      <c r="G807" s="0" t="n">
        <v>83.7</v>
      </c>
      <c r="H807" s="0" t="n">
        <v>90.6</v>
      </c>
      <c r="I807" s="0" t="n">
        <v>5.2</v>
      </c>
      <c r="J807" s="0" t="n">
        <v>0.72</v>
      </c>
      <c r="K807" s="0" t="n">
        <v>31.87</v>
      </c>
      <c r="L807" s="0" t="n">
        <v>0.58</v>
      </c>
      <c r="M807" s="19" t="n">
        <v>43690.2287568634</v>
      </c>
      <c r="N807" s="19" t="n">
        <v>43690.2704466435</v>
      </c>
      <c r="O807" s="19" t="s">
        <v>1108</v>
      </c>
      <c r="AO807" s="47" t="str">
        <f aca="false">IF(AND(C807=S$2,D807=S$3,COUNTIF(AO$1:AO806,"&gt;"&amp;1)&lt;10),ROW(),"")</f>
        <v/>
      </c>
    </row>
    <row r="808" customFormat="false" ht="12.8" hidden="false" customHeight="false" outlineLevel="0" collapsed="false">
      <c r="A808" s="0" t="s">
        <v>1424</v>
      </c>
      <c r="B808" s="0" t="s">
        <v>30</v>
      </c>
      <c r="C808" s="0" t="s">
        <v>1</v>
      </c>
      <c r="D808" s="0" t="s">
        <v>30</v>
      </c>
      <c r="E808" s="20" t="n">
        <v>180.074996948242</v>
      </c>
      <c r="F808" s="20" t="n">
        <v>74.4</v>
      </c>
      <c r="G808" s="20" t="n">
        <v>78.4</v>
      </c>
      <c r="H808" s="20" t="n">
        <v>85</v>
      </c>
      <c r="I808" s="20" t="n">
        <v>4.61</v>
      </c>
      <c r="J808" s="20" t="n">
        <v>1</v>
      </c>
      <c r="K808" s="20" t="n">
        <v>31.68</v>
      </c>
      <c r="L808" s="20" t="n">
        <v>0.68</v>
      </c>
      <c r="M808" s="19" t="n">
        <v>43686.774151007</v>
      </c>
      <c r="N808" s="19" t="n">
        <v>43686.821696956</v>
      </c>
      <c r="O808" s="19" t="s">
        <v>676</v>
      </c>
      <c r="AO808" s="47" t="str">
        <f aca="false">IF(AND(C808=S$2,D808=S$3,COUNTIF(AO$1:AO807,"&gt;"&amp;1)&lt;10),ROW(),"")</f>
        <v/>
      </c>
    </row>
    <row r="809" customFormat="false" ht="12.8" hidden="false" customHeight="false" outlineLevel="0" collapsed="false">
      <c r="A809" s="0" t="s">
        <v>1425</v>
      </c>
      <c r="B809" s="0" t="s">
        <v>30</v>
      </c>
      <c r="C809" s="0" t="s">
        <v>1</v>
      </c>
      <c r="D809" s="0" t="s">
        <v>30</v>
      </c>
      <c r="E809" s="20" t="n">
        <v>396.164993286133</v>
      </c>
      <c r="F809" s="20" t="n">
        <v>76.9</v>
      </c>
      <c r="G809" s="20" t="n">
        <v>81.1</v>
      </c>
      <c r="H809" s="20" t="n">
        <v>87.7</v>
      </c>
      <c r="I809" s="20" t="n">
        <v>3.02</v>
      </c>
      <c r="J809" s="20" t="n">
        <v>0.76</v>
      </c>
      <c r="K809" s="20" t="n">
        <v>31.5</v>
      </c>
      <c r="L809" s="20" t="n">
        <v>0.87</v>
      </c>
      <c r="M809" s="19" t="n">
        <v>43686.7239930208</v>
      </c>
      <c r="N809" s="19" t="n">
        <v>43686.7704628472</v>
      </c>
      <c r="O809" s="19" t="s">
        <v>676</v>
      </c>
      <c r="AO809" s="47" t="str">
        <f aca="false">IF(AND(C809=S$2,D809=S$3,COUNTIF(AO$1:AO808,"&gt;"&amp;1)&lt;10),ROW(),"")</f>
        <v/>
      </c>
    </row>
    <row r="810" customFormat="false" ht="12.8" hidden="false" customHeight="false" outlineLevel="0" collapsed="false">
      <c r="A810" s="0" t="s">
        <v>1426</v>
      </c>
      <c r="B810" s="0" t="s">
        <v>30</v>
      </c>
      <c r="C810" s="0" t="s">
        <v>4</v>
      </c>
      <c r="D810" s="0" t="s">
        <v>30</v>
      </c>
      <c r="E810" s="20" t="n">
        <v>144.059997558594</v>
      </c>
      <c r="F810" s="0" t="n">
        <v>76</v>
      </c>
      <c r="G810" s="0" t="n">
        <v>80.2</v>
      </c>
      <c r="H810" s="0" t="n">
        <v>86.1</v>
      </c>
      <c r="I810" s="0" t="n">
        <v>6.81</v>
      </c>
      <c r="J810" s="0" t="n">
        <v>1.13</v>
      </c>
      <c r="K810" s="0" t="n">
        <v>31.95</v>
      </c>
      <c r="L810" s="0" t="n">
        <v>0.51</v>
      </c>
      <c r="M810" s="19" t="n">
        <v>43686.6219103819</v>
      </c>
      <c r="N810" s="19" t="n">
        <v>43686.639590544</v>
      </c>
      <c r="O810" s="19" t="s">
        <v>676</v>
      </c>
      <c r="AO810" s="47" t="str">
        <f aca="false">IF(AND(C810=S$2,D810=S$3,COUNTIF(AO$1:AO809,"&gt;"&amp;1)&lt;10),ROW(),"")</f>
        <v/>
      </c>
    </row>
    <row r="811" customFormat="false" ht="12.8" hidden="false" customHeight="false" outlineLevel="0" collapsed="false">
      <c r="A811" s="0" t="s">
        <v>1427</v>
      </c>
      <c r="B811" s="0" t="s">
        <v>613</v>
      </c>
      <c r="C811" s="0" t="s">
        <v>23</v>
      </c>
      <c r="D811" s="0" t="s">
        <v>594</v>
      </c>
      <c r="E811" s="20" t="n">
        <v>145.782997131348</v>
      </c>
      <c r="F811" s="0" t="n">
        <v>75.6</v>
      </c>
      <c r="G811" s="0" t="n">
        <v>79.7</v>
      </c>
      <c r="H811" s="0" t="n">
        <v>85.8</v>
      </c>
      <c r="I811" s="0" t="n">
        <v>6.04</v>
      </c>
      <c r="J811" s="0" t="n">
        <v>1.1</v>
      </c>
      <c r="K811" s="0" t="n">
        <v>31.95</v>
      </c>
      <c r="L811" s="0" t="n">
        <v>0.66</v>
      </c>
      <c r="M811" s="19" t="n">
        <v>43686.5571363773</v>
      </c>
      <c r="N811" s="19" t="n">
        <v>43686.6161876968</v>
      </c>
      <c r="O811" s="19" t="s">
        <v>676</v>
      </c>
      <c r="AO811" s="47" t="str">
        <f aca="false">IF(AND(C811=S$2,D811=S$3,COUNTIF(AO$1:AO810,"&gt;"&amp;1)&lt;10),ROW(),"")</f>
        <v/>
      </c>
    </row>
    <row r="812" customFormat="false" ht="12.8" hidden="false" customHeight="false" outlineLevel="0" collapsed="false">
      <c r="A812" s="0" t="s">
        <v>1428</v>
      </c>
      <c r="B812" s="0" t="s">
        <v>633</v>
      </c>
      <c r="C812" s="0" t="s">
        <v>5</v>
      </c>
      <c r="D812" s="0" t="s">
        <v>54</v>
      </c>
      <c r="E812" s="20" t="n">
        <v>334.022998809814</v>
      </c>
      <c r="F812" s="0" t="n">
        <v>79.7</v>
      </c>
      <c r="G812" s="0" t="n">
        <v>84</v>
      </c>
      <c r="H812" s="0" t="n">
        <v>91</v>
      </c>
      <c r="I812" s="0" t="n">
        <v>1.57</v>
      </c>
      <c r="J812" s="0" t="n">
        <v>0.64</v>
      </c>
      <c r="K812" s="0" t="n">
        <v>31.34</v>
      </c>
      <c r="L812" s="0" t="n">
        <v>1.08</v>
      </c>
      <c r="M812" s="19" t="n">
        <v>43686.518953669</v>
      </c>
      <c r="N812" s="19" t="n">
        <v>43686.5532700579</v>
      </c>
      <c r="O812" s="19" t="s">
        <v>676</v>
      </c>
      <c r="AO812" s="47" t="str">
        <f aca="false">IF(AND(C812=S$2,D812=S$3,COUNTIF(AO$1:AO811,"&gt;"&amp;1)&lt;10),ROW(),"")</f>
        <v/>
      </c>
    </row>
    <row r="813" customFormat="false" ht="12.8" hidden="false" customHeight="false" outlineLevel="0" collapsed="false">
      <c r="A813" s="0" t="s">
        <v>1429</v>
      </c>
      <c r="B813" s="0" t="s">
        <v>30</v>
      </c>
      <c r="C813" s="0" t="s">
        <v>1</v>
      </c>
      <c r="D813" s="0" t="s">
        <v>30</v>
      </c>
      <c r="E813" s="20" t="n">
        <v>228.33699798584</v>
      </c>
      <c r="F813" s="20" t="n">
        <v>78.6</v>
      </c>
      <c r="G813" s="20" t="n">
        <v>82.8</v>
      </c>
      <c r="H813" s="20" t="n">
        <v>89.8</v>
      </c>
      <c r="I813" s="20" t="n">
        <v>1.78</v>
      </c>
      <c r="J813" s="20" t="n">
        <v>0.68</v>
      </c>
      <c r="K813" s="20" t="n">
        <v>31.43</v>
      </c>
      <c r="L813" s="20" t="n">
        <v>0.97</v>
      </c>
      <c r="M813" s="19" t="n">
        <v>43686.4751047801</v>
      </c>
      <c r="N813" s="19" t="n">
        <v>43686.4949025116</v>
      </c>
      <c r="O813" s="19" t="s">
        <v>676</v>
      </c>
      <c r="AO813" s="47" t="str">
        <f aca="false">IF(AND(C813=S$2,D813=S$3,COUNTIF(AO$1:AO812,"&gt;"&amp;1)&lt;10),ROW(),"")</f>
        <v/>
      </c>
    </row>
    <row r="814" customFormat="false" ht="12.8" hidden="false" customHeight="false" outlineLevel="0" collapsed="false">
      <c r="A814" s="0" t="s">
        <v>1430</v>
      </c>
      <c r="B814" s="0" t="s">
        <v>30</v>
      </c>
      <c r="C814" s="0" t="s">
        <v>1</v>
      </c>
      <c r="D814" s="0" t="s">
        <v>30</v>
      </c>
      <c r="E814" s="20" t="n">
        <v>157.258000946045</v>
      </c>
      <c r="F814" s="20" t="n">
        <v>75.5</v>
      </c>
      <c r="G814" s="20" t="n">
        <v>79.6</v>
      </c>
      <c r="H814" s="20" t="n">
        <v>86.1</v>
      </c>
      <c r="I814" s="20" t="n">
        <v>2.89</v>
      </c>
      <c r="J814" s="20" t="n">
        <v>0.8</v>
      </c>
      <c r="K814" s="20" t="n">
        <v>31.3</v>
      </c>
      <c r="L814" s="20" t="n">
        <v>0.93</v>
      </c>
      <c r="M814" s="19" t="n">
        <v>43686.4551576389</v>
      </c>
      <c r="N814" s="19" t="n">
        <v>43686.4692548264</v>
      </c>
      <c r="O814" s="19" t="s">
        <v>676</v>
      </c>
      <c r="AO814" s="47" t="str">
        <f aca="false">IF(AND(C814=S$2,D814=S$3,COUNTIF(AO$1:AO813,"&gt;"&amp;1)&lt;10),ROW(),"")</f>
        <v/>
      </c>
    </row>
    <row r="815" customFormat="false" ht="12.8" hidden="false" customHeight="false" outlineLevel="0" collapsed="false">
      <c r="A815" s="0" t="s">
        <v>1431</v>
      </c>
      <c r="B815" s="0" t="s">
        <v>66</v>
      </c>
      <c r="C815" s="0" t="s">
        <v>20</v>
      </c>
      <c r="D815" s="0" t="s">
        <v>66</v>
      </c>
      <c r="E815" s="20" t="n">
        <v>186.606998443604</v>
      </c>
      <c r="F815" s="0" t="n">
        <v>68.6</v>
      </c>
      <c r="G815" s="0" t="n">
        <v>72.3</v>
      </c>
      <c r="H815" s="0" t="n">
        <v>77.9</v>
      </c>
      <c r="I815" s="0" t="n">
        <v>7.52</v>
      </c>
      <c r="J815" s="0" t="n">
        <v>1.51</v>
      </c>
      <c r="K815" s="0" t="n">
        <v>31.95</v>
      </c>
      <c r="L815" s="0" t="n">
        <v>0.44</v>
      </c>
      <c r="M815" s="19" t="n">
        <v>43686.3613309028</v>
      </c>
      <c r="N815" s="19" t="n">
        <v>43686.3794560995</v>
      </c>
      <c r="O815" s="19" t="s">
        <v>605</v>
      </c>
      <c r="AO815" s="47" t="str">
        <f aca="false">IF(AND(C815=S$2,D815=S$3,COUNTIF(AO$1:AO814,"&gt;"&amp;1)&lt;10),ROW(),"")</f>
        <v/>
      </c>
    </row>
    <row r="816" customFormat="false" ht="12.8" hidden="false" customHeight="false" outlineLevel="0" collapsed="false">
      <c r="A816" s="0" t="s">
        <v>1432</v>
      </c>
      <c r="B816" s="0" t="s">
        <v>30</v>
      </c>
      <c r="C816" s="0" t="s">
        <v>4</v>
      </c>
      <c r="D816" s="0" t="s">
        <v>30</v>
      </c>
      <c r="E816" s="20" t="n">
        <v>295.768997192383</v>
      </c>
      <c r="F816" s="0" t="n">
        <v>74.9</v>
      </c>
      <c r="G816" s="0" t="n">
        <v>78.9</v>
      </c>
      <c r="H816" s="0" t="n">
        <v>85.1</v>
      </c>
      <c r="I816" s="0" t="n">
        <v>4.77</v>
      </c>
      <c r="J816" s="0" t="n">
        <v>1</v>
      </c>
      <c r="K816" s="0" t="n">
        <v>31.64</v>
      </c>
      <c r="L816" s="0" t="n">
        <v>0.98</v>
      </c>
      <c r="M816" s="19" t="n">
        <v>43686.3138540856</v>
      </c>
      <c r="N816" s="19" t="n">
        <v>43686.3539653935</v>
      </c>
      <c r="O816" s="19" t="s">
        <v>605</v>
      </c>
      <c r="AO816" s="47" t="str">
        <f aca="false">IF(AND(C816=S$2,D816=S$3,COUNTIF(AO$1:AO815,"&gt;"&amp;1)&lt;10),ROW(),"")</f>
        <v/>
      </c>
    </row>
    <row r="817" customFormat="false" ht="12.8" hidden="false" customHeight="false" outlineLevel="0" collapsed="false">
      <c r="A817" s="0" t="s">
        <v>1433</v>
      </c>
      <c r="B817" s="0" t="s">
        <v>30</v>
      </c>
      <c r="C817" s="0" t="s">
        <v>4</v>
      </c>
      <c r="D817" s="0" t="s">
        <v>30</v>
      </c>
      <c r="E817" s="20" t="n">
        <v>264.56600189209</v>
      </c>
      <c r="F817" s="0" t="n">
        <v>74.8</v>
      </c>
      <c r="G817" s="0" t="n">
        <v>78.9</v>
      </c>
      <c r="H817" s="0" t="n">
        <v>84.9</v>
      </c>
      <c r="I817" s="0" t="n">
        <v>6.66</v>
      </c>
      <c r="J817" s="0" t="n">
        <v>1.04</v>
      </c>
      <c r="K817" s="0" t="n">
        <v>31.97</v>
      </c>
      <c r="L817" s="0" t="n">
        <v>0.68</v>
      </c>
      <c r="M817" s="19" t="n">
        <v>43686.2704054398</v>
      </c>
      <c r="N817" s="19" t="n">
        <v>43686.3069275116</v>
      </c>
      <c r="O817" s="19" t="s">
        <v>605</v>
      </c>
      <c r="AO817" s="47" t="str">
        <f aca="false">IF(AND(C817=S$2,D817=S$3,COUNTIF(AO$1:AO816,"&gt;"&amp;1)&lt;10),ROW(),"")</f>
        <v/>
      </c>
    </row>
    <row r="818" customFormat="false" ht="12.8" hidden="false" customHeight="false" outlineLevel="0" collapsed="false">
      <c r="A818" s="0" t="s">
        <v>1434</v>
      </c>
      <c r="B818" s="0" t="s">
        <v>30</v>
      </c>
      <c r="C818" s="0" t="s">
        <v>1</v>
      </c>
      <c r="D818" s="0" t="s">
        <v>30</v>
      </c>
      <c r="E818" s="20" t="n">
        <v>240.649997711182</v>
      </c>
      <c r="F818" s="20" t="n">
        <v>76.4</v>
      </c>
      <c r="G818" s="20" t="n">
        <v>80.5</v>
      </c>
      <c r="H818" s="20" t="n">
        <v>87.2</v>
      </c>
      <c r="I818" s="20" t="n">
        <v>2.85</v>
      </c>
      <c r="J818" s="20" t="n">
        <v>0.84</v>
      </c>
      <c r="K818" s="20" t="n">
        <v>31.58</v>
      </c>
      <c r="L818" s="20" t="n">
        <v>0.157</v>
      </c>
      <c r="M818" s="19" t="n">
        <v>43686.2317654282</v>
      </c>
      <c r="N818" s="19" t="n">
        <v>43686.2612100347</v>
      </c>
      <c r="O818" s="19" t="s">
        <v>605</v>
      </c>
      <c r="AO818" s="47" t="str">
        <f aca="false">IF(AND(C818=S$2,D818=S$3,COUNTIF(AO$1:AO817,"&gt;"&amp;1)&lt;10),ROW(),"")</f>
        <v/>
      </c>
    </row>
    <row r="819" customFormat="false" ht="12.8" hidden="false" customHeight="false" outlineLevel="0" collapsed="false">
      <c r="A819" s="0" t="s">
        <v>1435</v>
      </c>
      <c r="B819" s="0" t="s">
        <v>54</v>
      </c>
      <c r="C819" s="0" t="s">
        <v>5</v>
      </c>
      <c r="D819" s="0" t="s">
        <v>54</v>
      </c>
      <c r="E819" s="20" t="n">
        <v>360.119995117187</v>
      </c>
      <c r="F819" s="0" t="n">
        <v>79.8</v>
      </c>
      <c r="G819" s="0" t="n">
        <v>84.1</v>
      </c>
      <c r="H819" s="0" t="n">
        <v>91.1</v>
      </c>
      <c r="I819" s="0" t="n">
        <v>1.53</v>
      </c>
      <c r="J819" s="0" t="n">
        <v>0.84</v>
      </c>
      <c r="K819" s="0" t="n">
        <v>31.29</v>
      </c>
      <c r="L819" s="0" t="n">
        <v>0.75</v>
      </c>
      <c r="M819" s="19" t="n">
        <v>43685.8982995023</v>
      </c>
      <c r="N819" s="19" t="n">
        <v>43686.5680694792</v>
      </c>
      <c r="O819" s="19" t="s">
        <v>605</v>
      </c>
      <c r="AO819" s="47" t="str">
        <f aca="false">IF(AND(C819=S$2,D819=S$3,COUNTIF(AO$1:AO818,"&gt;"&amp;1)&lt;10),ROW(),"")</f>
        <v/>
      </c>
    </row>
    <row r="820" customFormat="false" ht="12.8" hidden="false" customHeight="false" outlineLevel="0" collapsed="false">
      <c r="A820" s="0" t="s">
        <v>1436</v>
      </c>
      <c r="B820" s="0" t="s">
        <v>30</v>
      </c>
      <c r="C820" s="0" t="s">
        <v>1</v>
      </c>
      <c r="D820" s="0" t="s">
        <v>30</v>
      </c>
      <c r="E820" s="20" t="n">
        <v>108.029998779297</v>
      </c>
      <c r="F820" s="20" t="n">
        <v>76.5</v>
      </c>
      <c r="G820" s="20" t="n">
        <v>80.6</v>
      </c>
      <c r="H820" s="20" t="n">
        <v>87.4</v>
      </c>
      <c r="I820" s="20" t="n">
        <v>2.17</v>
      </c>
      <c r="J820" s="20" t="n">
        <v>0.91</v>
      </c>
      <c r="K820" s="20" t="n">
        <v>31.25</v>
      </c>
      <c r="L820" s="20" t="n">
        <v>3.18</v>
      </c>
      <c r="M820" s="19" t="n">
        <v>43685.8839651273</v>
      </c>
      <c r="N820" s="19" t="n">
        <v>43686.5703315162</v>
      </c>
      <c r="O820" s="19" t="s">
        <v>605</v>
      </c>
      <c r="AO820" s="47" t="str">
        <f aca="false">IF(AND(C820=S$2,D820=S$3,COUNTIF(AO$1:AO819,"&gt;"&amp;1)&lt;10),ROW(),"")</f>
        <v/>
      </c>
    </row>
    <row r="821" customFormat="false" ht="12.8" hidden="false" customHeight="false" outlineLevel="0" collapsed="false">
      <c r="A821" s="0" t="s">
        <v>1437</v>
      </c>
      <c r="B821" s="0" t="s">
        <v>56</v>
      </c>
      <c r="C821" s="0" t="s">
        <v>25</v>
      </c>
      <c r="D821" s="0" t="s">
        <v>56</v>
      </c>
      <c r="E821" s="20" t="n">
        <v>144.029998779297</v>
      </c>
      <c r="F821" s="0" t="n">
        <v>80.2</v>
      </c>
      <c r="G821" s="0" t="n">
        <v>84.6</v>
      </c>
      <c r="H821" s="0" t="n">
        <v>90.3</v>
      </c>
      <c r="I821" s="0" t="n">
        <v>8.96</v>
      </c>
      <c r="J821" s="0" t="n">
        <v>1.08</v>
      </c>
      <c r="K821" s="0" t="n">
        <v>32.19</v>
      </c>
      <c r="L821" s="0" t="n">
        <v>0.71</v>
      </c>
      <c r="M821" s="19" t="n">
        <v>43685.8517892014</v>
      </c>
      <c r="N821" s="19" t="n">
        <v>43685.8662847222</v>
      </c>
      <c r="O821" s="19" t="s">
        <v>605</v>
      </c>
      <c r="AO821" s="47" t="str">
        <f aca="false">IF(AND(C821=S$2,D821=S$3,COUNTIF(AO$1:AO820,"&gt;"&amp;1)&lt;10),ROW(),"")</f>
        <v/>
      </c>
    </row>
    <row r="822" customFormat="false" ht="12.8" hidden="false" customHeight="false" outlineLevel="0" collapsed="false">
      <c r="A822" s="0" t="s">
        <v>1438</v>
      </c>
      <c r="B822" s="0" t="s">
        <v>66</v>
      </c>
      <c r="C822" s="0" t="s">
        <v>20</v>
      </c>
      <c r="D822" s="0" t="s">
        <v>66</v>
      </c>
      <c r="E822" s="20" t="n">
        <v>216.044998168945</v>
      </c>
      <c r="F822" s="0" t="n">
        <v>71.6</v>
      </c>
      <c r="G822" s="0" t="n">
        <v>75.5</v>
      </c>
      <c r="H822" s="0" t="n">
        <v>81.5</v>
      </c>
      <c r="I822" s="0" t="n">
        <v>6.32</v>
      </c>
      <c r="J822" s="0" t="n">
        <v>1.37</v>
      </c>
      <c r="K822" s="0" t="n">
        <v>31.92</v>
      </c>
      <c r="L822" s="0" t="n">
        <v>0.68</v>
      </c>
      <c r="M822" s="19" t="n">
        <v>43685.8274891551</v>
      </c>
      <c r="N822" s="19" t="n">
        <v>43686.5691654745</v>
      </c>
      <c r="O822" s="19" t="s">
        <v>605</v>
      </c>
      <c r="AO822" s="47" t="str">
        <f aca="false">IF(AND(C822=S$2,D822=S$3,COUNTIF(AO$1:AO821,"&gt;"&amp;1)&lt;10),ROW(),"")</f>
        <v/>
      </c>
    </row>
    <row r="823" customFormat="false" ht="12.8" hidden="false" customHeight="false" outlineLevel="0" collapsed="false">
      <c r="A823" s="0" t="s">
        <v>1439</v>
      </c>
      <c r="B823" s="0" t="s">
        <v>613</v>
      </c>
      <c r="C823" s="0" t="s">
        <v>8</v>
      </c>
      <c r="D823" s="0" t="s">
        <v>66</v>
      </c>
      <c r="E823" s="20" t="n">
        <v>144.044998168945</v>
      </c>
      <c r="F823" s="0" t="n">
        <v>74.2</v>
      </c>
      <c r="G823" s="0" t="n">
        <v>78.3</v>
      </c>
      <c r="H823" s="0" t="n">
        <v>84.2</v>
      </c>
      <c r="I823" s="0" t="n">
        <v>7.21</v>
      </c>
      <c r="J823" s="0" t="n">
        <v>1.26</v>
      </c>
      <c r="K823" s="0" t="n">
        <v>32.07</v>
      </c>
      <c r="L823" s="0" t="n">
        <v>0.63</v>
      </c>
      <c r="M823" s="19" t="n">
        <v>43685.8099890046</v>
      </c>
      <c r="N823" s="19" t="n">
        <v>43685.8222515046</v>
      </c>
      <c r="O823" s="19" t="s">
        <v>605</v>
      </c>
      <c r="AO823" s="47" t="str">
        <f aca="false">IF(AND(C823=S$2,D823=S$3,COUNTIF(AO$1:AO822,"&gt;"&amp;1)&lt;10),ROW(),"")</f>
        <v/>
      </c>
    </row>
    <row r="824" customFormat="false" ht="12.8" hidden="false" customHeight="false" outlineLevel="0" collapsed="false">
      <c r="A824" s="0" t="s">
        <v>1440</v>
      </c>
      <c r="B824" s="0" t="s">
        <v>30</v>
      </c>
      <c r="C824" s="0" t="s">
        <v>4</v>
      </c>
      <c r="D824" s="0" t="s">
        <v>30</v>
      </c>
      <c r="E824" s="20" t="n">
        <v>431.665996551514</v>
      </c>
      <c r="F824" s="0" t="n">
        <v>77.3</v>
      </c>
      <c r="G824" s="0" t="n">
        <v>81.5</v>
      </c>
      <c r="H824" s="0" t="n">
        <v>87.9</v>
      </c>
      <c r="I824" s="0" t="n">
        <v>5.02</v>
      </c>
      <c r="J824" s="0" t="n">
        <v>0.83</v>
      </c>
      <c r="K824" s="0" t="n">
        <v>31.76</v>
      </c>
      <c r="L824" s="0" t="n">
        <v>0.41</v>
      </c>
      <c r="M824" s="19" t="n">
        <v>43685.7129283565</v>
      </c>
      <c r="N824" s="19" t="n">
        <v>43686.5673985301</v>
      </c>
      <c r="O824" s="19" t="s">
        <v>1108</v>
      </c>
      <c r="AO824" s="47" t="str">
        <f aca="false">IF(AND(C824=S$2,D824=S$3,COUNTIF(AO$1:AO823,"&gt;"&amp;1)&lt;10),ROW(),"")</f>
        <v/>
      </c>
    </row>
    <row r="825" customFormat="false" ht="12.8" hidden="false" customHeight="false" outlineLevel="0" collapsed="false">
      <c r="A825" s="0" t="s">
        <v>1441</v>
      </c>
      <c r="B825" s="0" t="s">
        <v>30</v>
      </c>
      <c r="C825" s="0" t="s">
        <v>4</v>
      </c>
      <c r="D825" s="0" t="s">
        <v>30</v>
      </c>
      <c r="E825" s="20" t="n">
        <v>241.913999557495</v>
      </c>
      <c r="F825" s="0" t="n">
        <v>78.6</v>
      </c>
      <c r="G825" s="0" t="n">
        <v>82.9</v>
      </c>
      <c r="H825" s="0" t="n">
        <v>89.3</v>
      </c>
      <c r="I825" s="0" t="n">
        <v>4.88</v>
      </c>
      <c r="J825" s="0" t="n">
        <v>0.98</v>
      </c>
      <c r="K825" s="0" t="n">
        <v>31.81</v>
      </c>
      <c r="L825" s="0" t="n">
        <v>0.34</v>
      </c>
      <c r="M825" s="19" t="n">
        <v>43685.6869990741</v>
      </c>
      <c r="N825" s="19" t="n">
        <v>43686.5677110764</v>
      </c>
      <c r="O825" s="19" t="s">
        <v>1108</v>
      </c>
      <c r="AO825" s="47" t="str">
        <f aca="false">IF(AND(C825=S$2,D825=S$3,COUNTIF(AO$1:AO824,"&gt;"&amp;1)&lt;10),ROW(),"")</f>
        <v/>
      </c>
    </row>
    <row r="826" customFormat="false" ht="12.8" hidden="false" customHeight="false" outlineLevel="0" collapsed="false">
      <c r="A826" s="0" t="s">
        <v>1442</v>
      </c>
      <c r="B826" s="0" t="s">
        <v>66</v>
      </c>
      <c r="C826" s="0" t="s">
        <v>9</v>
      </c>
      <c r="D826" s="0" t="s">
        <v>66</v>
      </c>
      <c r="E826" s="20" t="n">
        <v>286.879997253418</v>
      </c>
      <c r="F826" s="0" t="n">
        <v>72.9</v>
      </c>
      <c r="G826" s="0" t="n">
        <v>76.8</v>
      </c>
      <c r="H826" s="0" t="n">
        <v>82</v>
      </c>
      <c r="I826" s="0" t="n">
        <v>13.28</v>
      </c>
      <c r="J826" s="0" t="n">
        <v>1.52</v>
      </c>
      <c r="K826" s="0" t="n">
        <v>32.82</v>
      </c>
      <c r="L826" s="0" t="n">
        <v>0.41</v>
      </c>
      <c r="M826" s="19" t="n">
        <v>43685.6628359606</v>
      </c>
      <c r="N826" s="19" t="n">
        <v>43686.5665973727</v>
      </c>
      <c r="O826" s="19" t="s">
        <v>1108</v>
      </c>
      <c r="AO826" s="47" t="str">
        <f aca="false">IF(AND(C826=S$2,D826=S$3,COUNTIF(AO$1:AO825,"&gt;"&amp;1)&lt;10),ROW(),"")</f>
        <v/>
      </c>
    </row>
    <row r="827" customFormat="false" ht="12.8" hidden="false" customHeight="false" outlineLevel="0" collapsed="false">
      <c r="A827" s="0" t="s">
        <v>1443</v>
      </c>
      <c r="B827" s="0" t="s">
        <v>104</v>
      </c>
      <c r="C827" s="0" t="s">
        <v>6</v>
      </c>
      <c r="D827" s="0" t="s">
        <v>104</v>
      </c>
      <c r="E827" s="20" t="n">
        <v>208.817001342773</v>
      </c>
      <c r="F827" s="0" t="n">
        <v>80</v>
      </c>
      <c r="G827" s="0" t="n">
        <v>84.3</v>
      </c>
      <c r="H827" s="0" t="n">
        <v>90.9</v>
      </c>
      <c r="I827" s="0" t="n">
        <v>5.55</v>
      </c>
      <c r="J827" s="0" t="n">
        <v>0.72</v>
      </c>
      <c r="K827" s="0" t="n">
        <v>31.9</v>
      </c>
      <c r="L827" s="0" t="n">
        <v>0.47</v>
      </c>
      <c r="M827" s="19" t="n">
        <v>43685.6119333333</v>
      </c>
      <c r="N827" s="19" t="n">
        <v>43686.5452613079</v>
      </c>
      <c r="O827" s="19" t="s">
        <v>1108</v>
      </c>
      <c r="AO827" s="47" t="str">
        <f aca="false">IF(AND(C827=S$2,D827=S$3,COUNTIF(AO$1:AO826,"&gt;"&amp;1)&lt;10),ROW(),"")</f>
        <v/>
      </c>
    </row>
    <row r="828" customFormat="false" ht="12.8" hidden="false" customHeight="false" outlineLevel="0" collapsed="false">
      <c r="A828" s="0" t="s">
        <v>1444</v>
      </c>
      <c r="B828" s="0" t="s">
        <v>104</v>
      </c>
      <c r="C828" s="0" t="s">
        <v>12</v>
      </c>
      <c r="D828" s="0" t="s">
        <v>104</v>
      </c>
      <c r="E828" s="20" t="n">
        <v>181.414999389648</v>
      </c>
      <c r="F828" s="0" t="n">
        <v>81.4</v>
      </c>
      <c r="G828" s="0" t="n">
        <v>85.8</v>
      </c>
      <c r="H828" s="0" t="n">
        <v>92.5</v>
      </c>
      <c r="I828" s="0" t="n">
        <v>4</v>
      </c>
      <c r="J828" s="0" t="n">
        <v>0.71</v>
      </c>
      <c r="K828" s="0" t="n">
        <v>31.54</v>
      </c>
      <c r="L828" s="0" t="n">
        <v>0.48</v>
      </c>
      <c r="M828" s="19" t="n">
        <v>43685.59954375</v>
      </c>
      <c r="N828" s="19" t="n">
        <v>43686.5656595718</v>
      </c>
      <c r="O828" s="19" t="s">
        <v>1108</v>
      </c>
      <c r="AO828" s="47" t="str">
        <f aca="false">IF(AND(C828=S$2,D828=S$3,COUNTIF(AO$1:AO827,"&gt;"&amp;1)&lt;10),ROW(),"")</f>
        <v/>
      </c>
    </row>
    <row r="829" customFormat="false" ht="12.8" hidden="false" customHeight="false" outlineLevel="0" collapsed="false">
      <c r="A829" s="0" t="s">
        <v>1445</v>
      </c>
      <c r="B829" s="0" t="s">
        <v>613</v>
      </c>
      <c r="C829" s="0" t="s">
        <v>8</v>
      </c>
      <c r="D829" s="0" t="s">
        <v>66</v>
      </c>
      <c r="E829" s="20" t="n">
        <v>87.996000289917</v>
      </c>
      <c r="F829" s="0" t="n">
        <v>74.8</v>
      </c>
      <c r="G829" s="0" t="n">
        <v>78.8</v>
      </c>
      <c r="H829" s="0" t="n">
        <v>83.9</v>
      </c>
      <c r="I829" s="0" t="n">
        <v>14.49</v>
      </c>
      <c r="J829" s="0" t="n">
        <v>1.52</v>
      </c>
      <c r="K829" s="0" t="n">
        <v>32.77</v>
      </c>
      <c r="L829" s="0" t="n">
        <v>0.64</v>
      </c>
      <c r="M829" s="19" t="n">
        <v>43685.5941741088</v>
      </c>
      <c r="N829" s="19" t="n">
        <v>43685.6026278588</v>
      </c>
      <c r="O829" s="19" t="s">
        <v>1108</v>
      </c>
      <c r="AO829" s="47" t="str">
        <f aca="false">IF(AND(C829=S$2,D829=S$3,COUNTIF(AO$1:AO828,"&gt;"&amp;1)&lt;10),ROW(),"")</f>
        <v/>
      </c>
    </row>
    <row r="830" customFormat="false" ht="12.8" hidden="false" customHeight="false" outlineLevel="0" collapsed="false">
      <c r="A830" s="0" t="s">
        <v>1446</v>
      </c>
      <c r="B830" s="0" t="s">
        <v>613</v>
      </c>
      <c r="C830" s="0" t="s">
        <v>8</v>
      </c>
      <c r="D830" s="0" t="s">
        <v>66</v>
      </c>
      <c r="E830" s="20" t="n">
        <v>387.313996887207</v>
      </c>
      <c r="F830" s="0" t="n">
        <v>74.9</v>
      </c>
      <c r="G830" s="0" t="n">
        <v>79</v>
      </c>
      <c r="H830" s="0" t="n">
        <v>84.8</v>
      </c>
      <c r="I830" s="0" t="n">
        <v>7.98</v>
      </c>
      <c r="J830" s="0" t="n">
        <v>1.31</v>
      </c>
      <c r="K830" s="0" t="n">
        <v>32.01</v>
      </c>
      <c r="L830" s="0" t="n">
        <v>0.55</v>
      </c>
      <c r="M830" s="19" t="n">
        <v>43684.9143475695</v>
      </c>
      <c r="N830" s="19" t="n">
        <v>43685.2387574421</v>
      </c>
      <c r="O830" s="19" t="s">
        <v>649</v>
      </c>
      <c r="AO830" s="47" t="str">
        <f aca="false">IF(AND(C830=S$2,D830=S$3,COUNTIF(AO$1:AO829,"&gt;"&amp;1)&lt;10),ROW(),"")</f>
        <v/>
      </c>
    </row>
    <row r="831" customFormat="false" ht="12.8" hidden="false" customHeight="false" outlineLevel="0" collapsed="false">
      <c r="A831" s="0" t="s">
        <v>1447</v>
      </c>
      <c r="B831" s="0" t="s">
        <v>30</v>
      </c>
      <c r="C831" s="0" t="s">
        <v>1</v>
      </c>
      <c r="D831" s="0" t="s">
        <v>30</v>
      </c>
      <c r="E831" s="20" t="n">
        <v>390.396996307373</v>
      </c>
      <c r="F831" s="20" t="n">
        <v>75.5</v>
      </c>
      <c r="G831" s="20" t="n">
        <v>79.6</v>
      </c>
      <c r="H831" s="20" t="n">
        <v>86.5</v>
      </c>
      <c r="I831" s="20" t="n">
        <v>1.92</v>
      </c>
      <c r="J831" s="20" t="n">
        <v>0.77</v>
      </c>
      <c r="K831" s="20" t="n">
        <v>31.38</v>
      </c>
      <c r="L831" s="20" t="n">
        <v>0.64</v>
      </c>
      <c r="M831" s="19" t="n">
        <v>43684.8614424769</v>
      </c>
      <c r="N831" s="19" t="n">
        <v>43684.9081135764</v>
      </c>
      <c r="O831" s="19" t="s">
        <v>649</v>
      </c>
      <c r="AO831" s="47" t="str">
        <f aca="false">IF(AND(C831=S$2,D831=S$3,COUNTIF(AO$1:AO830,"&gt;"&amp;1)&lt;10),ROW(),"")</f>
        <v/>
      </c>
    </row>
    <row r="832" customFormat="false" ht="12.8" hidden="false" customHeight="false" outlineLevel="0" collapsed="false">
      <c r="A832" s="0" t="s">
        <v>1448</v>
      </c>
      <c r="B832" s="0" t="s">
        <v>54</v>
      </c>
      <c r="C832" s="0" t="s">
        <v>7</v>
      </c>
      <c r="D832" s="0" t="s">
        <v>54</v>
      </c>
      <c r="E832" s="20" t="n">
        <v>200.394996643066</v>
      </c>
      <c r="F832" s="0" t="n">
        <v>81.4</v>
      </c>
      <c r="G832" s="0" t="n">
        <v>86</v>
      </c>
      <c r="H832" s="0" t="n">
        <v>92.7</v>
      </c>
      <c r="I832" s="0" t="n">
        <v>3.48</v>
      </c>
      <c r="J832" s="0" t="n">
        <v>0.71</v>
      </c>
      <c r="K832" s="0" t="n">
        <v>31.74</v>
      </c>
      <c r="L832" s="0" t="n">
        <v>0.47</v>
      </c>
      <c r="M832" s="19" t="n">
        <v>43684.8340576042</v>
      </c>
      <c r="N832" s="19" t="n">
        <v>43684.8548568634</v>
      </c>
      <c r="O832" s="19" t="s">
        <v>649</v>
      </c>
      <c r="AO832" s="47" t="str">
        <f aca="false">IF(AND(C832=S$2,D832=S$3,COUNTIF(AO$1:AO831,"&gt;"&amp;1)&lt;10),ROW(),"")</f>
        <v/>
      </c>
    </row>
    <row r="833" customFormat="false" ht="12.8" hidden="false" customHeight="false" outlineLevel="0" collapsed="false">
      <c r="A833" s="0" t="s">
        <v>1449</v>
      </c>
      <c r="B833" s="0" t="s">
        <v>56</v>
      </c>
      <c r="C833" s="0" t="s">
        <v>25</v>
      </c>
      <c r="D833" s="0" t="s">
        <v>56</v>
      </c>
      <c r="E833" s="20" t="n">
        <v>239.301997375488</v>
      </c>
      <c r="F833" s="0" t="n">
        <v>81.1</v>
      </c>
      <c r="G833" s="0" t="n">
        <v>85.6</v>
      </c>
      <c r="H833" s="0" t="n">
        <v>91.9</v>
      </c>
      <c r="I833" s="0" t="n">
        <v>6.23</v>
      </c>
      <c r="J833" s="0" t="n">
        <v>0.85</v>
      </c>
      <c r="K833" s="0" t="n">
        <v>32.03</v>
      </c>
      <c r="L833" s="0" t="n">
        <v>0.45</v>
      </c>
      <c r="M833" s="19" t="n">
        <v>43684.8028645833</v>
      </c>
      <c r="N833" s="19" t="n">
        <v>43684.8312801736</v>
      </c>
      <c r="O833" s="19" t="s">
        <v>649</v>
      </c>
      <c r="AO833" s="47" t="str">
        <f aca="false">IF(AND(C833=S$2,D833=S$3,COUNTIF(AO$1:AO832,"&gt;"&amp;1)&lt;10),ROW(),"")</f>
        <v/>
      </c>
    </row>
    <row r="834" customFormat="false" ht="12.8" hidden="false" customHeight="false" outlineLevel="0" collapsed="false">
      <c r="A834" s="0" t="s">
        <v>1450</v>
      </c>
      <c r="B834" s="0" t="s">
        <v>594</v>
      </c>
      <c r="C834" s="0" t="s">
        <v>24</v>
      </c>
      <c r="D834" s="0" t="s">
        <v>594</v>
      </c>
      <c r="E834" s="20" t="n">
        <v>177.188996887207</v>
      </c>
      <c r="F834" s="0" t="n">
        <v>79.2</v>
      </c>
      <c r="G834" s="0" t="n">
        <v>83.6</v>
      </c>
      <c r="H834" s="0" t="n">
        <v>89.4</v>
      </c>
      <c r="I834" s="0" t="n">
        <v>12.99</v>
      </c>
      <c r="J834" s="0" t="n">
        <v>1.29</v>
      </c>
      <c r="K834" s="0" t="n">
        <v>32.7</v>
      </c>
      <c r="L834" s="0" t="n">
        <v>0.71</v>
      </c>
      <c r="M834" s="19" t="n">
        <v>43684.7861928588</v>
      </c>
      <c r="N834" s="19" t="n">
        <v>43684.8142754282</v>
      </c>
      <c r="O834" s="19" t="s">
        <v>649</v>
      </c>
      <c r="AO834" s="47" t="str">
        <f aca="false">IF(AND(C834=S$2,D834=S$3,COUNTIF(AO$1:AO833,"&gt;"&amp;1)&lt;10),ROW(),"")</f>
        <v/>
      </c>
    </row>
    <row r="835" customFormat="false" ht="12.8" hidden="false" customHeight="false" outlineLevel="0" collapsed="false">
      <c r="A835" s="0" t="s">
        <v>1451</v>
      </c>
      <c r="B835" s="0" t="s">
        <v>66</v>
      </c>
      <c r="C835" s="0" t="s">
        <v>20</v>
      </c>
      <c r="D835" s="0" t="s">
        <v>66</v>
      </c>
      <c r="E835" s="20" t="n">
        <v>145.69299697876</v>
      </c>
      <c r="F835" s="0" t="n">
        <v>69.1</v>
      </c>
      <c r="G835" s="0" t="n">
        <v>72.9</v>
      </c>
      <c r="H835" s="0" t="n">
        <v>79.1</v>
      </c>
      <c r="I835" s="0" t="n">
        <v>5.81</v>
      </c>
      <c r="J835" s="0" t="n">
        <v>1.46</v>
      </c>
      <c r="K835" s="0" t="n">
        <v>31.78</v>
      </c>
      <c r="L835" s="0" t="n">
        <v>0.55</v>
      </c>
      <c r="M835" s="19" t="n">
        <v>43684.7695439005</v>
      </c>
      <c r="N835" s="19" t="n">
        <v>43684.7800644329</v>
      </c>
      <c r="O835" s="19" t="s">
        <v>649</v>
      </c>
      <c r="AO835" s="47" t="str">
        <f aca="false">IF(AND(C835=S$2,D835=S$3,COUNTIF(AO$1:AO834,"&gt;"&amp;1)&lt;10),ROW(),"")</f>
        <v/>
      </c>
    </row>
    <row r="836" customFormat="false" ht="12.8" hidden="false" customHeight="false" outlineLevel="0" collapsed="false">
      <c r="A836" s="0" t="s">
        <v>1452</v>
      </c>
      <c r="B836" s="0" t="s">
        <v>30</v>
      </c>
      <c r="C836" s="0" t="s">
        <v>1</v>
      </c>
      <c r="D836" s="0" t="s">
        <v>30</v>
      </c>
      <c r="E836" s="20" t="n">
        <v>108.114999389648</v>
      </c>
      <c r="F836" s="20" t="n">
        <v>75.3</v>
      </c>
      <c r="G836" s="20" t="n">
        <v>79.4</v>
      </c>
      <c r="H836" s="20" t="n">
        <v>86.3</v>
      </c>
      <c r="I836" s="20" t="n">
        <v>2.78</v>
      </c>
      <c r="J836" s="20" t="n">
        <v>1.08</v>
      </c>
      <c r="K836" s="20" t="n">
        <v>31.5</v>
      </c>
      <c r="L836" s="20" t="n">
        <v>0.72</v>
      </c>
      <c r="M836" s="19" t="n">
        <v>43684.712513044</v>
      </c>
      <c r="N836" s="19" t="n">
        <v>43684.7304116551</v>
      </c>
      <c r="O836" s="19" t="s">
        <v>649</v>
      </c>
      <c r="AO836" s="47" t="str">
        <f aca="false">IF(AND(C836=S$2,D836=S$3,COUNTIF(AO$1:AO835,"&gt;"&amp;1)&lt;10),ROW(),"")</f>
        <v/>
      </c>
    </row>
    <row r="837" customFormat="false" ht="12.8" hidden="false" customHeight="false" outlineLevel="0" collapsed="false">
      <c r="A837" s="0" t="s">
        <v>1453</v>
      </c>
      <c r="B837" s="0" t="s">
        <v>66</v>
      </c>
      <c r="C837" s="0" t="s">
        <v>9</v>
      </c>
      <c r="D837" s="0" t="s">
        <v>66</v>
      </c>
      <c r="E837" s="20" t="n">
        <v>390.709994506836</v>
      </c>
      <c r="F837" s="0" t="n">
        <v>64.6</v>
      </c>
      <c r="G837" s="0" t="n">
        <v>68.1</v>
      </c>
      <c r="H837" s="0" t="n">
        <v>73.4</v>
      </c>
      <c r="I837" s="0" t="n">
        <v>11.77</v>
      </c>
      <c r="J837" s="0" t="n">
        <v>1.79</v>
      </c>
      <c r="K837" s="0" t="n">
        <v>32.54</v>
      </c>
      <c r="L837" s="0" t="n">
        <v>0.62</v>
      </c>
      <c r="M837" s="19" t="n">
        <v>43684.6590397801</v>
      </c>
      <c r="N837" s="19" t="n">
        <v>43684.7016351852</v>
      </c>
      <c r="O837" s="19" t="s">
        <v>1134</v>
      </c>
      <c r="AO837" s="47" t="str">
        <f aca="false">IF(AND(C837=S$2,D837=S$3,COUNTIF(AO$1:AO836,"&gt;"&amp;1)&lt;10),ROW(),"")</f>
        <v/>
      </c>
    </row>
    <row r="838" customFormat="false" ht="12.8" hidden="false" customHeight="false" outlineLevel="0" collapsed="false">
      <c r="A838" s="0" t="s">
        <v>1454</v>
      </c>
      <c r="B838" s="0" t="s">
        <v>66</v>
      </c>
      <c r="C838" s="0" t="s">
        <v>9</v>
      </c>
      <c r="D838" s="0" t="s">
        <v>66</v>
      </c>
      <c r="E838" s="20" t="n">
        <v>71.757999420166</v>
      </c>
      <c r="F838" s="0" t="n">
        <v>70.6</v>
      </c>
      <c r="G838" s="0" t="n">
        <v>74.5</v>
      </c>
      <c r="H838" s="0" t="n">
        <v>78.6</v>
      </c>
      <c r="I838" s="0" t="n">
        <v>14.54</v>
      </c>
      <c r="J838" s="0" t="n">
        <v>1.95</v>
      </c>
      <c r="K838" s="0" t="n">
        <v>32.37</v>
      </c>
      <c r="L838" s="0" t="n">
        <v>0.53</v>
      </c>
      <c r="M838" s="19" t="n">
        <v>43684.6395222569</v>
      </c>
      <c r="N838" s="19" t="n">
        <v>43684.6465413542</v>
      </c>
      <c r="O838" s="19" t="s">
        <v>654</v>
      </c>
      <c r="AO838" s="47" t="str">
        <f aca="false">IF(AND(C838=S$2,D838=S$3,COUNTIF(AO$1:AO837,"&gt;"&amp;1)&lt;10),ROW(),"")</f>
        <v/>
      </c>
    </row>
    <row r="839" customFormat="false" ht="12.8" hidden="false" customHeight="false" outlineLevel="0" collapsed="false">
      <c r="A839" s="0" t="s">
        <v>1455</v>
      </c>
      <c r="B839" s="0" t="s">
        <v>58</v>
      </c>
      <c r="C839" s="0" t="s">
        <v>2</v>
      </c>
      <c r="D839" s="0" t="s">
        <v>58</v>
      </c>
      <c r="E839" s="20" t="n">
        <v>144.144998168945</v>
      </c>
      <c r="F839" s="0" t="n">
        <v>75.1</v>
      </c>
      <c r="G839" s="0" t="n">
        <v>79.1</v>
      </c>
      <c r="H839" s="0" t="n">
        <v>85.7</v>
      </c>
      <c r="I839" s="0" t="n">
        <v>3.47</v>
      </c>
      <c r="J839" s="0" t="n">
        <v>0.78</v>
      </c>
      <c r="K839" s="0" t="n">
        <v>31.69</v>
      </c>
      <c r="L839" s="0" t="n">
        <v>1.31</v>
      </c>
      <c r="M839" s="19" t="n">
        <v>43684.6196418634</v>
      </c>
      <c r="N839" s="19" t="n">
        <v>43684.6351514699</v>
      </c>
      <c r="O839" s="19" t="s">
        <v>654</v>
      </c>
      <c r="AO839" s="47" t="str">
        <f aca="false">IF(AND(C839=S$2,D839=S$3,COUNTIF(AO$1:AO838,"&gt;"&amp;1)&lt;10),ROW(),"")</f>
        <v/>
      </c>
    </row>
    <row r="840" customFormat="false" ht="12.8" hidden="false" customHeight="false" outlineLevel="0" collapsed="false">
      <c r="A840" s="0" t="s">
        <v>1456</v>
      </c>
      <c r="B840" s="0" t="s">
        <v>613</v>
      </c>
      <c r="C840" s="0" t="s">
        <v>8</v>
      </c>
      <c r="D840" s="0" t="s">
        <v>66</v>
      </c>
      <c r="E840" s="20" t="n">
        <v>143.590000152588</v>
      </c>
      <c r="F840" s="0" t="n">
        <v>74.3</v>
      </c>
      <c r="G840" s="0" t="n">
        <v>78.3</v>
      </c>
      <c r="H840" s="0" t="n">
        <v>84.3</v>
      </c>
      <c r="I840" s="0" t="n">
        <v>8.58</v>
      </c>
      <c r="J840" s="0" t="n">
        <v>1.39</v>
      </c>
      <c r="K840" s="0" t="n">
        <v>32.23</v>
      </c>
      <c r="L840" s="0" t="n">
        <v>0.97</v>
      </c>
      <c r="M840" s="19" t="n">
        <v>43684.5913843403</v>
      </c>
      <c r="N840" s="19" t="n">
        <v>43684.6154930556</v>
      </c>
      <c r="O840" s="19" t="s">
        <v>654</v>
      </c>
      <c r="AO840" s="47" t="str">
        <f aca="false">IF(AND(C840=S$2,D840=S$3,COUNTIF(AO$1:AO839,"&gt;"&amp;1)&lt;10),ROW(),"")</f>
        <v/>
      </c>
    </row>
    <row r="841" customFormat="false" ht="12.8" hidden="false" customHeight="false" outlineLevel="0" collapsed="false">
      <c r="A841" s="0" t="s">
        <v>1457</v>
      </c>
      <c r="B841" s="0" t="s">
        <v>30</v>
      </c>
      <c r="C841" s="0" t="s">
        <v>4</v>
      </c>
      <c r="D841" s="0" t="s">
        <v>30</v>
      </c>
      <c r="E841" s="20" t="n">
        <v>243.384000015259</v>
      </c>
      <c r="F841" s="0" t="n">
        <v>78.3</v>
      </c>
      <c r="G841" s="0" t="n">
        <v>82.5</v>
      </c>
      <c r="H841" s="0" t="n">
        <v>88.8</v>
      </c>
      <c r="I841" s="0" t="n">
        <v>5</v>
      </c>
      <c r="J841" s="0" t="n">
        <v>0.98</v>
      </c>
      <c r="K841" s="0" t="n">
        <v>31.5</v>
      </c>
      <c r="L841" s="0" t="n">
        <v>0.43</v>
      </c>
      <c r="M841" s="19" t="n">
        <v>43684.5294167014</v>
      </c>
      <c r="N841" s="19" t="n">
        <v>43684.5584344907</v>
      </c>
      <c r="O841" s="19" t="s">
        <v>1108</v>
      </c>
      <c r="AO841" s="47" t="str">
        <f aca="false">IF(AND(C841=S$2,D841=S$3,COUNTIF(AO$1:AO840,"&gt;"&amp;1)&lt;10),ROW(),"")</f>
        <v/>
      </c>
    </row>
    <row r="842" customFormat="false" ht="12.8" hidden="false" customHeight="false" outlineLevel="0" collapsed="false">
      <c r="A842" s="0" t="s">
        <v>1458</v>
      </c>
      <c r="B842" s="0" t="s">
        <v>594</v>
      </c>
      <c r="C842" s="0" t="s">
        <v>24</v>
      </c>
      <c r="D842" s="0" t="s">
        <v>594</v>
      </c>
      <c r="E842" s="20" t="n">
        <v>328.751998901367</v>
      </c>
      <c r="F842" s="0" t="n">
        <v>79.9</v>
      </c>
      <c r="G842" s="0" t="n">
        <v>84.3</v>
      </c>
      <c r="H842" s="0" t="n">
        <v>90.2</v>
      </c>
      <c r="I842" s="0" t="n">
        <v>10.85</v>
      </c>
      <c r="J842" s="0" t="n">
        <v>1.22</v>
      </c>
      <c r="K842" s="0" t="n">
        <v>32.34</v>
      </c>
      <c r="L842" s="0" t="n">
        <v>0.4</v>
      </c>
      <c r="M842" s="19" t="n">
        <v>43684.4968744213</v>
      </c>
      <c r="N842" s="19" t="n">
        <v>43684.8142069792</v>
      </c>
      <c r="O842" s="19" t="s">
        <v>1108</v>
      </c>
      <c r="AO842" s="47" t="str">
        <f aca="false">IF(AND(C842=S$2,D842=S$3,COUNTIF(AO$1:AO841,"&gt;"&amp;1)&lt;10),ROW(),"")</f>
        <v/>
      </c>
    </row>
    <row r="843" customFormat="false" ht="12.8" hidden="false" customHeight="false" outlineLevel="0" collapsed="false">
      <c r="A843" s="0" t="s">
        <v>1459</v>
      </c>
      <c r="B843" s="0" t="s">
        <v>613</v>
      </c>
      <c r="C843" s="0" t="s">
        <v>8</v>
      </c>
      <c r="D843" s="0" t="s">
        <v>66</v>
      </c>
      <c r="E843" s="20" t="n">
        <v>141.609998703003</v>
      </c>
      <c r="F843" s="0" t="n">
        <v>73.4</v>
      </c>
      <c r="G843" s="0" t="n">
        <v>77.4</v>
      </c>
      <c r="H843" s="0" t="n">
        <v>83.2</v>
      </c>
      <c r="I843" s="0" t="n">
        <v>9.48</v>
      </c>
      <c r="J843" s="0" t="n">
        <v>1.37</v>
      </c>
      <c r="K843" s="0" t="n">
        <v>32.22</v>
      </c>
      <c r="L843" s="0" t="n">
        <v>0.38</v>
      </c>
      <c r="M843" s="19" t="n">
        <v>43684.4890814468</v>
      </c>
      <c r="N843" s="19" t="n">
        <v>43684.489359838</v>
      </c>
      <c r="O843" s="19" t="s">
        <v>1108</v>
      </c>
      <c r="AO843" s="47" t="str">
        <f aca="false">IF(AND(C843=S$2,D843=S$3,COUNTIF(AO$1:AO842,"&gt;"&amp;1)&lt;10),ROW(),"")</f>
        <v/>
      </c>
    </row>
    <row r="844" customFormat="false" ht="12.8" hidden="false" customHeight="false" outlineLevel="0" collapsed="false">
      <c r="A844" s="0" t="s">
        <v>1460</v>
      </c>
      <c r="B844" s="0" t="s">
        <v>30</v>
      </c>
      <c r="C844" s="0" t="s">
        <v>4</v>
      </c>
      <c r="D844" s="0" t="s">
        <v>30</v>
      </c>
      <c r="E844" s="20" t="n">
        <v>208.159998321533</v>
      </c>
      <c r="F844" s="0" t="n">
        <v>78.6</v>
      </c>
      <c r="G844" s="0" t="n">
        <v>82.8</v>
      </c>
      <c r="H844" s="0" t="n">
        <v>89.1</v>
      </c>
      <c r="I844" s="0" t="n">
        <v>7.4</v>
      </c>
      <c r="J844" s="0" t="n">
        <v>1.11</v>
      </c>
      <c r="K844" s="0" t="n">
        <v>31.97</v>
      </c>
      <c r="L844" s="0" t="n">
        <v>0.3</v>
      </c>
      <c r="M844" s="19" t="n">
        <v>43684.3603765394</v>
      </c>
      <c r="N844" s="19" t="n">
        <v>43684.4891623032</v>
      </c>
      <c r="O844" s="19" t="s">
        <v>1108</v>
      </c>
      <c r="AO844" s="47" t="str">
        <f aca="false">IF(AND(C844=S$2,D844=S$3,COUNTIF(AO$1:AO843,"&gt;"&amp;1)&lt;10),ROW(),"")</f>
        <v/>
      </c>
    </row>
    <row r="845" customFormat="false" ht="12.8" hidden="false" customHeight="false" outlineLevel="0" collapsed="false">
      <c r="A845" s="0" t="s">
        <v>1461</v>
      </c>
      <c r="B845" s="0" t="s">
        <v>104</v>
      </c>
      <c r="C845" s="0" t="s">
        <v>6</v>
      </c>
      <c r="D845" s="0" t="s">
        <v>104</v>
      </c>
      <c r="E845" s="20" t="n">
        <v>100.80899848938</v>
      </c>
      <c r="F845" s="0" t="n">
        <v>79.2</v>
      </c>
      <c r="G845" s="0" t="n">
        <v>83.5</v>
      </c>
      <c r="H845" s="0" t="n">
        <v>90.1</v>
      </c>
      <c r="I845" s="0" t="n">
        <v>4.74</v>
      </c>
      <c r="J845" s="0" t="n">
        <v>0.77</v>
      </c>
      <c r="K845" s="0" t="n">
        <v>31.68</v>
      </c>
      <c r="L845" s="0" t="n">
        <v>2.49</v>
      </c>
      <c r="M845" s="19" t="n">
        <v>43684.3351336806</v>
      </c>
      <c r="N845" s="19" t="n">
        <v>43684.3445324074</v>
      </c>
      <c r="O845" s="19" t="s">
        <v>605</v>
      </c>
      <c r="AO845" s="47" t="str">
        <f aca="false">IF(AND(C845=S$2,D845=S$3,COUNTIF(AO$1:AO844,"&gt;"&amp;1)&lt;10),ROW(),"")</f>
        <v/>
      </c>
    </row>
    <row r="846" customFormat="false" ht="12.8" hidden="false" customHeight="false" outlineLevel="0" collapsed="false">
      <c r="A846" s="0" t="s">
        <v>1462</v>
      </c>
      <c r="B846" s="0" t="s">
        <v>30</v>
      </c>
      <c r="C846" s="0" t="s">
        <v>4</v>
      </c>
      <c r="D846" s="0" t="s">
        <v>30</v>
      </c>
      <c r="E846" s="20" t="n">
        <v>64.7569999694824</v>
      </c>
      <c r="F846" s="0" t="n">
        <v>71.9</v>
      </c>
      <c r="G846" s="0" t="n">
        <v>75.8</v>
      </c>
      <c r="H846" s="0" t="n">
        <v>82.5</v>
      </c>
      <c r="I846" s="0" t="n">
        <v>3.51</v>
      </c>
      <c r="J846" s="0" t="n">
        <v>0.82</v>
      </c>
      <c r="K846" s="0" t="n">
        <v>31.48</v>
      </c>
      <c r="L846" s="0" t="n">
        <v>1.38</v>
      </c>
      <c r="M846" s="19" t="n">
        <v>43684.3137104167</v>
      </c>
      <c r="N846" s="19" t="n">
        <v>43684.3223462616</v>
      </c>
      <c r="O846" s="19" t="s">
        <v>605</v>
      </c>
      <c r="AO846" s="47" t="str">
        <f aca="false">IF(AND(C846=S$2,D846=S$3,COUNTIF(AO$1:AO845,"&gt;"&amp;1)&lt;10),ROW(),"")</f>
        <v/>
      </c>
    </row>
    <row r="847" customFormat="false" ht="12.8" hidden="false" customHeight="false" outlineLevel="0" collapsed="false">
      <c r="A847" s="0" t="s">
        <v>1463</v>
      </c>
      <c r="B847" s="0" t="s">
        <v>633</v>
      </c>
      <c r="C847" s="0" t="s">
        <v>5</v>
      </c>
      <c r="D847" s="0" t="s">
        <v>54</v>
      </c>
      <c r="E847" s="20" t="n">
        <v>201.678999328613</v>
      </c>
      <c r="F847" s="0" t="n">
        <v>79.8</v>
      </c>
      <c r="G847" s="0" t="n">
        <v>84</v>
      </c>
      <c r="H847" s="0" t="n">
        <v>91.3</v>
      </c>
      <c r="I847" s="0" t="n">
        <v>1.91</v>
      </c>
      <c r="J847" s="0" t="n">
        <v>0.69</v>
      </c>
      <c r="K847" s="0" t="n">
        <v>31.44</v>
      </c>
      <c r="L847" s="0" t="n">
        <v>2.29</v>
      </c>
      <c r="M847" s="19" t="n">
        <v>43684.2568582986</v>
      </c>
      <c r="N847" s="19" t="n">
        <v>43684.2914190162</v>
      </c>
      <c r="O847" s="19" t="s">
        <v>605</v>
      </c>
      <c r="AO847" s="47" t="str">
        <f aca="false">IF(AND(C847=S$2,D847=S$3,COUNTIF(AO$1:AO846,"&gt;"&amp;1)&lt;10),ROW(),"")</f>
        <v/>
      </c>
    </row>
    <row r="848" customFormat="false" ht="12.8" hidden="false" customHeight="false" outlineLevel="0" collapsed="false">
      <c r="A848" s="0" t="s">
        <v>1464</v>
      </c>
      <c r="B848" s="0" t="s">
        <v>30</v>
      </c>
      <c r="C848" s="0" t="s">
        <v>1</v>
      </c>
      <c r="D848" s="0" t="s">
        <v>30</v>
      </c>
      <c r="E848" s="20" t="n">
        <v>72.5149993896484</v>
      </c>
      <c r="F848" s="20" t="n">
        <v>78.7</v>
      </c>
      <c r="G848" s="20" t="n">
        <v>82.9</v>
      </c>
      <c r="H848" s="20" t="n">
        <v>89.9</v>
      </c>
      <c r="I848" s="20" t="n">
        <v>2.77</v>
      </c>
      <c r="J848" s="20" t="n">
        <v>0.65</v>
      </c>
      <c r="K848" s="20" t="n">
        <v>31.55</v>
      </c>
      <c r="L848" s="20" t="n">
        <v>3.13</v>
      </c>
      <c r="M848" s="19" t="n">
        <v>43684.2441496528</v>
      </c>
      <c r="N848" s="19" t="n">
        <v>43684.2501355671</v>
      </c>
      <c r="O848" s="19" t="s">
        <v>605</v>
      </c>
      <c r="AO848" s="47" t="str">
        <f aca="false">IF(AND(C848=S$2,D848=S$3,COUNTIF(AO$1:AO847,"&gt;"&amp;1)&lt;10),ROW(),"")</f>
        <v/>
      </c>
    </row>
    <row r="849" customFormat="false" ht="12.8" hidden="false" customHeight="false" outlineLevel="0" collapsed="false">
      <c r="A849" s="0" t="s">
        <v>1465</v>
      </c>
      <c r="B849" s="0" t="s">
        <v>613</v>
      </c>
      <c r="C849" s="0" t="s">
        <v>8</v>
      </c>
      <c r="D849" s="0" t="s">
        <v>66</v>
      </c>
      <c r="E849" s="20" t="n">
        <v>218.690998077393</v>
      </c>
      <c r="F849" s="0" t="n">
        <v>74.8</v>
      </c>
      <c r="G849" s="0" t="n">
        <v>78.9</v>
      </c>
      <c r="H849" s="0" t="n">
        <v>85.1</v>
      </c>
      <c r="I849" s="0" t="n">
        <v>4.68</v>
      </c>
      <c r="J849" s="0" t="n">
        <v>0.93</v>
      </c>
      <c r="K849" s="0" t="n">
        <v>31.77</v>
      </c>
      <c r="L849" s="0" t="n">
        <v>0.7</v>
      </c>
      <c r="M849" s="19" t="n">
        <v>43683.9318175116</v>
      </c>
      <c r="N849" s="19" t="n">
        <v>43684.2332940972</v>
      </c>
      <c r="O849" s="19" t="s">
        <v>676</v>
      </c>
      <c r="AO849" s="47" t="str">
        <f aca="false">IF(AND(C849=S$2,D849=S$3,COUNTIF(AO$1:AO848,"&gt;"&amp;1)&lt;10),ROW(),"")</f>
        <v/>
      </c>
    </row>
    <row r="850" customFormat="false" ht="12.8" hidden="false" customHeight="false" outlineLevel="0" collapsed="false">
      <c r="A850" s="0" t="s">
        <v>1466</v>
      </c>
      <c r="B850" s="0" t="s">
        <v>613</v>
      </c>
      <c r="C850" s="0" t="s">
        <v>23</v>
      </c>
      <c r="D850" s="0" t="s">
        <v>594</v>
      </c>
      <c r="E850" s="20" t="n">
        <v>215.81799697876</v>
      </c>
      <c r="F850" s="0" t="n">
        <v>76.9</v>
      </c>
      <c r="G850" s="0" t="n">
        <v>81</v>
      </c>
      <c r="H850" s="0" t="n">
        <v>87.3</v>
      </c>
      <c r="I850" s="0" t="n">
        <v>5.59</v>
      </c>
      <c r="J850" s="0" t="n">
        <v>1.02</v>
      </c>
      <c r="K850" s="0" t="n">
        <v>31.79</v>
      </c>
      <c r="L850" s="0" t="n">
        <v>0.44</v>
      </c>
      <c r="M850" s="19" t="n">
        <v>43683.9114702894</v>
      </c>
      <c r="N850" s="19" t="n">
        <v>43683.9321358449</v>
      </c>
      <c r="O850" s="19" t="s">
        <v>676</v>
      </c>
      <c r="AO850" s="47" t="str">
        <f aca="false">IF(AND(C850=S$2,D850=S$3,COUNTIF(AO$1:AO849,"&gt;"&amp;1)&lt;10),ROW(),"")</f>
        <v/>
      </c>
    </row>
    <row r="851" customFormat="false" ht="12.8" hidden="false" customHeight="false" outlineLevel="0" collapsed="false">
      <c r="A851" s="0" t="s">
        <v>1467</v>
      </c>
      <c r="B851" s="0" t="s">
        <v>30</v>
      </c>
      <c r="C851" s="0" t="s">
        <v>4</v>
      </c>
      <c r="D851" s="0" t="s">
        <v>30</v>
      </c>
      <c r="E851" s="20" t="n">
        <v>353.254995346069</v>
      </c>
      <c r="F851" s="0" t="n">
        <v>75.1</v>
      </c>
      <c r="G851" s="0" t="n">
        <v>79.2</v>
      </c>
      <c r="H851" s="0" t="n">
        <v>85</v>
      </c>
      <c r="I851" s="0" t="n">
        <v>7.19</v>
      </c>
      <c r="J851" s="0" t="n">
        <v>1.24</v>
      </c>
      <c r="K851" s="0" t="n">
        <v>32</v>
      </c>
      <c r="L851" s="0" t="n">
        <v>0.86</v>
      </c>
      <c r="M851" s="19" t="n">
        <v>43683.860377662</v>
      </c>
      <c r="N851" s="19" t="n">
        <v>43683.8973450579</v>
      </c>
      <c r="O851" s="19" t="s">
        <v>676</v>
      </c>
      <c r="AO851" s="47" t="str">
        <f aca="false">IF(AND(C851=S$2,D851=S$3,COUNTIF(AO$1:AO850,"&gt;"&amp;1)&lt;10),ROW(),"")</f>
        <v/>
      </c>
    </row>
    <row r="852" customFormat="false" ht="12.8" hidden="false" customHeight="false" outlineLevel="0" collapsed="false">
      <c r="A852" s="0" t="s">
        <v>1468</v>
      </c>
      <c r="B852" s="0" t="s">
        <v>104</v>
      </c>
      <c r="C852" s="0" t="s">
        <v>6</v>
      </c>
      <c r="D852" s="0" t="s">
        <v>104</v>
      </c>
      <c r="E852" s="20" t="n">
        <v>144.059997558594</v>
      </c>
      <c r="F852" s="0" t="n">
        <v>78.9</v>
      </c>
      <c r="G852" s="0" t="n">
        <v>83.2</v>
      </c>
      <c r="H852" s="0" t="n">
        <v>89.4</v>
      </c>
      <c r="I852" s="0" t="n">
        <v>6.79</v>
      </c>
      <c r="J852" s="0" t="n">
        <v>1.01</v>
      </c>
      <c r="K852" s="0" t="n">
        <v>32.02</v>
      </c>
      <c r="L852" s="0" t="n">
        <v>0.54</v>
      </c>
      <c r="M852" s="19" t="n">
        <v>43683.843571412</v>
      </c>
      <c r="N852" s="19" t="n">
        <v>43683.8556841782</v>
      </c>
      <c r="O852" s="19" t="s">
        <v>676</v>
      </c>
      <c r="AO852" s="47" t="str">
        <f aca="false">IF(AND(C852=S$2,D852=S$3,COUNTIF(AO$1:AO851,"&gt;"&amp;1)&lt;10),ROW(),"")</f>
        <v/>
      </c>
    </row>
    <row r="853" customFormat="false" ht="12.8" hidden="false" customHeight="false" outlineLevel="0" collapsed="false">
      <c r="A853" s="0" t="s">
        <v>1469</v>
      </c>
      <c r="B853" s="0" t="s">
        <v>58</v>
      </c>
      <c r="C853" s="0" t="s">
        <v>2</v>
      </c>
      <c r="D853" s="0" t="s">
        <v>58</v>
      </c>
      <c r="E853" s="20" t="n">
        <v>252.104995727539</v>
      </c>
      <c r="F853" s="0" t="n">
        <v>74.4</v>
      </c>
      <c r="G853" s="0" t="n">
        <v>78.3</v>
      </c>
      <c r="H853" s="0" t="n">
        <v>85.1</v>
      </c>
      <c r="I853" s="0" t="n">
        <v>2.62</v>
      </c>
      <c r="J853" s="0" t="n">
        <v>0.86</v>
      </c>
      <c r="K853" s="0" t="n">
        <v>31.57</v>
      </c>
      <c r="L853" s="0" t="n">
        <v>1.4</v>
      </c>
      <c r="M853" s="19" t="n">
        <v>43683.8138315972</v>
      </c>
      <c r="N853" s="19" t="n">
        <v>43683.8383914699</v>
      </c>
      <c r="O853" s="19" t="s">
        <v>676</v>
      </c>
      <c r="AO853" s="47" t="str">
        <f aca="false">IF(AND(C853=S$2,D853=S$3,COUNTIF(AO$1:AO852,"&gt;"&amp;1)&lt;10),ROW(),"")</f>
        <v/>
      </c>
    </row>
    <row r="854" customFormat="false" ht="12.8" hidden="false" customHeight="false" outlineLevel="0" collapsed="false">
      <c r="A854" s="0" t="s">
        <v>1470</v>
      </c>
      <c r="B854" s="0" t="s">
        <v>594</v>
      </c>
      <c r="C854" s="0" t="s">
        <v>24</v>
      </c>
      <c r="D854" s="0" t="s">
        <v>594</v>
      </c>
      <c r="E854" s="20" t="n">
        <v>200.576997756958</v>
      </c>
      <c r="F854" s="0" t="n">
        <v>78.7</v>
      </c>
      <c r="G854" s="0" t="n">
        <v>82.9</v>
      </c>
      <c r="H854" s="0" t="n">
        <v>87.9</v>
      </c>
      <c r="I854" s="0" t="n">
        <v>18.64</v>
      </c>
      <c r="J854" s="0" t="n">
        <v>1.95</v>
      </c>
      <c r="K854" s="0" t="n">
        <v>32.32</v>
      </c>
      <c r="L854" s="0" t="n">
        <v>0.4</v>
      </c>
      <c r="M854" s="19" t="n">
        <v>43683.7811873495</v>
      </c>
      <c r="N854" s="19" t="n">
        <v>43683.7973802431</v>
      </c>
      <c r="O854" s="19" t="s">
        <v>1364</v>
      </c>
      <c r="AO854" s="47" t="str">
        <f aca="false">IF(AND(C854=S$2,D854=S$3,COUNTIF(AO$1:AO853,"&gt;"&amp;1)&lt;10),ROW(),"")</f>
        <v/>
      </c>
    </row>
    <row r="855" customFormat="false" ht="12.8" hidden="false" customHeight="false" outlineLevel="0" collapsed="false">
      <c r="A855" s="0" t="s">
        <v>1471</v>
      </c>
      <c r="B855" s="0" t="s">
        <v>613</v>
      </c>
      <c r="C855" s="0" t="s">
        <v>23</v>
      </c>
      <c r="D855" s="0" t="s">
        <v>594</v>
      </c>
      <c r="E855" s="20" t="n">
        <v>89.5379981994629</v>
      </c>
      <c r="F855" s="0" t="n">
        <v>76</v>
      </c>
      <c r="G855" s="0" t="n">
        <v>80.2</v>
      </c>
      <c r="H855" s="0" t="n">
        <v>85.6</v>
      </c>
      <c r="I855" s="0" t="n">
        <v>10.86</v>
      </c>
      <c r="J855" s="0" t="n">
        <v>1.46</v>
      </c>
      <c r="K855" s="0" t="n">
        <v>32.48</v>
      </c>
      <c r="L855" s="0" t="n">
        <v>0.67</v>
      </c>
      <c r="M855" s="19" t="n">
        <v>43683.7708626505</v>
      </c>
      <c r="N855" s="19" t="n">
        <v>43683.7770202199</v>
      </c>
      <c r="O855" s="19" t="s">
        <v>1364</v>
      </c>
      <c r="AO855" s="47" t="str">
        <f aca="false">IF(AND(C855=S$2,D855=S$3,COUNTIF(AO$1:AO854,"&gt;"&amp;1)&lt;10),ROW(),"")</f>
        <v/>
      </c>
    </row>
    <row r="856" customFormat="false" ht="12.8" hidden="false" customHeight="false" outlineLevel="0" collapsed="false">
      <c r="A856" s="0" t="s">
        <v>1472</v>
      </c>
      <c r="B856" s="0" t="s">
        <v>66</v>
      </c>
      <c r="C856" s="0" t="s">
        <v>9</v>
      </c>
      <c r="D856" s="0" t="s">
        <v>66</v>
      </c>
      <c r="E856" s="20" t="n">
        <v>288.119995117187</v>
      </c>
      <c r="F856" s="0" t="n">
        <v>72.6</v>
      </c>
      <c r="G856" s="0" t="n">
        <v>76.6</v>
      </c>
      <c r="H856" s="0" t="n">
        <v>82.6</v>
      </c>
      <c r="I856" s="0" t="n">
        <v>8.36</v>
      </c>
      <c r="J856" s="0" t="n">
        <v>1.42</v>
      </c>
      <c r="K856" s="0" t="n">
        <v>32.05</v>
      </c>
      <c r="L856" s="0" t="n">
        <v>0.52</v>
      </c>
      <c r="M856" s="19" t="n">
        <v>43683.6774435995</v>
      </c>
      <c r="N856" s="19" t="n">
        <v>43683.7256370023</v>
      </c>
      <c r="O856" s="19" t="s">
        <v>1364</v>
      </c>
      <c r="AO856" s="47" t="str">
        <f aca="false">IF(AND(C856=S$2,D856=S$3,COUNTIF(AO$1:AO855,"&gt;"&amp;1)&lt;10),ROW(),"")</f>
        <v/>
      </c>
    </row>
    <row r="857" customFormat="false" ht="12.8" hidden="false" customHeight="false" outlineLevel="0" collapsed="false">
      <c r="A857" s="0" t="s">
        <v>1473</v>
      </c>
      <c r="B857" s="0" t="s">
        <v>54</v>
      </c>
      <c r="C857" s="0" t="s">
        <v>5</v>
      </c>
      <c r="D857" s="0" t="s">
        <v>54</v>
      </c>
      <c r="E857" s="20" t="n">
        <v>144.059997558594</v>
      </c>
      <c r="F857" s="0" t="n">
        <v>79.3</v>
      </c>
      <c r="G857" s="0" t="n">
        <v>83.5</v>
      </c>
      <c r="H857" s="0" t="n">
        <v>90.6</v>
      </c>
      <c r="I857" s="0" t="n">
        <v>2.1</v>
      </c>
      <c r="J857" s="0" t="n">
        <v>0.72</v>
      </c>
      <c r="K857" s="0" t="n">
        <v>31.47</v>
      </c>
      <c r="L857" s="0" t="n">
        <v>0.93</v>
      </c>
      <c r="M857" s="19" t="n">
        <v>43683.6473495023</v>
      </c>
      <c r="N857" s="19" t="n">
        <v>43683.6580618866</v>
      </c>
      <c r="O857" s="19" t="s">
        <v>676</v>
      </c>
      <c r="AO857" s="47" t="str">
        <f aca="false">IF(AND(C857=S$2,D857=S$3,COUNTIF(AO$1:AO856,"&gt;"&amp;1)&lt;10),ROW(),"")</f>
        <v/>
      </c>
    </row>
    <row r="858" customFormat="false" ht="12.8" hidden="false" customHeight="false" outlineLevel="0" collapsed="false">
      <c r="A858" s="0" t="s">
        <v>1474</v>
      </c>
      <c r="B858" s="0" t="s">
        <v>30</v>
      </c>
      <c r="C858" s="0" t="s">
        <v>1</v>
      </c>
      <c r="D858" s="0" t="s">
        <v>30</v>
      </c>
      <c r="E858" s="20" t="n">
        <v>216.074996948242</v>
      </c>
      <c r="F858" s="20" t="n">
        <v>75.6</v>
      </c>
      <c r="G858" s="20" t="n">
        <v>79.6</v>
      </c>
      <c r="H858" s="20" t="n">
        <v>86.2</v>
      </c>
      <c r="I858" s="20" t="n">
        <v>2.49</v>
      </c>
      <c r="J858" s="20" t="n">
        <v>0.75</v>
      </c>
      <c r="K858" s="20" t="n">
        <v>31.36</v>
      </c>
      <c r="L858" s="20" t="n">
        <v>1.61</v>
      </c>
      <c r="M858" s="19" t="n">
        <v>43683.5877373843</v>
      </c>
      <c r="N858" s="19" t="n">
        <v>43683.610312581</v>
      </c>
      <c r="O858" s="19" t="s">
        <v>676</v>
      </c>
      <c r="AO858" s="47" t="str">
        <f aca="false">IF(AND(C858=S$2,D858=S$3,COUNTIF(AO$1:AO857,"&gt;"&amp;1)&lt;10),ROW(),"")</f>
        <v/>
      </c>
    </row>
    <row r="859" customFormat="false" ht="12.8" hidden="false" customHeight="false" outlineLevel="0" collapsed="false">
      <c r="A859" s="0" t="s">
        <v>1475</v>
      </c>
      <c r="B859" s="0" t="s">
        <v>30</v>
      </c>
      <c r="C859" s="0" t="s">
        <v>4</v>
      </c>
      <c r="D859" s="0" t="s">
        <v>30</v>
      </c>
      <c r="E859" s="20" t="n">
        <v>108.044998168945</v>
      </c>
      <c r="F859" s="0" t="n">
        <v>77</v>
      </c>
      <c r="G859" s="0" t="n">
        <v>81.2</v>
      </c>
      <c r="H859" s="0" t="n">
        <v>87.7</v>
      </c>
      <c r="I859" s="0" t="n">
        <v>3.78</v>
      </c>
      <c r="J859" s="0" t="n">
        <v>0.75</v>
      </c>
      <c r="K859" s="0" t="n">
        <v>31.39</v>
      </c>
      <c r="L859" s="0" t="n">
        <v>1.74</v>
      </c>
      <c r="M859" s="19" t="n">
        <v>43683.5668282407</v>
      </c>
      <c r="N859" s="19" t="n">
        <v>43683.581447338</v>
      </c>
      <c r="O859" s="19" t="s">
        <v>676</v>
      </c>
      <c r="AO859" s="47" t="str">
        <f aca="false">IF(AND(C859=S$2,D859=S$3,COUNTIF(AO$1:AO858,"&gt;"&amp;1)&lt;10),ROW(),"")</f>
        <v/>
      </c>
    </row>
    <row r="860" customFormat="false" ht="12.8" hidden="false" customHeight="false" outlineLevel="0" collapsed="false">
      <c r="A860" s="0" t="s">
        <v>1476</v>
      </c>
      <c r="B860" s="0" t="s">
        <v>30</v>
      </c>
      <c r="C860" s="0" t="s">
        <v>4</v>
      </c>
      <c r="D860" s="0" t="s">
        <v>30</v>
      </c>
      <c r="E860" s="20" t="n">
        <v>108.044998168945</v>
      </c>
      <c r="F860" s="0" t="n">
        <v>76.4</v>
      </c>
      <c r="G860" s="0" t="n">
        <v>80.6</v>
      </c>
      <c r="H860" s="0" t="n">
        <v>86.2</v>
      </c>
      <c r="I860" s="0" t="n">
        <v>6.48</v>
      </c>
      <c r="J860" s="0" t="n">
        <v>0.95</v>
      </c>
      <c r="K860" s="0" t="n">
        <v>31.86</v>
      </c>
      <c r="L860" s="0" t="n">
        <v>0.79</v>
      </c>
      <c r="M860" s="19" t="n">
        <v>43683.5565393519</v>
      </c>
      <c r="N860" s="19" t="n">
        <v>43683.5809545949</v>
      </c>
      <c r="O860" s="19" t="s">
        <v>676</v>
      </c>
      <c r="AO860" s="47" t="str">
        <f aca="false">IF(AND(C860=S$2,D860=S$3,COUNTIF(AO$1:AO859,"&gt;"&amp;1)&lt;10),ROW(),"")</f>
        <v/>
      </c>
    </row>
    <row r="861" customFormat="false" ht="12.8" hidden="false" customHeight="false" outlineLevel="0" collapsed="false">
      <c r="A861" s="0" t="s">
        <v>1477</v>
      </c>
      <c r="B861" s="0" t="s">
        <v>88</v>
      </c>
      <c r="C861" s="0" t="s">
        <v>26</v>
      </c>
      <c r="D861" s="0" t="s">
        <v>66</v>
      </c>
      <c r="E861" s="20" t="n">
        <v>108.044998168945</v>
      </c>
      <c r="F861" s="0" t="n">
        <v>73</v>
      </c>
      <c r="G861" s="0" t="n">
        <v>76.9</v>
      </c>
      <c r="H861" s="0" t="n">
        <v>83.3</v>
      </c>
      <c r="I861" s="0" t="n">
        <v>2.73</v>
      </c>
      <c r="J861" s="0" t="n">
        <v>0.78</v>
      </c>
      <c r="K861" s="0" t="n">
        <v>31.31</v>
      </c>
      <c r="L861" s="0" t="n">
        <v>3.95</v>
      </c>
      <c r="M861" s="19" t="n">
        <v>43683.5308993056</v>
      </c>
      <c r="N861" s="19" t="n">
        <v>43683.5804930903</v>
      </c>
      <c r="O861" s="19" t="s">
        <v>605</v>
      </c>
      <c r="AO861" s="47" t="str">
        <f aca="false">IF(AND(C861=S$2,D861=S$3,COUNTIF(AO$1:AO860,"&gt;"&amp;1)&lt;10),ROW(),"")</f>
        <v/>
      </c>
    </row>
    <row r="862" customFormat="false" ht="12.8" hidden="false" customHeight="false" outlineLevel="0" collapsed="false">
      <c r="A862" s="0" t="s">
        <v>1478</v>
      </c>
      <c r="B862" s="0" t="s">
        <v>66</v>
      </c>
      <c r="C862" s="0" t="s">
        <v>20</v>
      </c>
      <c r="D862" s="0" t="s">
        <v>66</v>
      </c>
      <c r="E862" s="20" t="n">
        <v>144.044998168945</v>
      </c>
      <c r="F862" s="0" t="n">
        <v>72.8</v>
      </c>
      <c r="G862" s="0" t="n">
        <v>76.7</v>
      </c>
      <c r="H862" s="0" t="n">
        <v>82.9</v>
      </c>
      <c r="I862" s="0" t="n">
        <v>4.84</v>
      </c>
      <c r="J862" s="0" t="n">
        <v>1.12</v>
      </c>
      <c r="K862" s="0" t="n">
        <v>31.64</v>
      </c>
      <c r="L862" s="0" t="n">
        <v>1.03</v>
      </c>
      <c r="M862" s="19" t="n">
        <v>43683.512537419</v>
      </c>
      <c r="N862" s="19" t="n">
        <v>43683.5262854514</v>
      </c>
      <c r="O862" s="19" t="s">
        <v>605</v>
      </c>
      <c r="AO862" s="47" t="str">
        <f aca="false">IF(AND(C862=S$2,D862=S$3,COUNTIF(AO$1:AO861,"&gt;"&amp;1)&lt;10),ROW(),"")</f>
        <v/>
      </c>
    </row>
    <row r="863" customFormat="false" ht="12.8" hidden="false" customHeight="false" outlineLevel="0" collapsed="false">
      <c r="A863" s="0" t="s">
        <v>1479</v>
      </c>
      <c r="B863" s="0" t="s">
        <v>88</v>
      </c>
      <c r="C863" s="0" t="s">
        <v>26</v>
      </c>
      <c r="D863" s="0" t="s">
        <v>66</v>
      </c>
      <c r="E863" s="20" t="n">
        <v>216.089996337891</v>
      </c>
      <c r="F863" s="0" t="n">
        <v>71.9</v>
      </c>
      <c r="G863" s="0" t="n">
        <v>75.8</v>
      </c>
      <c r="H863" s="0" t="n">
        <v>82.2</v>
      </c>
      <c r="I863" s="0" t="n">
        <v>3.93</v>
      </c>
      <c r="J863" s="0" t="n">
        <v>1.16</v>
      </c>
      <c r="K863" s="0" t="n">
        <v>31.53</v>
      </c>
      <c r="L863" s="0" t="n">
        <v>1.08</v>
      </c>
      <c r="M863" s="19" t="n">
        <v>43683.479919294</v>
      </c>
      <c r="N863" s="19" t="n">
        <v>43683.5053309028</v>
      </c>
      <c r="O863" s="19" t="s">
        <v>605</v>
      </c>
      <c r="AO863" s="47" t="str">
        <f aca="false">IF(AND(C863=S$2,D863=S$3,COUNTIF(AO$1:AO862,"&gt;"&amp;1)&lt;10),ROW(),"")</f>
        <v/>
      </c>
    </row>
    <row r="864" customFormat="false" ht="12.8" hidden="false" customHeight="false" outlineLevel="0" collapsed="false">
      <c r="A864" s="0" t="s">
        <v>1480</v>
      </c>
      <c r="B864" s="0" t="s">
        <v>633</v>
      </c>
      <c r="C864" s="0" t="s">
        <v>5</v>
      </c>
      <c r="D864" s="0" t="s">
        <v>54</v>
      </c>
      <c r="E864" s="20" t="n">
        <v>108.044998168945</v>
      </c>
      <c r="F864" s="0" t="n">
        <v>79.1</v>
      </c>
      <c r="G864" s="0" t="n">
        <v>83.3</v>
      </c>
      <c r="H864" s="0" t="n">
        <v>90.3</v>
      </c>
      <c r="I864" s="0" t="n">
        <v>1.76</v>
      </c>
      <c r="J864" s="0" t="n">
        <v>0.63</v>
      </c>
      <c r="K864" s="0" t="n">
        <v>31.4</v>
      </c>
      <c r="L864" s="0" t="n">
        <v>1.03</v>
      </c>
      <c r="M864" s="19" t="n">
        <v>43683.4342711458</v>
      </c>
      <c r="N864" s="19" t="n">
        <v>43683.4457297454</v>
      </c>
      <c r="O864" s="19" t="s">
        <v>605</v>
      </c>
      <c r="AO864" s="47" t="str">
        <f aca="false">IF(AND(C864=S$2,D864=S$3,COUNTIF(AO$1:AO863,"&gt;"&amp;1)&lt;10),ROW(),"")</f>
        <v/>
      </c>
    </row>
    <row r="865" customFormat="false" ht="12.8" hidden="false" customHeight="false" outlineLevel="0" collapsed="false">
      <c r="A865" s="0" t="s">
        <v>1481</v>
      </c>
      <c r="B865" s="0" t="s">
        <v>30</v>
      </c>
      <c r="C865" s="0" t="s">
        <v>1</v>
      </c>
      <c r="D865" s="0" t="s">
        <v>30</v>
      </c>
      <c r="E865" s="20" t="n">
        <v>146.229998779297</v>
      </c>
      <c r="F865" s="20" t="n">
        <v>74.9</v>
      </c>
      <c r="G865" s="20" t="n">
        <v>78.9</v>
      </c>
      <c r="H865" s="20" t="n">
        <v>85.5</v>
      </c>
      <c r="I865" s="20" t="n">
        <v>2.09</v>
      </c>
      <c r="J865" s="20" t="n">
        <v>0.8</v>
      </c>
      <c r="K865" s="20" t="n">
        <v>31.23</v>
      </c>
      <c r="L865" s="20" t="n">
        <v>1.83</v>
      </c>
      <c r="M865" s="19" t="n">
        <v>43683.3807354977</v>
      </c>
      <c r="N865" s="19" t="n">
        <v>43683.3985420949</v>
      </c>
      <c r="O865" s="19" t="s">
        <v>605</v>
      </c>
      <c r="AO865" s="47" t="str">
        <f aca="false">IF(AND(C865=S$2,D865=S$3,COUNTIF(AO$1:AO864,"&gt;"&amp;1)&lt;10),ROW(),"")</f>
        <v/>
      </c>
    </row>
    <row r="866" customFormat="false" ht="12.8" hidden="false" customHeight="false" outlineLevel="0" collapsed="false">
      <c r="A866" s="0" t="s">
        <v>1482</v>
      </c>
      <c r="B866" s="0" t="s">
        <v>66</v>
      </c>
      <c r="C866" s="0" t="s">
        <v>20</v>
      </c>
      <c r="D866" s="0" t="s">
        <v>66</v>
      </c>
      <c r="E866" s="20" t="n">
        <v>144.329998779297</v>
      </c>
      <c r="F866" s="0" t="n">
        <v>70.8</v>
      </c>
      <c r="G866" s="0" t="n">
        <v>74.6</v>
      </c>
      <c r="H866" s="0" t="n">
        <v>80.3</v>
      </c>
      <c r="I866" s="0" t="n">
        <v>6.88</v>
      </c>
      <c r="J866" s="0" t="n">
        <v>1.23</v>
      </c>
      <c r="K866" s="0" t="n">
        <v>31.8</v>
      </c>
      <c r="L866" s="0" t="n">
        <v>0.65</v>
      </c>
      <c r="M866" s="19" t="n">
        <v>43683.358594213</v>
      </c>
      <c r="N866" s="19" t="n">
        <v>43683.3738882755</v>
      </c>
      <c r="O866" s="19" t="s">
        <v>605</v>
      </c>
      <c r="AO866" s="47" t="str">
        <f aca="false">IF(AND(C866=S$2,D866=S$3,COUNTIF(AO$1:AO865,"&gt;"&amp;1)&lt;10),ROW(),"")</f>
        <v/>
      </c>
    </row>
    <row r="867" customFormat="false" ht="12.8" hidden="false" customHeight="false" outlineLevel="0" collapsed="false">
      <c r="A867" s="0" t="s">
        <v>1483</v>
      </c>
      <c r="B867" s="0" t="s">
        <v>30</v>
      </c>
      <c r="C867" s="0" t="s">
        <v>4</v>
      </c>
      <c r="D867" s="0" t="s">
        <v>30</v>
      </c>
      <c r="E867" s="20" t="n">
        <v>180.729998779297</v>
      </c>
      <c r="F867" s="0" t="n">
        <v>73.4</v>
      </c>
      <c r="G867" s="0" t="n">
        <v>77.4</v>
      </c>
      <c r="H867" s="0" t="n">
        <v>83.5</v>
      </c>
      <c r="I867" s="0" t="n">
        <v>6</v>
      </c>
      <c r="J867" s="0" t="n">
        <v>0.88</v>
      </c>
      <c r="K867" s="0" t="n">
        <v>31.77</v>
      </c>
      <c r="L867" s="0" t="n">
        <v>2.26</v>
      </c>
      <c r="M867" s="19" t="n">
        <v>43683.3176965278</v>
      </c>
      <c r="N867" s="19" t="n">
        <v>43683.3405437153</v>
      </c>
      <c r="O867" s="19" t="s">
        <v>1108</v>
      </c>
      <c r="AO867" s="47" t="str">
        <f aca="false">IF(AND(C867=S$2,D867=S$3,COUNTIF(AO$1:AO866,"&gt;"&amp;1)&lt;10),ROW(),"")</f>
        <v/>
      </c>
    </row>
    <row r="868" customFormat="false" ht="12.8" hidden="false" customHeight="false" outlineLevel="0" collapsed="false">
      <c r="A868" s="0" t="s">
        <v>1484</v>
      </c>
      <c r="B868" s="0" t="s">
        <v>104</v>
      </c>
      <c r="C868" s="0" t="s">
        <v>6</v>
      </c>
      <c r="D868" s="0" t="s">
        <v>104</v>
      </c>
      <c r="E868" s="20" t="n">
        <v>327.959997558594</v>
      </c>
      <c r="F868" s="0" t="n">
        <v>79.1</v>
      </c>
      <c r="G868" s="0" t="n">
        <v>83.4</v>
      </c>
      <c r="H868" s="0" t="n">
        <v>89.9</v>
      </c>
      <c r="I868" s="0" t="n">
        <v>5.2</v>
      </c>
      <c r="J868" s="0" t="n">
        <v>0.84</v>
      </c>
      <c r="K868" s="0" t="n">
        <v>31.7</v>
      </c>
      <c r="L868" s="0" t="n">
        <v>0.72</v>
      </c>
      <c r="M868" s="19" t="n">
        <v>43683.2701101042</v>
      </c>
      <c r="N868" s="19" t="n">
        <v>43683.3129694792</v>
      </c>
      <c r="O868" s="19" t="s">
        <v>1108</v>
      </c>
      <c r="AO868" s="47" t="str">
        <f aca="false">IF(AND(C868=S$2,D868=S$3,COUNTIF(AO$1:AO867,"&gt;"&amp;1)&lt;10),ROW(),"")</f>
        <v/>
      </c>
    </row>
    <row r="869" customFormat="false" ht="12.8" hidden="false" customHeight="false" outlineLevel="0" collapsed="false">
      <c r="A869" s="0" t="s">
        <v>1485</v>
      </c>
      <c r="B869" s="0" t="s">
        <v>30</v>
      </c>
      <c r="C869" s="0" t="s">
        <v>4</v>
      </c>
      <c r="D869" s="0" t="s">
        <v>30</v>
      </c>
      <c r="E869" s="20" t="n">
        <v>388.137995910645</v>
      </c>
      <c r="F869" s="0" t="n">
        <v>75.4</v>
      </c>
      <c r="G869" s="0" t="n">
        <v>79.4</v>
      </c>
      <c r="H869" s="0" t="n">
        <v>86</v>
      </c>
      <c r="I869" s="0" t="n">
        <v>7.9</v>
      </c>
      <c r="J869" s="0" t="n">
        <v>1.4</v>
      </c>
      <c r="K869" s="0" t="n">
        <v>31.9</v>
      </c>
      <c r="L869" s="0" t="n">
        <v>0.82</v>
      </c>
      <c r="M869" s="19" t="n">
        <v>43682.932737963</v>
      </c>
      <c r="N869" s="19" t="n">
        <v>43683.2645949421</v>
      </c>
      <c r="O869" s="19" t="s">
        <v>1108</v>
      </c>
      <c r="AO869" s="47" t="str">
        <f aca="false">IF(AND(C869=S$2,D869=S$3,COUNTIF(AO$1:AO868,"&gt;"&amp;1)&lt;10),ROW(),"")</f>
        <v/>
      </c>
    </row>
    <row r="870" customFormat="false" ht="12.8" hidden="false" customHeight="false" outlineLevel="0" collapsed="false">
      <c r="A870" s="0" t="s">
        <v>1486</v>
      </c>
      <c r="B870" s="0" t="s">
        <v>613</v>
      </c>
      <c r="C870" s="0" t="s">
        <v>8</v>
      </c>
      <c r="D870" s="0" t="s">
        <v>66</v>
      </c>
      <c r="E870" s="20" t="n">
        <v>180.345996856689</v>
      </c>
      <c r="F870" s="0" t="n">
        <v>73</v>
      </c>
      <c r="G870" s="0" t="n">
        <v>77</v>
      </c>
      <c r="H870" s="0" t="n">
        <v>82.6</v>
      </c>
      <c r="I870" s="0" t="n">
        <v>8.59</v>
      </c>
      <c r="J870" s="0" t="n">
        <v>1.42</v>
      </c>
      <c r="K870" s="0" t="n">
        <v>32.11</v>
      </c>
      <c r="L870" s="0" t="n">
        <v>0.94</v>
      </c>
      <c r="M870" s="19" t="n">
        <v>43682.8874140857</v>
      </c>
      <c r="N870" s="19" t="n">
        <v>43682.9070556366</v>
      </c>
      <c r="O870" s="19" t="s">
        <v>649</v>
      </c>
      <c r="AO870" s="47" t="str">
        <f aca="false">IF(AND(C870=S$2,D870=S$3,COUNTIF(AO$1:AO869,"&gt;"&amp;1)&lt;10),ROW(),"")</f>
        <v/>
      </c>
    </row>
    <row r="871" customFormat="false" ht="12.8" hidden="false" customHeight="false" outlineLevel="0" collapsed="false">
      <c r="A871" s="0" t="s">
        <v>1487</v>
      </c>
      <c r="B871" s="0" t="s">
        <v>54</v>
      </c>
      <c r="C871" s="0" t="s">
        <v>5</v>
      </c>
      <c r="D871" s="0" t="s">
        <v>54</v>
      </c>
      <c r="E871" s="20" t="n">
        <v>217.177997589111</v>
      </c>
      <c r="F871" s="0" t="n">
        <v>79.8</v>
      </c>
      <c r="G871" s="0" t="n">
        <v>84.1</v>
      </c>
      <c r="H871" s="0" t="n">
        <v>91.2</v>
      </c>
      <c r="I871" s="0" t="n">
        <v>1.96</v>
      </c>
      <c r="J871" s="0" t="n">
        <v>0.63</v>
      </c>
      <c r="K871" s="0" t="n">
        <v>31.45</v>
      </c>
      <c r="L871" s="0" t="n">
        <v>0.52</v>
      </c>
      <c r="M871" s="19" t="n">
        <v>43682.8612114236</v>
      </c>
      <c r="N871" s="19" t="n">
        <v>43682.8817710648</v>
      </c>
      <c r="O871" s="19" t="s">
        <v>649</v>
      </c>
      <c r="AO871" s="47" t="str">
        <f aca="false">IF(AND(C871=S$2,D871=S$3,COUNTIF(AO$1:AO870,"&gt;"&amp;1)&lt;10),ROW(),"")</f>
        <v/>
      </c>
    </row>
    <row r="872" customFormat="false" ht="12.8" hidden="false" customHeight="false" outlineLevel="0" collapsed="false">
      <c r="A872" s="0" t="s">
        <v>1488</v>
      </c>
      <c r="B872" s="0" t="s">
        <v>594</v>
      </c>
      <c r="C872" s="0" t="s">
        <v>24</v>
      </c>
      <c r="D872" s="0" t="s">
        <v>594</v>
      </c>
      <c r="E872" s="20" t="n">
        <v>138.525999069214</v>
      </c>
      <c r="F872" s="0" t="n">
        <v>79.7</v>
      </c>
      <c r="G872" s="0" t="n">
        <v>84.1</v>
      </c>
      <c r="H872" s="0" t="n">
        <v>89.8</v>
      </c>
      <c r="I872" s="0" t="n">
        <v>13.3</v>
      </c>
      <c r="J872" s="0" t="n">
        <v>1.23</v>
      </c>
      <c r="K872" s="0" t="n">
        <v>32.7</v>
      </c>
      <c r="L872" s="0" t="n">
        <v>0.65</v>
      </c>
      <c r="M872" s="19" t="n">
        <v>43682.8429748032</v>
      </c>
      <c r="N872" s="19" t="n">
        <v>43682.8568868403</v>
      </c>
      <c r="O872" s="19" t="s">
        <v>649</v>
      </c>
      <c r="AO872" s="47" t="str">
        <f aca="false">IF(AND(C872=S$2,D872=S$3,COUNTIF(AO$1:AO871,"&gt;"&amp;1)&lt;10),ROW(),"")</f>
        <v/>
      </c>
    </row>
    <row r="873" customFormat="false" ht="12.8" hidden="false" customHeight="false" outlineLevel="0" collapsed="false">
      <c r="A873" s="0" t="s">
        <v>1489</v>
      </c>
      <c r="B873" s="0" t="s">
        <v>104</v>
      </c>
      <c r="C873" s="0" t="s">
        <v>6</v>
      </c>
      <c r="D873" s="0" t="s">
        <v>104</v>
      </c>
      <c r="E873" s="20" t="n">
        <v>310.435997009277</v>
      </c>
      <c r="F873" s="0" t="n">
        <v>80</v>
      </c>
      <c r="G873" s="0" t="n">
        <v>84.3</v>
      </c>
      <c r="H873" s="0" t="n">
        <v>91</v>
      </c>
      <c r="I873" s="0" t="n">
        <v>4.74</v>
      </c>
      <c r="J873" s="0" t="n">
        <v>0.77</v>
      </c>
      <c r="K873" s="0" t="n">
        <v>31.66</v>
      </c>
      <c r="L873" s="0" t="n">
        <v>0.34</v>
      </c>
      <c r="M873" s="19" t="n">
        <v>43682.8102891204</v>
      </c>
      <c r="N873" s="19" t="n">
        <v>43682.8390809838</v>
      </c>
      <c r="O873" s="19" t="s">
        <v>649</v>
      </c>
      <c r="AO873" s="47" t="str">
        <f aca="false">IF(AND(C873=S$2,D873=S$3,COUNTIF(AO$1:AO872,"&gt;"&amp;1)&lt;10),ROW(),"")</f>
        <v/>
      </c>
    </row>
    <row r="874" customFormat="false" ht="12.8" hidden="false" customHeight="false" outlineLevel="0" collapsed="false">
      <c r="A874" s="0" t="s">
        <v>1490</v>
      </c>
      <c r="B874" s="0" t="s">
        <v>633</v>
      </c>
      <c r="C874" s="0" t="s">
        <v>5</v>
      </c>
      <c r="D874" s="0" t="s">
        <v>54</v>
      </c>
      <c r="E874" s="20" t="n">
        <v>57.9679985046387</v>
      </c>
      <c r="F874" s="0" t="n">
        <v>79.3</v>
      </c>
      <c r="G874" s="0" t="n">
        <v>83.5</v>
      </c>
      <c r="H874" s="0" t="n">
        <v>90.3</v>
      </c>
      <c r="I874" s="0" t="n">
        <v>3.57</v>
      </c>
      <c r="J874" s="0" t="n">
        <v>0.69</v>
      </c>
      <c r="K874" s="0" t="n">
        <v>31.6</v>
      </c>
      <c r="L874" s="0" t="n">
        <v>1.64</v>
      </c>
      <c r="M874" s="19" t="n">
        <v>43682.8037334144</v>
      </c>
      <c r="N874" s="19" t="n">
        <v>43682.8072643866</v>
      </c>
      <c r="O874" s="19" t="s">
        <v>649</v>
      </c>
      <c r="AO874" s="47" t="str">
        <f aca="false">IF(AND(C874=S$2,D874=S$3,COUNTIF(AO$1:AO873,"&gt;"&amp;1)&lt;10),ROW(),"")</f>
        <v/>
      </c>
    </row>
    <row r="875" customFormat="false" ht="12.8" hidden="false" customHeight="false" outlineLevel="0" collapsed="false">
      <c r="A875" s="0" t="s">
        <v>1491</v>
      </c>
      <c r="B875" s="0" t="s">
        <v>594</v>
      </c>
      <c r="C875" s="0" t="s">
        <v>24</v>
      </c>
      <c r="D875" s="0" t="s">
        <v>594</v>
      </c>
      <c r="E875" s="20" t="n">
        <v>289.604995727539</v>
      </c>
      <c r="F875" s="0" t="n">
        <v>78.4</v>
      </c>
      <c r="G875" s="0" t="n">
        <v>82.8</v>
      </c>
      <c r="H875" s="0" t="n">
        <v>87.6</v>
      </c>
      <c r="I875" s="0" t="n">
        <v>9.9</v>
      </c>
      <c r="J875" s="0" t="n">
        <v>0.98</v>
      </c>
      <c r="K875" s="0" t="n">
        <v>32.23</v>
      </c>
      <c r="L875" s="0" t="n">
        <v>0.73</v>
      </c>
      <c r="M875" s="19" t="n">
        <v>43682.7226739931</v>
      </c>
      <c r="N875" s="19" t="n">
        <v>43682.7851449884</v>
      </c>
      <c r="O875" s="19" t="s">
        <v>649</v>
      </c>
      <c r="AO875" s="47" t="str">
        <f aca="false">IF(AND(C875=S$2,D875=S$3,COUNTIF(AO$1:AO874,"&gt;"&amp;1)&lt;10),ROW(),"")</f>
        <v/>
      </c>
    </row>
    <row r="876" customFormat="false" ht="12.8" hidden="false" customHeight="false" outlineLevel="0" collapsed="false">
      <c r="A876" s="0" t="s">
        <v>1492</v>
      </c>
      <c r="B876" s="0" t="s">
        <v>66</v>
      </c>
      <c r="C876" s="0" t="s">
        <v>9</v>
      </c>
      <c r="D876" s="0" t="s">
        <v>66</v>
      </c>
      <c r="E876" s="20" t="n">
        <v>200.059997558594</v>
      </c>
      <c r="F876" s="0" t="n">
        <v>71.4</v>
      </c>
      <c r="G876" s="0" t="n">
        <v>75.3</v>
      </c>
      <c r="H876" s="0" t="n">
        <v>80.7</v>
      </c>
      <c r="I876" s="0" t="n">
        <v>9.89</v>
      </c>
      <c r="J876" s="0" t="n">
        <v>1.57</v>
      </c>
      <c r="K876" s="0" t="n">
        <v>31.19</v>
      </c>
      <c r="L876" s="0" t="n">
        <v>1.19</v>
      </c>
      <c r="M876" s="19" t="n">
        <v>43682.3379948264</v>
      </c>
      <c r="N876" s="19" t="n">
        <v>43682.341384919</v>
      </c>
      <c r="O876" s="19" t="s">
        <v>649</v>
      </c>
      <c r="AO876" s="47" t="str">
        <f aca="false">IF(AND(C876=S$2,D876=S$3,COUNTIF(AO$1:AO875,"&gt;"&amp;1)&lt;10),ROW(),"")</f>
        <v/>
      </c>
    </row>
    <row r="877" customFormat="false" ht="12.8" hidden="false" customHeight="false" outlineLevel="0" collapsed="false">
      <c r="A877" s="0" t="s">
        <v>1493</v>
      </c>
      <c r="B877" s="0" t="s">
        <v>88</v>
      </c>
      <c r="C877" s="0" t="s">
        <v>26</v>
      </c>
      <c r="D877" s="0" t="s">
        <v>66</v>
      </c>
      <c r="E877" s="20" t="n">
        <v>199.559997558594</v>
      </c>
      <c r="F877" s="0" t="n">
        <v>70.4</v>
      </c>
      <c r="G877" s="0" t="n">
        <v>74.2</v>
      </c>
      <c r="H877" s="0" t="n">
        <v>80.7</v>
      </c>
      <c r="I877" s="0" t="n">
        <v>3.07</v>
      </c>
      <c r="J877" s="0" t="n">
        <v>0.97</v>
      </c>
      <c r="K877" s="0" t="n">
        <v>31.54</v>
      </c>
      <c r="L877" s="0" t="n">
        <v>0.58</v>
      </c>
      <c r="M877" s="19" t="n">
        <v>43682.296750544</v>
      </c>
      <c r="N877" s="19" t="n">
        <v>43682.3155858449</v>
      </c>
      <c r="O877" s="19" t="s">
        <v>649</v>
      </c>
      <c r="AO877" s="47" t="str">
        <f aca="false">IF(AND(C877=S$2,D877=S$3,COUNTIF(AO$1:AO876,"&gt;"&amp;1)&lt;10),ROW(),"")</f>
        <v/>
      </c>
    </row>
    <row r="878" customFormat="false" ht="12.8" hidden="false" customHeight="false" outlineLevel="0" collapsed="false">
      <c r="A878" s="0" t="s">
        <v>1494</v>
      </c>
      <c r="B878" s="0" t="s">
        <v>54</v>
      </c>
      <c r="C878" s="0" t="s">
        <v>5</v>
      </c>
      <c r="D878" s="0" t="s">
        <v>54</v>
      </c>
      <c r="E878" s="20" t="n">
        <v>143.28399810791</v>
      </c>
      <c r="F878" s="0" t="n">
        <v>79.4</v>
      </c>
      <c r="G878" s="0" t="n">
        <v>83.7</v>
      </c>
      <c r="H878" s="0" t="n">
        <v>90.9</v>
      </c>
      <c r="I878" s="0" t="n">
        <v>1.64</v>
      </c>
      <c r="J878" s="0" t="n">
        <v>0.66</v>
      </c>
      <c r="K878" s="0" t="n">
        <v>31.41</v>
      </c>
      <c r="L878" s="0" t="n">
        <v>0.22</v>
      </c>
      <c r="M878" s="19" t="n">
        <v>43682.2767428241</v>
      </c>
      <c r="N878" s="19" t="n">
        <v>43682.2899143866</v>
      </c>
      <c r="O878" s="19" t="s">
        <v>649</v>
      </c>
      <c r="AO878" s="47" t="str">
        <f aca="false">IF(AND(C878=S$2,D878=S$3,COUNTIF(AO$1:AO877,"&gt;"&amp;1)&lt;10),ROW(),"")</f>
        <v/>
      </c>
    </row>
    <row r="879" customFormat="false" ht="12.8" hidden="false" customHeight="false" outlineLevel="0" collapsed="false">
      <c r="A879" s="0" t="s">
        <v>1495</v>
      </c>
      <c r="B879" s="0" t="s">
        <v>613</v>
      </c>
      <c r="C879" s="0" t="s">
        <v>23</v>
      </c>
      <c r="D879" s="0" t="s">
        <v>594</v>
      </c>
      <c r="E879" s="20" t="n">
        <v>144.444998168945</v>
      </c>
      <c r="F879" s="0" t="n">
        <v>75.9</v>
      </c>
      <c r="G879" s="0" t="n">
        <v>80.2</v>
      </c>
      <c r="H879" s="0" t="n">
        <v>85.3</v>
      </c>
      <c r="I879" s="0" t="n">
        <v>11.48</v>
      </c>
      <c r="J879" s="0" t="n">
        <v>1.44</v>
      </c>
      <c r="K879" s="0" t="n">
        <v>32.37</v>
      </c>
      <c r="L879" s="0" t="n">
        <v>0.78</v>
      </c>
      <c r="M879" s="19" t="n">
        <v>43682.2577153588</v>
      </c>
      <c r="N879" s="19" t="n">
        <v>43682.2707477199</v>
      </c>
      <c r="O879" s="19" t="s">
        <v>649</v>
      </c>
      <c r="AO879" s="47" t="str">
        <f aca="false">IF(AND(C879=S$2,D879=S$3,COUNTIF(AO$1:AO878,"&gt;"&amp;1)&lt;10),ROW(),"")</f>
        <v/>
      </c>
    </row>
    <row r="880" customFormat="false" ht="12.8" hidden="false" customHeight="false" outlineLevel="0" collapsed="false">
      <c r="A880" s="0" t="s">
        <v>1496</v>
      </c>
      <c r="B880" s="0" t="s">
        <v>30</v>
      </c>
      <c r="C880" s="0" t="s">
        <v>1</v>
      </c>
      <c r="D880" s="0" t="s">
        <v>30</v>
      </c>
      <c r="E880" s="20" t="n">
        <v>108.829998779297</v>
      </c>
      <c r="F880" s="20" t="n">
        <v>73.7</v>
      </c>
      <c r="G880" s="20" t="n">
        <v>77.7</v>
      </c>
      <c r="H880" s="20" t="n">
        <v>84</v>
      </c>
      <c r="I880" s="20" t="n">
        <v>3.81</v>
      </c>
      <c r="J880" s="20" t="n">
        <v>1.15</v>
      </c>
      <c r="K880" s="20" t="n">
        <v>31.51</v>
      </c>
      <c r="L880" s="20" t="n">
        <v>0.62</v>
      </c>
      <c r="M880" s="19" t="n">
        <v>43682.2376000347</v>
      </c>
      <c r="N880" s="19" t="n">
        <v>43682.2463546644</v>
      </c>
      <c r="O880" s="19" t="s">
        <v>649</v>
      </c>
      <c r="AO880" s="47" t="str">
        <f aca="false">IF(AND(C880=S$2,D880=S$3,COUNTIF(AO$1:AO879,"&gt;"&amp;1)&lt;10),ROW(),"")</f>
        <v/>
      </c>
    </row>
    <row r="881" customFormat="false" ht="12.8" hidden="false" customHeight="false" outlineLevel="0" collapsed="false">
      <c r="A881" s="0" t="s">
        <v>1497</v>
      </c>
      <c r="B881" s="0" t="s">
        <v>30</v>
      </c>
      <c r="C881" s="0" t="s">
        <v>4</v>
      </c>
      <c r="D881" s="0" t="s">
        <v>30</v>
      </c>
      <c r="E881" s="20" t="n">
        <v>146.599998474121</v>
      </c>
      <c r="F881" s="0" t="n">
        <v>74.7</v>
      </c>
      <c r="G881" s="0" t="n">
        <v>78.8</v>
      </c>
      <c r="H881" s="0" t="n">
        <v>85.2</v>
      </c>
      <c r="I881" s="0" t="n">
        <v>5.66</v>
      </c>
      <c r="J881" s="0" t="n">
        <v>0.9</v>
      </c>
      <c r="K881" s="0" t="n">
        <v>31.63</v>
      </c>
      <c r="L881" s="0" t="n">
        <v>3.94</v>
      </c>
      <c r="M881" s="19" t="n">
        <v>43679.7198794792</v>
      </c>
      <c r="N881" s="19" t="n">
        <v>43679.7701228819</v>
      </c>
      <c r="O881" s="19" t="s">
        <v>605</v>
      </c>
      <c r="AO881" s="47" t="str">
        <f aca="false">IF(AND(C881=S$2,D881=S$3,COUNTIF(AO$1:AO880,"&gt;"&amp;1)&lt;10),ROW(),"")</f>
        <v/>
      </c>
    </row>
    <row r="882" customFormat="false" ht="12.8" hidden="false" customHeight="false" outlineLevel="0" collapsed="false">
      <c r="A882" s="0" t="s">
        <v>1498</v>
      </c>
      <c r="B882" s="0" t="s">
        <v>88</v>
      </c>
      <c r="C882" s="0" t="s">
        <v>26</v>
      </c>
      <c r="D882" s="0" t="s">
        <v>66</v>
      </c>
      <c r="E882" s="20" t="n">
        <v>144.729998779297</v>
      </c>
      <c r="F882" s="0" t="n">
        <v>73.3</v>
      </c>
      <c r="G882" s="0" t="n">
        <v>77.3</v>
      </c>
      <c r="H882" s="0" t="n">
        <v>83.7</v>
      </c>
      <c r="I882" s="0" t="n">
        <v>2.73</v>
      </c>
      <c r="J882" s="0" t="n">
        <v>0.9</v>
      </c>
      <c r="K882" s="0" t="n">
        <v>31.43</v>
      </c>
      <c r="L882" s="0" t="n">
        <v>0.88</v>
      </c>
      <c r="M882" s="19" t="n">
        <v>43679.6935071412</v>
      </c>
      <c r="N882" s="19" t="n">
        <v>43679.7055045486</v>
      </c>
      <c r="O882" s="19" t="s">
        <v>676</v>
      </c>
      <c r="AO882" s="47" t="str">
        <f aca="false">IF(AND(C882=S$2,D882=S$3,COUNTIF(AO$1:AO881,"&gt;"&amp;1)&lt;10),ROW(),"")</f>
        <v/>
      </c>
    </row>
    <row r="883" customFormat="false" ht="12.8" hidden="false" customHeight="false" outlineLevel="0" collapsed="false">
      <c r="A883" s="0" t="s">
        <v>1499</v>
      </c>
      <c r="B883" s="0" t="s">
        <v>104</v>
      </c>
      <c r="C883" s="0" t="s">
        <v>6</v>
      </c>
      <c r="D883" s="0" t="s">
        <v>104</v>
      </c>
      <c r="E883" s="20" t="n">
        <v>216.844998168945</v>
      </c>
      <c r="F883" s="0" t="n">
        <v>78.7</v>
      </c>
      <c r="G883" s="0" t="n">
        <v>83</v>
      </c>
      <c r="H883" s="0" t="n">
        <v>89.4</v>
      </c>
      <c r="I883" s="0" t="n">
        <v>4.37</v>
      </c>
      <c r="J883" s="0" t="n">
        <v>0.86</v>
      </c>
      <c r="K883" s="0" t="n">
        <v>31.72</v>
      </c>
      <c r="L883" s="0" t="n">
        <v>0.43</v>
      </c>
      <c r="M883" s="19" t="n">
        <v>43679.6677910069</v>
      </c>
      <c r="N883" s="19" t="n">
        <v>43679.6873565972</v>
      </c>
      <c r="O883" s="19" t="s">
        <v>676</v>
      </c>
      <c r="AO883" s="47" t="str">
        <f aca="false">IF(AND(C883=S$2,D883=S$3,COUNTIF(AO$1:AO882,"&gt;"&amp;1)&lt;10),ROW(),"")</f>
        <v/>
      </c>
    </row>
    <row r="884" customFormat="false" ht="12.8" hidden="false" customHeight="false" outlineLevel="0" collapsed="false">
      <c r="A884" s="0" t="s">
        <v>1500</v>
      </c>
      <c r="B884" s="0" t="s">
        <v>66</v>
      </c>
      <c r="C884" s="0" t="s">
        <v>20</v>
      </c>
      <c r="D884" s="0" t="s">
        <v>66</v>
      </c>
      <c r="E884" s="20" t="n">
        <v>144.014999389648</v>
      </c>
      <c r="F884" s="0" t="n">
        <v>72.5</v>
      </c>
      <c r="G884" s="0" t="n">
        <v>76.5</v>
      </c>
      <c r="H884" s="0" t="n">
        <v>82.6</v>
      </c>
      <c r="I884" s="0" t="n">
        <v>5.38</v>
      </c>
      <c r="J884" s="0" t="n">
        <v>1.16</v>
      </c>
      <c r="K884" s="0" t="n">
        <v>31.73</v>
      </c>
      <c r="L884" s="0" t="n">
        <v>0.81</v>
      </c>
      <c r="M884" s="19" t="n">
        <v>43679.6295719907</v>
      </c>
      <c r="N884" s="19" t="n">
        <v>43679.6599303588</v>
      </c>
      <c r="O884" s="19" t="s">
        <v>676</v>
      </c>
      <c r="AO884" s="47" t="str">
        <f aca="false">IF(AND(C884=S$2,D884=S$3,COUNTIF(AO$1:AO883,"&gt;"&amp;1)&lt;10),ROW(),"")</f>
        <v/>
      </c>
    </row>
    <row r="885" customFormat="false" ht="12.8" hidden="false" customHeight="false" outlineLevel="0" collapsed="false">
      <c r="A885" s="0" t="s">
        <v>1501</v>
      </c>
      <c r="B885" s="0" t="s">
        <v>104</v>
      </c>
      <c r="C885" s="0" t="s">
        <v>6</v>
      </c>
      <c r="D885" s="0" t="s">
        <v>104</v>
      </c>
      <c r="E885" s="20" t="n">
        <v>216</v>
      </c>
      <c r="F885" s="0" t="n">
        <v>79.2</v>
      </c>
      <c r="G885" s="0" t="n">
        <v>83.5</v>
      </c>
      <c r="H885" s="0" t="n">
        <v>89.9</v>
      </c>
      <c r="I885" s="0" t="n">
        <v>4.96</v>
      </c>
      <c r="J885" s="0" t="n">
        <v>0.81</v>
      </c>
      <c r="K885" s="0" t="n">
        <v>31.76</v>
      </c>
      <c r="L885" s="0" t="n">
        <v>0.69</v>
      </c>
      <c r="M885" s="19" t="n">
        <v>43679.6271019329</v>
      </c>
      <c r="N885" s="19" t="n">
        <v>43679.6633293634</v>
      </c>
      <c r="O885" s="19" t="s">
        <v>676</v>
      </c>
      <c r="AO885" s="47" t="str">
        <f aca="false">IF(AND(C885=S$2,D885=S$3,COUNTIF(AO$1:AO884,"&gt;"&amp;1)&lt;10),ROW(),"")</f>
        <v/>
      </c>
    </row>
    <row r="886" customFormat="false" ht="12.8" hidden="false" customHeight="false" outlineLevel="0" collapsed="false">
      <c r="A886" s="0" t="s">
        <v>1502</v>
      </c>
      <c r="B886" s="0" t="s">
        <v>30</v>
      </c>
      <c r="C886" s="0" t="s">
        <v>4</v>
      </c>
      <c r="D886" s="0" t="s">
        <v>30</v>
      </c>
      <c r="E886" s="20" t="n">
        <v>180.244998168945</v>
      </c>
      <c r="F886" s="0" t="n">
        <v>76</v>
      </c>
      <c r="G886" s="0" t="n">
        <v>80.1</v>
      </c>
      <c r="H886" s="0" t="n">
        <v>85.5</v>
      </c>
      <c r="I886" s="0" t="n">
        <v>4.13</v>
      </c>
      <c r="J886" s="0" t="n">
        <v>1.01</v>
      </c>
      <c r="K886" s="0" t="n">
        <v>31.58</v>
      </c>
      <c r="L886" s="0" t="n">
        <v>1.99</v>
      </c>
      <c r="M886" s="19" t="n">
        <v>43679.5615576736</v>
      </c>
      <c r="N886" s="19" t="n">
        <v>43679.7735766204</v>
      </c>
      <c r="O886" s="19" t="s">
        <v>605</v>
      </c>
      <c r="AO886" s="47" t="str">
        <f aca="false">IF(AND(C886=S$2,D886=S$3,COUNTIF(AO$1:AO885,"&gt;"&amp;1)&lt;10),ROW(),"")</f>
        <v/>
      </c>
    </row>
    <row r="887" customFormat="false" ht="12.8" hidden="false" customHeight="false" outlineLevel="0" collapsed="false">
      <c r="A887" s="0" t="s">
        <v>1503</v>
      </c>
      <c r="B887" s="0" t="s">
        <v>613</v>
      </c>
      <c r="C887" s="0" t="s">
        <v>8</v>
      </c>
      <c r="D887" s="0" t="s">
        <v>66</v>
      </c>
      <c r="E887" s="20" t="n">
        <v>72.0299987792969</v>
      </c>
      <c r="F887" s="0" t="n">
        <v>73</v>
      </c>
      <c r="G887" s="0" t="n">
        <v>77</v>
      </c>
      <c r="H887" s="0" t="n">
        <v>82</v>
      </c>
      <c r="I887" s="0" t="n">
        <v>10.84</v>
      </c>
      <c r="J887" s="0" t="n">
        <v>1.3</v>
      </c>
      <c r="K887" s="0" t="n">
        <v>32.27</v>
      </c>
      <c r="L887" s="0" t="n">
        <v>0.61</v>
      </c>
      <c r="M887" s="19" t="n">
        <v>43679.538362963</v>
      </c>
      <c r="N887" s="19" t="n">
        <v>43679.5543871528</v>
      </c>
      <c r="O887" s="19" t="s">
        <v>676</v>
      </c>
      <c r="AO887" s="47" t="str">
        <f aca="false">IF(AND(C887=S$2,D887=S$3,COUNTIF(AO$1:AO886,"&gt;"&amp;1)&lt;10),ROW(),"")</f>
        <v/>
      </c>
    </row>
    <row r="888" customFormat="false" ht="12.8" hidden="false" customHeight="false" outlineLevel="0" collapsed="false">
      <c r="A888" s="0" t="s">
        <v>1504</v>
      </c>
      <c r="B888" s="0" t="s">
        <v>66</v>
      </c>
      <c r="C888" s="0" t="s">
        <v>20</v>
      </c>
      <c r="D888" s="0" t="s">
        <v>66</v>
      </c>
      <c r="E888" s="20" t="n">
        <v>252.104995727539</v>
      </c>
      <c r="F888" s="0" t="n">
        <v>72.6</v>
      </c>
      <c r="G888" s="0" t="n">
        <v>76.6</v>
      </c>
      <c r="H888" s="0" t="n">
        <v>82.4</v>
      </c>
      <c r="I888" s="0" t="n">
        <v>6.07</v>
      </c>
      <c r="J888" s="0" t="n">
        <v>1.1</v>
      </c>
      <c r="K888" s="0" t="n">
        <v>31.86</v>
      </c>
      <c r="L888" s="0" t="n">
        <v>0.85</v>
      </c>
      <c r="M888" s="19" t="n">
        <v>43679.5086461806</v>
      </c>
      <c r="N888" s="19" t="n">
        <v>43679.5331479977</v>
      </c>
      <c r="O888" s="19" t="s">
        <v>676</v>
      </c>
      <c r="AO888" s="47" t="str">
        <f aca="false">IF(AND(C888=S$2,D888=S$3,COUNTIF(AO$1:AO887,"&gt;"&amp;1)&lt;10),ROW(),"")</f>
        <v/>
      </c>
    </row>
    <row r="889" customFormat="false" ht="12.8" hidden="false" customHeight="false" outlineLevel="0" collapsed="false">
      <c r="A889" s="0" t="s">
        <v>1505</v>
      </c>
      <c r="B889" s="0" t="s">
        <v>58</v>
      </c>
      <c r="C889" s="0" t="s">
        <v>2</v>
      </c>
      <c r="D889" s="0" t="s">
        <v>58</v>
      </c>
      <c r="E889" s="20" t="n">
        <v>252.089996337891</v>
      </c>
      <c r="F889" s="0" t="n">
        <v>73.7</v>
      </c>
      <c r="G889" s="0" t="n">
        <v>77.7</v>
      </c>
      <c r="H889" s="0" t="n">
        <v>84.3</v>
      </c>
      <c r="I889" s="0" t="n">
        <v>2.7</v>
      </c>
      <c r="J889" s="0" t="n">
        <v>0.81</v>
      </c>
      <c r="K889" s="0" t="n">
        <v>31.43</v>
      </c>
      <c r="L889" s="0" t="n">
        <v>0.77</v>
      </c>
      <c r="M889" s="19" t="n">
        <v>43679.4539881945</v>
      </c>
      <c r="N889" s="19" t="n">
        <v>43679.6726663194</v>
      </c>
      <c r="O889" s="19" t="s">
        <v>676</v>
      </c>
      <c r="AO889" s="47" t="str">
        <f aca="false">IF(AND(C889=S$2,D889=S$3,COUNTIF(AO$1:AO888,"&gt;"&amp;1)&lt;10),ROW(),"")</f>
        <v/>
      </c>
    </row>
    <row r="890" customFormat="false" ht="12.8" hidden="false" customHeight="false" outlineLevel="0" collapsed="false">
      <c r="A890" s="0" t="s">
        <v>1506</v>
      </c>
      <c r="B890" s="0" t="s">
        <v>30</v>
      </c>
      <c r="C890" s="0" t="s">
        <v>1</v>
      </c>
      <c r="D890" s="0" t="s">
        <v>30</v>
      </c>
      <c r="E890" s="20" t="n">
        <v>216.059997558594</v>
      </c>
      <c r="F890" s="20" t="n">
        <v>75.5</v>
      </c>
      <c r="G890" s="20" t="n">
        <v>79.5</v>
      </c>
      <c r="H890" s="20" t="n">
        <v>86</v>
      </c>
      <c r="I890" s="20" t="n">
        <v>2.63</v>
      </c>
      <c r="J890" s="20" t="n">
        <v>0.9</v>
      </c>
      <c r="K890" s="20" t="n">
        <v>31.26</v>
      </c>
      <c r="L890" s="20" t="n">
        <v>1.97</v>
      </c>
      <c r="M890" s="19" t="n">
        <v>43679.3976578356</v>
      </c>
      <c r="N890" s="19" t="n">
        <v>43679.4457525463</v>
      </c>
      <c r="O890" s="19" t="s">
        <v>605</v>
      </c>
      <c r="AO890" s="47" t="str">
        <f aca="false">IF(AND(C890=S$2,D890=S$3,COUNTIF(AO$1:AO889,"&gt;"&amp;1)&lt;10),ROW(),"")</f>
        <v/>
      </c>
    </row>
    <row r="891" customFormat="false" ht="12.8" hidden="false" customHeight="false" outlineLevel="0" collapsed="false">
      <c r="A891" s="0" t="s">
        <v>1507</v>
      </c>
      <c r="B891" s="0" t="s">
        <v>30</v>
      </c>
      <c r="C891" s="0" t="s">
        <v>4</v>
      </c>
      <c r="D891" s="0" t="s">
        <v>30</v>
      </c>
      <c r="E891" s="20" t="n">
        <v>233.528997802734</v>
      </c>
      <c r="F891" s="0" t="n">
        <v>75.1</v>
      </c>
      <c r="G891" s="0" t="n">
        <v>79.1</v>
      </c>
      <c r="H891" s="0" t="n">
        <v>85.5</v>
      </c>
      <c r="I891" s="0" t="n">
        <v>5.64</v>
      </c>
      <c r="J891" s="0" t="n">
        <v>0.96</v>
      </c>
      <c r="K891" s="0" t="n">
        <v>31.76</v>
      </c>
      <c r="L891" s="0" t="n">
        <v>0.96</v>
      </c>
      <c r="M891" s="19" t="n">
        <v>43679.3455273148</v>
      </c>
      <c r="N891" s="19" t="n">
        <v>43679.3653764236</v>
      </c>
      <c r="O891" s="19" t="s">
        <v>605</v>
      </c>
      <c r="AO891" s="47" t="str">
        <f aca="false">IF(AND(C891=S$2,D891=S$3,COUNTIF(AO$1:AO890,"&gt;"&amp;1)&lt;10),ROW(),"")</f>
        <v/>
      </c>
    </row>
    <row r="892" customFormat="false" ht="12.8" hidden="false" customHeight="false" outlineLevel="0" collapsed="false">
      <c r="A892" s="0" t="s">
        <v>1508</v>
      </c>
      <c r="B892" s="0" t="s">
        <v>66</v>
      </c>
      <c r="C892" s="0" t="s">
        <v>20</v>
      </c>
      <c r="D892" s="0" t="s">
        <v>66</v>
      </c>
      <c r="E892" s="20" t="n">
        <v>217.066999053955</v>
      </c>
      <c r="F892" s="0" t="n">
        <v>67.4</v>
      </c>
      <c r="G892" s="0" t="n">
        <v>71.1</v>
      </c>
      <c r="H892" s="0" t="n">
        <v>76.8</v>
      </c>
      <c r="I892" s="0" t="n">
        <v>7.85</v>
      </c>
      <c r="J892" s="0" t="n">
        <v>1.69</v>
      </c>
      <c r="K892" s="0" t="n">
        <v>32.07</v>
      </c>
      <c r="L892" s="0" t="n">
        <v>0.65</v>
      </c>
      <c r="M892" s="19" t="n">
        <v>43679.3257586458</v>
      </c>
      <c r="N892" s="19" t="n">
        <v>43679.6724512731</v>
      </c>
      <c r="O892" s="19" t="s">
        <v>605</v>
      </c>
      <c r="AO892" s="47" t="str">
        <f aca="false">IF(AND(C892=S$2,D892=S$3,COUNTIF(AO$1:AO891,"&gt;"&amp;1)&lt;10),ROW(),"")</f>
        <v/>
      </c>
    </row>
    <row r="893" customFormat="false" ht="12.8" hidden="false" customHeight="false" outlineLevel="0" collapsed="false">
      <c r="A893" s="0" t="s">
        <v>1509</v>
      </c>
      <c r="B893" s="0" t="s">
        <v>30</v>
      </c>
      <c r="C893" s="0" t="s">
        <v>4</v>
      </c>
      <c r="D893" s="0" t="s">
        <v>30</v>
      </c>
      <c r="E893" s="20" t="n">
        <v>579.984996795654</v>
      </c>
      <c r="F893" s="0" t="n">
        <v>75</v>
      </c>
      <c r="G893" s="0" t="n">
        <v>79</v>
      </c>
      <c r="H893" s="0" t="n">
        <v>85.2</v>
      </c>
      <c r="I893" s="0" t="n">
        <v>5.69</v>
      </c>
      <c r="J893" s="0" t="n">
        <v>1.12</v>
      </c>
      <c r="K893" s="0" t="n">
        <v>31.88</v>
      </c>
      <c r="L893" s="0" t="n">
        <v>0.83</v>
      </c>
      <c r="M893" s="19" t="n">
        <v>43679.2438962963</v>
      </c>
      <c r="N893" s="19" t="n">
        <v>43679.3099196759</v>
      </c>
      <c r="O893" s="19" t="s">
        <v>1108</v>
      </c>
      <c r="AO893" s="47" t="str">
        <f aca="false">IF(AND(C893=S$2,D893=S$3,COUNTIF(AO$1:AO892,"&gt;"&amp;1)&lt;10),ROW(),"")</f>
        <v/>
      </c>
    </row>
    <row r="894" customFormat="false" ht="12.8" hidden="false" customHeight="false" outlineLevel="0" collapsed="false">
      <c r="A894" s="0" t="s">
        <v>1510</v>
      </c>
      <c r="B894" s="0" t="s">
        <v>66</v>
      </c>
      <c r="C894" s="0" t="s">
        <v>20</v>
      </c>
      <c r="D894" s="0" t="s">
        <v>66</v>
      </c>
      <c r="E894" s="20" t="n">
        <v>82.8249998092651</v>
      </c>
      <c r="F894" s="0" t="n">
        <v>66.4</v>
      </c>
      <c r="G894" s="0" t="n">
        <v>70</v>
      </c>
      <c r="H894" s="0" t="n">
        <v>75.9</v>
      </c>
      <c r="I894" s="0" t="n">
        <v>7.22</v>
      </c>
      <c r="J894" s="0" t="n">
        <v>1.21</v>
      </c>
      <c r="K894" s="0" t="n">
        <v>31.98</v>
      </c>
      <c r="L894" s="0" t="n">
        <v>1.58</v>
      </c>
      <c r="M894" s="19" t="n">
        <v>43679.2294518519</v>
      </c>
      <c r="N894" s="19" t="n">
        <v>43679.2395674769</v>
      </c>
      <c r="O894" s="19" t="s">
        <v>1108</v>
      </c>
      <c r="AO894" s="47" t="str">
        <f aca="false">IF(AND(C894=S$2,D894=S$3,COUNTIF(AO$1:AO893,"&gt;"&amp;1)&lt;10),ROW(),"")</f>
        <v/>
      </c>
    </row>
    <row r="895" customFormat="false" ht="12.8" hidden="false" customHeight="false" outlineLevel="0" collapsed="false">
      <c r="A895" s="0" t="s">
        <v>1511</v>
      </c>
      <c r="B895" s="0" t="s">
        <v>66</v>
      </c>
      <c r="C895" s="0" t="s">
        <v>20</v>
      </c>
      <c r="D895" s="0" t="s">
        <v>66</v>
      </c>
      <c r="E895" s="20" t="n">
        <v>288.814998626709</v>
      </c>
      <c r="F895" s="0" t="n">
        <v>71.2</v>
      </c>
      <c r="G895" s="0" t="n">
        <v>75</v>
      </c>
      <c r="H895" s="0" t="n">
        <v>80.8</v>
      </c>
      <c r="I895" s="0" t="n">
        <v>7.18</v>
      </c>
      <c r="J895" s="0" t="n">
        <v>1.21</v>
      </c>
      <c r="K895" s="0" t="n">
        <v>31.92</v>
      </c>
      <c r="L895" s="0" t="n">
        <v>1.57</v>
      </c>
      <c r="M895" s="19" t="n">
        <v>43678.9024839931</v>
      </c>
      <c r="N895" s="19" t="n">
        <v>43678.9357765394</v>
      </c>
      <c r="O895" s="19" t="s">
        <v>649</v>
      </c>
      <c r="AO895" s="47" t="str">
        <f aca="false">IF(AND(C895=S$2,D895=S$3,COUNTIF(AO$1:AO894,"&gt;"&amp;1)&lt;10),ROW(),"")</f>
        <v/>
      </c>
    </row>
    <row r="896" customFormat="false" ht="12.8" hidden="false" customHeight="false" outlineLevel="0" collapsed="false">
      <c r="A896" s="0" t="s">
        <v>1512</v>
      </c>
      <c r="B896" s="0" t="s">
        <v>66</v>
      </c>
      <c r="C896" s="0" t="s">
        <v>20</v>
      </c>
      <c r="D896" s="0" t="s">
        <v>66</v>
      </c>
      <c r="E896" s="20" t="n">
        <v>180.044998168945</v>
      </c>
      <c r="F896" s="0" t="n">
        <v>72.7</v>
      </c>
      <c r="G896" s="0" t="n">
        <v>76.7</v>
      </c>
      <c r="H896" s="0" t="n">
        <v>82.9</v>
      </c>
      <c r="I896" s="0" t="n">
        <v>5.34</v>
      </c>
      <c r="J896" s="0" t="n">
        <v>1.03</v>
      </c>
      <c r="K896" s="0" t="n">
        <v>31.6</v>
      </c>
      <c r="L896" s="0" t="n">
        <v>3.78</v>
      </c>
      <c r="M896" s="19" t="n">
        <v>43678.870481632</v>
      </c>
      <c r="N896" s="19" t="n">
        <v>43678.8971819444</v>
      </c>
      <c r="O896" s="19" t="s">
        <v>649</v>
      </c>
      <c r="AO896" s="47" t="str">
        <f aca="false">IF(AND(C896=S$2,D896=S$3,COUNTIF(AO$1:AO895,"&gt;"&amp;1)&lt;10),ROW(),"")</f>
        <v/>
      </c>
    </row>
    <row r="897" customFormat="false" ht="12.8" hidden="false" customHeight="false" outlineLevel="0" collapsed="false">
      <c r="A897" s="0" t="s">
        <v>1513</v>
      </c>
      <c r="B897" s="0" t="s">
        <v>104</v>
      </c>
      <c r="C897" s="0" t="s">
        <v>6</v>
      </c>
      <c r="D897" s="0" t="s">
        <v>104</v>
      </c>
      <c r="E897" s="20" t="n">
        <v>252.059997558594</v>
      </c>
      <c r="F897" s="0" t="n">
        <v>79.5</v>
      </c>
      <c r="G897" s="0" t="n">
        <v>83.8</v>
      </c>
      <c r="H897" s="0" t="n">
        <v>90.9</v>
      </c>
      <c r="I897" s="0" t="n">
        <v>7.61</v>
      </c>
      <c r="J897" s="0" t="n">
        <v>1.31</v>
      </c>
      <c r="K897" s="0" t="n">
        <v>32</v>
      </c>
      <c r="L897" s="0" t="n">
        <v>2.43</v>
      </c>
      <c r="M897" s="19" t="n">
        <v>43678.8392886227</v>
      </c>
      <c r="N897" s="19" t="n">
        <v>43679.3855795139</v>
      </c>
      <c r="O897" s="19" t="s">
        <v>649</v>
      </c>
      <c r="AO897" s="47" t="str">
        <f aca="false">IF(AND(C897=S$2,D897=S$3,COUNTIF(AO$1:AO896,"&gt;"&amp;1)&lt;10),ROW(),"")</f>
        <v/>
      </c>
    </row>
    <row r="898" customFormat="false" ht="12.8" hidden="false" customHeight="false" outlineLevel="0" collapsed="false">
      <c r="A898" s="0" t="s">
        <v>1514</v>
      </c>
      <c r="B898" s="0" t="s">
        <v>30</v>
      </c>
      <c r="C898" s="0" t="s">
        <v>1</v>
      </c>
      <c r="D898" s="0" t="s">
        <v>30</v>
      </c>
      <c r="E898" s="20" t="n">
        <v>215.802997589111</v>
      </c>
      <c r="F898" s="20" t="n">
        <v>78.1</v>
      </c>
      <c r="G898" s="20" t="n">
        <v>82.3</v>
      </c>
      <c r="H898" s="20" t="n">
        <v>89.4</v>
      </c>
      <c r="I898" s="20" t="n">
        <v>3.51</v>
      </c>
      <c r="J898" s="20" t="n">
        <v>0.73</v>
      </c>
      <c r="K898" s="20" t="n">
        <v>31.56</v>
      </c>
      <c r="L898" s="20" t="n">
        <v>0.83</v>
      </c>
      <c r="M898" s="19" t="n">
        <v>43678.729625081</v>
      </c>
      <c r="N898" s="19" t="n">
        <v>43678.7866794329</v>
      </c>
      <c r="O898" s="19" t="s">
        <v>676</v>
      </c>
      <c r="AO898" s="47" t="str">
        <f aca="false">IF(AND(C898=S$2,D898=S$3,COUNTIF(AO$1:AO897,"&gt;"&amp;1)&lt;10),ROW(),"")</f>
        <v/>
      </c>
    </row>
    <row r="899" customFormat="false" ht="12.8" hidden="false" customHeight="false" outlineLevel="0" collapsed="false">
      <c r="A899" s="0" t="s">
        <v>1515</v>
      </c>
      <c r="B899" s="0" t="s">
        <v>633</v>
      </c>
      <c r="C899" s="0" t="s">
        <v>5</v>
      </c>
      <c r="D899" s="0" t="s">
        <v>54</v>
      </c>
      <c r="E899" s="20" t="n">
        <v>180.52799987793</v>
      </c>
      <c r="F899" s="0" t="n">
        <v>78.8</v>
      </c>
      <c r="G899" s="0" t="n">
        <v>83.1</v>
      </c>
      <c r="H899" s="0" t="n">
        <v>90.2</v>
      </c>
      <c r="I899" s="0" t="n">
        <v>2.28</v>
      </c>
      <c r="J899" s="0" t="n">
        <v>0.69</v>
      </c>
      <c r="K899" s="0" t="n">
        <v>31.52</v>
      </c>
      <c r="L899" s="0" t="n">
        <v>0.5</v>
      </c>
      <c r="M899" s="19" t="n">
        <v>43678.7052667014</v>
      </c>
      <c r="N899" s="19" t="n">
        <v>43678.7277201736</v>
      </c>
      <c r="O899" s="19" t="s">
        <v>676</v>
      </c>
      <c r="AO899" s="47" t="str">
        <f aca="false">IF(AND(C899=S$2,D899=S$3,COUNTIF(AO$1:AO898,"&gt;"&amp;1)&lt;10),ROW(),"")</f>
        <v/>
      </c>
    </row>
    <row r="900" customFormat="false" ht="12.8" hidden="false" customHeight="false" outlineLevel="0" collapsed="false">
      <c r="A900" s="0" t="s">
        <v>1516</v>
      </c>
      <c r="B900" s="0" t="s">
        <v>30</v>
      </c>
      <c r="C900" s="0" t="s">
        <v>4</v>
      </c>
      <c r="D900" s="0" t="s">
        <v>30</v>
      </c>
      <c r="E900" s="20" t="n">
        <v>250.923997879028</v>
      </c>
      <c r="F900" s="0" t="n">
        <v>74.5</v>
      </c>
      <c r="G900" s="0" t="n">
        <v>78.5</v>
      </c>
      <c r="H900" s="0" t="n">
        <v>84.9</v>
      </c>
      <c r="I900" s="0" t="n">
        <v>4.3</v>
      </c>
      <c r="J900" s="0" t="n">
        <v>0.89</v>
      </c>
      <c r="K900" s="0" t="n">
        <v>31.52</v>
      </c>
      <c r="L900" s="0" t="n">
        <v>1.42</v>
      </c>
      <c r="M900" s="19" t="n">
        <v>43678.671233912</v>
      </c>
      <c r="N900" s="19" t="n">
        <v>43678.7002151968</v>
      </c>
      <c r="O900" s="19" t="s">
        <v>676</v>
      </c>
      <c r="AO900" s="47" t="str">
        <f aca="false">IF(AND(C900=S$2,D900=S$3,COUNTIF(AO$1:AO899,"&gt;"&amp;1)&lt;10),ROW(),"")</f>
        <v/>
      </c>
    </row>
    <row r="901" customFormat="false" ht="12.8" hidden="false" customHeight="false" outlineLevel="0" collapsed="false">
      <c r="A901" s="0" t="s">
        <v>1517</v>
      </c>
      <c r="B901" s="0" t="s">
        <v>66</v>
      </c>
      <c r="C901" s="0" t="s">
        <v>20</v>
      </c>
      <c r="D901" s="0" t="s">
        <v>66</v>
      </c>
      <c r="E901" s="20" t="n">
        <v>327.643997192383</v>
      </c>
      <c r="F901" s="0" t="n">
        <v>69.3</v>
      </c>
      <c r="G901" s="0" t="n">
        <v>73.1</v>
      </c>
      <c r="H901" s="0" t="n">
        <v>78.8</v>
      </c>
      <c r="I901" s="0" t="n">
        <v>6.53</v>
      </c>
      <c r="J901" s="0" t="n">
        <v>1.02</v>
      </c>
      <c r="K901" s="0" t="n">
        <v>31.77</v>
      </c>
      <c r="L901" s="0" t="n">
        <v>3.68</v>
      </c>
      <c r="M901" s="19" t="n">
        <v>43678.5652038194</v>
      </c>
      <c r="N901" s="19" t="n">
        <v>43679.3863080671</v>
      </c>
      <c r="O901" s="19" t="s">
        <v>676</v>
      </c>
      <c r="AO901" s="47" t="str">
        <f aca="false">IF(AND(C901=S$2,D901=S$3,COUNTIF(AO$1:AO900,"&gt;"&amp;1)&lt;10),ROW(),"")</f>
        <v/>
      </c>
    </row>
    <row r="902" customFormat="false" ht="12.8" hidden="false" customHeight="false" outlineLevel="0" collapsed="false">
      <c r="A902" s="0" t="s">
        <v>1518</v>
      </c>
      <c r="B902" s="0" t="s">
        <v>30</v>
      </c>
      <c r="C902" s="0" t="s">
        <v>4</v>
      </c>
      <c r="D902" s="0" t="s">
        <v>30</v>
      </c>
      <c r="E902" s="20" t="n">
        <v>180.044998168945</v>
      </c>
      <c r="F902" s="0" t="n">
        <v>74.8</v>
      </c>
      <c r="G902" s="0" t="n">
        <v>78.9</v>
      </c>
      <c r="H902" s="0" t="n">
        <v>84.7</v>
      </c>
      <c r="I902" s="0" t="n">
        <v>7.73</v>
      </c>
      <c r="J902" s="0" t="n">
        <v>1.28</v>
      </c>
      <c r="K902" s="0" t="n">
        <v>31.86</v>
      </c>
      <c r="L902" s="0" t="n">
        <v>0.83</v>
      </c>
      <c r="M902" s="19" t="n">
        <v>43678.547633831</v>
      </c>
      <c r="N902" s="19" t="n">
        <v>43678.5600116551</v>
      </c>
      <c r="O902" s="19" t="s">
        <v>676</v>
      </c>
      <c r="AO902" s="47" t="str">
        <f aca="false">IF(AND(C902=S$2,D902=S$3,COUNTIF(AO$1:AO901,"&gt;"&amp;1)&lt;10),ROW(),"")</f>
        <v/>
      </c>
    </row>
    <row r="903" customFormat="false" ht="12.8" hidden="false" customHeight="false" outlineLevel="0" collapsed="false">
      <c r="A903" s="0" t="s">
        <v>1519</v>
      </c>
      <c r="B903" s="0" t="s">
        <v>30</v>
      </c>
      <c r="C903" s="0" t="s">
        <v>4</v>
      </c>
      <c r="D903" s="0" t="s">
        <v>30</v>
      </c>
      <c r="E903" s="20" t="n">
        <v>214.637996673584</v>
      </c>
      <c r="F903" s="0" t="n">
        <v>75.5</v>
      </c>
      <c r="G903" s="0" t="n">
        <v>79.7</v>
      </c>
      <c r="H903" s="0" t="n">
        <v>85.8</v>
      </c>
      <c r="I903" s="0" t="n">
        <v>6.23</v>
      </c>
      <c r="J903" s="0" t="n">
        <v>1.06</v>
      </c>
      <c r="K903" s="0" t="n">
        <v>31.84</v>
      </c>
      <c r="L903" s="0" t="n">
        <v>0.95</v>
      </c>
      <c r="M903" s="19" t="n">
        <v>43678.5274832176</v>
      </c>
      <c r="N903" s="19" t="n">
        <v>43678.54454375</v>
      </c>
      <c r="O903" s="19" t="s">
        <v>676</v>
      </c>
      <c r="AO903" s="47" t="str">
        <f aca="false">IF(AND(C903=S$2,D903=S$3,COUNTIF(AO$1:AO902,"&gt;"&amp;1)&lt;10),ROW(),"")</f>
        <v/>
      </c>
    </row>
    <row r="904" customFormat="false" ht="12.8" hidden="false" customHeight="false" outlineLevel="0" collapsed="false">
      <c r="A904" s="0" t="s">
        <v>1520</v>
      </c>
      <c r="B904" s="0" t="s">
        <v>613</v>
      </c>
      <c r="C904" s="0" t="s">
        <v>8</v>
      </c>
      <c r="D904" s="0" t="s">
        <v>66</v>
      </c>
      <c r="E904" s="20" t="n">
        <v>180.044998168945</v>
      </c>
      <c r="F904" s="0" t="n">
        <v>73.7</v>
      </c>
      <c r="G904" s="0" t="n">
        <v>77.8</v>
      </c>
      <c r="H904" s="0" t="n">
        <v>82.9</v>
      </c>
      <c r="I904" s="0" t="n">
        <v>14.54</v>
      </c>
      <c r="J904" s="0" t="n">
        <v>1.58</v>
      </c>
      <c r="K904" s="0" t="n">
        <v>32.4</v>
      </c>
      <c r="L904" s="0" t="n">
        <v>0.6</v>
      </c>
      <c r="M904" s="19" t="n">
        <v>43678.5009409722</v>
      </c>
      <c r="N904" s="19" t="n">
        <v>43678.518762037</v>
      </c>
      <c r="O904" s="19" t="s">
        <v>1108</v>
      </c>
      <c r="AO904" s="47" t="str">
        <f aca="false">IF(AND(C904=S$2,D904=S$3,COUNTIF(AO$1:AO903,"&gt;"&amp;1)&lt;10),ROW(),"")</f>
        <v/>
      </c>
    </row>
    <row r="905" customFormat="false" ht="12.8" hidden="false" customHeight="false" outlineLevel="0" collapsed="false">
      <c r="A905" s="0" t="s">
        <v>1521</v>
      </c>
      <c r="B905" s="0" t="s">
        <v>66</v>
      </c>
      <c r="C905" s="0" t="s">
        <v>9</v>
      </c>
      <c r="D905" s="0" t="s">
        <v>66</v>
      </c>
      <c r="E905" s="20" t="n">
        <v>334.020994186401</v>
      </c>
      <c r="F905" s="0" t="n">
        <v>64.2</v>
      </c>
      <c r="G905" s="0" t="n">
        <v>67.7</v>
      </c>
      <c r="H905" s="0" t="n">
        <v>73.1</v>
      </c>
      <c r="I905" s="0" t="n">
        <v>9.35</v>
      </c>
      <c r="J905" s="0" t="n">
        <v>1.61</v>
      </c>
      <c r="K905" s="0" t="n">
        <v>32.12</v>
      </c>
      <c r="L905" s="0" t="n">
        <v>0.53</v>
      </c>
      <c r="M905" s="19" t="n">
        <v>43678.4551282755</v>
      </c>
      <c r="N905" s="19" t="n">
        <v>43678.4959447107</v>
      </c>
      <c r="O905" s="19" t="s">
        <v>1108</v>
      </c>
      <c r="AO905" s="47" t="str">
        <f aca="false">IF(AND(C905=S$2,D905=S$3,COUNTIF(AO$1:AO904,"&gt;"&amp;1)&lt;10),ROW(),"")</f>
        <v/>
      </c>
    </row>
    <row r="906" customFormat="false" ht="12.8" hidden="false" customHeight="false" outlineLevel="0" collapsed="false">
      <c r="A906" s="0" t="s">
        <v>1522</v>
      </c>
      <c r="B906" s="0" t="s">
        <v>104</v>
      </c>
      <c r="C906" s="0" t="s">
        <v>6</v>
      </c>
      <c r="D906" s="0" t="s">
        <v>104</v>
      </c>
      <c r="E906" s="20" t="n">
        <v>200.031995773315</v>
      </c>
      <c r="F906" s="0" t="n">
        <v>78</v>
      </c>
      <c r="G906" s="0" t="n">
        <v>82.2</v>
      </c>
      <c r="H906" s="0" t="n">
        <v>88.8</v>
      </c>
      <c r="I906" s="0" t="n">
        <v>5.26</v>
      </c>
      <c r="J906" s="0" t="n">
        <v>0.94</v>
      </c>
      <c r="K906" s="0" t="n">
        <v>31.83</v>
      </c>
      <c r="L906" s="0" t="n">
        <v>0.41</v>
      </c>
      <c r="M906" s="19" t="n">
        <v>43678.3981559375</v>
      </c>
      <c r="N906" s="19" t="n">
        <v>43678.4504476042</v>
      </c>
      <c r="O906" s="19" t="s">
        <v>1108</v>
      </c>
      <c r="AO906" s="47" t="str">
        <f aca="false">IF(AND(C906=S$2,D906=S$3,COUNTIF(AO$1:AO905,"&gt;"&amp;1)&lt;10),ROW(),"")</f>
        <v/>
      </c>
    </row>
    <row r="907" customFormat="false" ht="12.8" hidden="false" customHeight="false" outlineLevel="0" collapsed="false">
      <c r="A907" s="0" t="s">
        <v>1523</v>
      </c>
      <c r="B907" s="0" t="s">
        <v>30</v>
      </c>
      <c r="C907" s="0" t="s">
        <v>4</v>
      </c>
      <c r="D907" s="0" t="s">
        <v>30</v>
      </c>
      <c r="E907" s="20" t="n">
        <v>406.112997055054</v>
      </c>
      <c r="F907" s="0" t="n">
        <v>75.3</v>
      </c>
      <c r="G907" s="0" t="n">
        <v>79.4</v>
      </c>
      <c r="H907" s="0" t="n">
        <v>85.8</v>
      </c>
      <c r="I907" s="0" t="n">
        <v>4.02</v>
      </c>
      <c r="J907" s="0" t="n">
        <v>0.93</v>
      </c>
      <c r="K907" s="0" t="n">
        <v>31.76</v>
      </c>
      <c r="L907" s="0" t="n">
        <v>1.2</v>
      </c>
      <c r="M907" s="19" t="n">
        <v>43678.3322756945</v>
      </c>
      <c r="N907" s="19" t="n">
        <v>43678.3806322917</v>
      </c>
      <c r="O907" s="19" t="s">
        <v>605</v>
      </c>
      <c r="AO907" s="47" t="str">
        <f aca="false">IF(AND(C907=S$2,D907=S$3,COUNTIF(AO$1:AO906,"&gt;"&amp;1)&lt;10),ROW(),"")</f>
        <v/>
      </c>
    </row>
    <row r="908" customFormat="false" ht="12.8" hidden="false" customHeight="false" outlineLevel="0" collapsed="false">
      <c r="A908" s="0" t="s">
        <v>1524</v>
      </c>
      <c r="B908" s="0" t="s">
        <v>88</v>
      </c>
      <c r="C908" s="0" t="s">
        <v>26</v>
      </c>
      <c r="D908" s="0" t="s">
        <v>66</v>
      </c>
      <c r="E908" s="20" t="n">
        <v>180.527996063232</v>
      </c>
      <c r="F908" s="0" t="n">
        <v>70</v>
      </c>
      <c r="G908" s="0" t="n">
        <v>73.8</v>
      </c>
      <c r="H908" s="0" t="n">
        <v>80.1</v>
      </c>
      <c r="I908" s="0" t="n">
        <v>3.94</v>
      </c>
      <c r="J908" s="0" t="n">
        <v>1.18</v>
      </c>
      <c r="K908" s="0" t="n">
        <v>31.78</v>
      </c>
      <c r="L908" s="0" t="n">
        <v>0.46</v>
      </c>
      <c r="M908" s="19" t="n">
        <v>43678.3108919329</v>
      </c>
      <c r="N908" s="19" t="n">
        <v>43678.3299148958</v>
      </c>
      <c r="O908" s="19" t="s">
        <v>605</v>
      </c>
      <c r="AO908" s="47" t="str">
        <f aca="false">IF(AND(C908=S$2,D908=S$3,COUNTIF(AO$1:AO907,"&gt;"&amp;1)&lt;10),ROW(),"")</f>
        <v/>
      </c>
    </row>
    <row r="909" customFormat="false" ht="12.8" hidden="false" customHeight="false" outlineLevel="0" collapsed="false">
      <c r="A909" s="0" t="s">
        <v>1525</v>
      </c>
      <c r="B909" s="0" t="s">
        <v>594</v>
      </c>
      <c r="C909" s="0" t="s">
        <v>24</v>
      </c>
      <c r="D909" s="0" t="s">
        <v>594</v>
      </c>
      <c r="E909" s="20" t="n">
        <v>143.243000030518</v>
      </c>
      <c r="F909" s="0" t="n">
        <v>78</v>
      </c>
      <c r="G909" s="0" t="n">
        <v>82.3</v>
      </c>
      <c r="H909" s="0" t="n">
        <v>87.6</v>
      </c>
      <c r="I909" s="0" t="n">
        <v>14.67</v>
      </c>
      <c r="J909" s="0" t="n">
        <v>1.32</v>
      </c>
      <c r="K909" s="0" t="n">
        <v>32.94</v>
      </c>
      <c r="L909" s="0" t="n">
        <v>0.76</v>
      </c>
      <c r="M909" s="19" t="n">
        <v>43678.2841562153</v>
      </c>
      <c r="N909" s="19" t="n">
        <v>43678.298831331</v>
      </c>
      <c r="O909" s="19" t="s">
        <v>649</v>
      </c>
      <c r="AO909" s="47" t="str">
        <f aca="false">IF(AND(C909=S$2,D909=S$3,COUNTIF(AO$1:AO908,"&gt;"&amp;1)&lt;10),ROW(),"")</f>
        <v/>
      </c>
    </row>
    <row r="910" customFormat="false" ht="12.8" hidden="false" customHeight="false" outlineLevel="0" collapsed="false">
      <c r="A910" s="0" t="s">
        <v>1526</v>
      </c>
      <c r="B910" s="0" t="s">
        <v>66</v>
      </c>
      <c r="C910" s="0" t="s">
        <v>9</v>
      </c>
      <c r="D910" s="0" t="s">
        <v>66</v>
      </c>
      <c r="E910" s="20" t="n">
        <v>179.348999023438</v>
      </c>
      <c r="F910" s="0" t="n">
        <v>70.5</v>
      </c>
      <c r="G910" s="0" t="n">
        <v>74.5</v>
      </c>
      <c r="H910" s="0" t="n">
        <v>79.5</v>
      </c>
      <c r="I910" s="0" t="n">
        <v>8.42</v>
      </c>
      <c r="J910" s="0" t="n">
        <v>1.51</v>
      </c>
      <c r="K910" s="0" t="n">
        <v>31.94</v>
      </c>
      <c r="L910" s="0" t="n">
        <v>0.96</v>
      </c>
      <c r="M910" s="19" t="n">
        <v>43678.2633295486</v>
      </c>
      <c r="N910" s="19" t="n">
        <v>43678.2798457986</v>
      </c>
      <c r="O910" s="19" t="s">
        <v>649</v>
      </c>
      <c r="AO910" s="47" t="str">
        <f aca="false">IF(AND(C910=S$2,D910=S$3,COUNTIF(AO$1:AO909,"&gt;"&amp;1)&lt;10),ROW(),"")</f>
        <v/>
      </c>
    </row>
    <row r="911" customFormat="false" ht="12.8" hidden="false" customHeight="false" outlineLevel="0" collapsed="false">
      <c r="A911" s="0" t="s">
        <v>1527</v>
      </c>
      <c r="B911" s="0" t="s">
        <v>30</v>
      </c>
      <c r="C911" s="0" t="s">
        <v>1</v>
      </c>
      <c r="D911" s="0" t="s">
        <v>30</v>
      </c>
      <c r="E911" s="20" t="n">
        <v>215.892997741699</v>
      </c>
      <c r="F911" s="20" t="n">
        <v>76.4</v>
      </c>
      <c r="G911" s="20" t="n">
        <v>80.5</v>
      </c>
      <c r="H911" s="20" t="n">
        <v>87</v>
      </c>
      <c r="I911" s="20" t="n">
        <v>2.52</v>
      </c>
      <c r="J911" s="20" t="n">
        <v>0.95</v>
      </c>
      <c r="K911" s="20" t="n">
        <v>31.65</v>
      </c>
      <c r="L911" s="20" t="n">
        <v>0.34</v>
      </c>
      <c r="M911" s="19" t="n">
        <v>43678.2338613426</v>
      </c>
      <c r="N911" s="19" t="n">
        <v>43678.2591555208</v>
      </c>
      <c r="O911" s="19" t="s">
        <v>649</v>
      </c>
      <c r="AO911" s="47" t="str">
        <f aca="false">IF(AND(C911=S$2,D911=S$3,COUNTIF(AO$1:AO910,"&gt;"&amp;1)&lt;10),ROW(),"")</f>
        <v/>
      </c>
    </row>
    <row r="912" customFormat="false" ht="12.8" hidden="false" customHeight="false" outlineLevel="0" collapsed="false">
      <c r="A912" s="0" t="s">
        <v>1528</v>
      </c>
      <c r="B912" s="0" t="s">
        <v>104</v>
      </c>
      <c r="C912" s="0" t="s">
        <v>12</v>
      </c>
      <c r="D912" s="0" t="s">
        <v>104</v>
      </c>
      <c r="E912" s="20" t="n">
        <v>252.074996948242</v>
      </c>
      <c r="F912" s="0" t="n">
        <v>81.3</v>
      </c>
      <c r="G912" s="0" t="n">
        <v>85.7</v>
      </c>
      <c r="H912" s="0" t="n">
        <v>92.3</v>
      </c>
      <c r="I912" s="0" t="n">
        <v>6.14</v>
      </c>
      <c r="J912" s="0" t="n">
        <v>0.82</v>
      </c>
      <c r="K912" s="0" t="n">
        <v>31.92</v>
      </c>
      <c r="L912" s="0" t="n">
        <v>0.54</v>
      </c>
      <c r="M912" s="19" t="n">
        <v>43677.5657060185</v>
      </c>
      <c r="N912" s="19" t="n">
        <v>43677.6011880787</v>
      </c>
      <c r="O912" s="19" t="s">
        <v>649</v>
      </c>
      <c r="AO912" s="47" t="str">
        <f aca="false">IF(AND(C912=S$2,D912=S$3,COUNTIF(AO$1:AO911,"&gt;"&amp;1)&lt;10),ROW(),"")</f>
        <v/>
      </c>
    </row>
    <row r="913" customFormat="false" ht="12.8" hidden="false" customHeight="false" outlineLevel="0" collapsed="false">
      <c r="A913" s="0" t="s">
        <v>1529</v>
      </c>
      <c r="B913" s="0" t="s">
        <v>54</v>
      </c>
      <c r="C913" s="0" t="s">
        <v>7</v>
      </c>
      <c r="D913" s="0" t="s">
        <v>54</v>
      </c>
      <c r="E913" s="20" t="n">
        <v>252.104995727539</v>
      </c>
      <c r="F913" s="0" t="n">
        <v>82.8</v>
      </c>
      <c r="G913" s="0" t="n">
        <v>87.2</v>
      </c>
      <c r="H913" s="0" t="n">
        <v>94.6</v>
      </c>
      <c r="I913" s="0" t="n">
        <v>2.5</v>
      </c>
      <c r="J913" s="0" t="n">
        <v>0.6</v>
      </c>
      <c r="K913" s="0" t="n">
        <v>31.49</v>
      </c>
      <c r="L913" s="0" t="n">
        <v>0.31</v>
      </c>
      <c r="M913" s="19" t="n">
        <v>43677.5293814005</v>
      </c>
      <c r="N913" s="19" t="n">
        <v>43677.5619276273</v>
      </c>
      <c r="O913" s="19" t="s">
        <v>649</v>
      </c>
      <c r="AO913" s="47" t="str">
        <f aca="false">IF(AND(C913=S$2,D913=S$3,COUNTIF(AO$1:AO912,"&gt;"&amp;1)&lt;10),ROW(),"")</f>
        <v/>
      </c>
    </row>
    <row r="914" customFormat="false" ht="12.8" hidden="false" customHeight="false" outlineLevel="0" collapsed="false">
      <c r="A914" s="0" t="s">
        <v>1530</v>
      </c>
      <c r="B914" s="0" t="s">
        <v>66</v>
      </c>
      <c r="C914" s="0" t="s">
        <v>9</v>
      </c>
      <c r="D914" s="0" t="s">
        <v>66</v>
      </c>
      <c r="E914" s="20" t="n">
        <v>288.119995117187</v>
      </c>
      <c r="F914" s="0" t="n">
        <v>69.4</v>
      </c>
      <c r="G914" s="0" t="n">
        <v>73.2</v>
      </c>
      <c r="H914" s="0" t="n">
        <v>78.9</v>
      </c>
      <c r="I914" s="0" t="n">
        <v>10.73</v>
      </c>
      <c r="J914" s="0" t="n">
        <v>1.33</v>
      </c>
      <c r="K914" s="0" t="n">
        <v>32.62</v>
      </c>
      <c r="L914" s="0" t="n">
        <v>0.56</v>
      </c>
      <c r="M914" s="19" t="n">
        <v>43677.4888030903</v>
      </c>
      <c r="N914" s="19" t="n">
        <v>43677.5216326389</v>
      </c>
      <c r="O914" s="19" t="s">
        <v>977</v>
      </c>
      <c r="AO914" s="47" t="str">
        <f aca="false">IF(AND(C914=S$2,D914=S$3,COUNTIF(AO$1:AO913,"&gt;"&amp;1)&lt;10),ROW(),"")</f>
        <v/>
      </c>
    </row>
    <row r="915" customFormat="false" ht="12.8" hidden="false" customHeight="false" outlineLevel="0" collapsed="false">
      <c r="A915" s="0" t="s">
        <v>1531</v>
      </c>
      <c r="B915" s="0" t="s">
        <v>66</v>
      </c>
      <c r="C915" s="0" t="s">
        <v>9</v>
      </c>
      <c r="D915" s="0" t="s">
        <v>66</v>
      </c>
      <c r="E915" s="20" t="n">
        <v>395.87699508667</v>
      </c>
      <c r="F915" s="0" t="n">
        <v>69.2</v>
      </c>
      <c r="G915" s="0" t="n">
        <v>73</v>
      </c>
      <c r="H915" s="0" t="n">
        <v>78.4</v>
      </c>
      <c r="I915" s="0" t="n">
        <v>13.65</v>
      </c>
      <c r="J915" s="0" t="n">
        <v>1.61</v>
      </c>
      <c r="K915" s="0" t="n">
        <v>32.98</v>
      </c>
      <c r="L915" s="0" t="n">
        <v>0.56</v>
      </c>
      <c r="M915" s="19" t="n">
        <v>43677.434919294</v>
      </c>
      <c r="N915" s="19" t="n">
        <v>43677.6345301736</v>
      </c>
      <c r="O915" s="19" t="s">
        <v>977</v>
      </c>
      <c r="AO915" s="47" t="str">
        <f aca="false">IF(AND(C915=S$2,D915=S$3,COUNTIF(AO$1:AO914,"&gt;"&amp;1)&lt;10),ROW(),"")</f>
        <v/>
      </c>
    </row>
    <row r="916" customFormat="false" ht="12.8" hidden="false" customHeight="false" outlineLevel="0" collapsed="false">
      <c r="A916" s="0" t="s">
        <v>1532</v>
      </c>
      <c r="B916" s="0" t="s">
        <v>30</v>
      </c>
      <c r="C916" s="0" t="s">
        <v>4</v>
      </c>
      <c r="D916" s="0" t="s">
        <v>30</v>
      </c>
      <c r="E916" s="20" t="n">
        <v>360.874000549316</v>
      </c>
      <c r="F916" s="0" t="n">
        <v>75.2</v>
      </c>
      <c r="G916" s="0" t="n">
        <v>79.2</v>
      </c>
      <c r="H916" s="0" t="n">
        <v>85.2</v>
      </c>
      <c r="I916" s="0" t="n">
        <v>7.73</v>
      </c>
      <c r="J916" s="0" t="n">
        <v>1.21</v>
      </c>
      <c r="K916" s="0" t="n">
        <v>32.19</v>
      </c>
      <c r="L916" s="0" t="n">
        <v>0.7</v>
      </c>
      <c r="M916" s="19" t="n">
        <v>43677.3252664352</v>
      </c>
      <c r="N916" s="19" t="n">
        <v>43677.3734618056</v>
      </c>
      <c r="O916" s="19" t="s">
        <v>1108</v>
      </c>
      <c r="AO916" s="47" t="str">
        <f aca="false">IF(AND(C916=S$2,D916=S$3,COUNTIF(AO$1:AO915,"&gt;"&amp;1)&lt;10),ROW(),"")</f>
        <v/>
      </c>
    </row>
    <row r="917" customFormat="false" ht="12.8" hidden="false" customHeight="false" outlineLevel="0" collapsed="false">
      <c r="A917" s="0" t="s">
        <v>1533</v>
      </c>
      <c r="B917" s="0" t="s">
        <v>66</v>
      </c>
      <c r="C917" s="0" t="s">
        <v>9</v>
      </c>
      <c r="D917" s="0" t="s">
        <v>66</v>
      </c>
      <c r="E917" s="20" t="n">
        <v>139.326999664307</v>
      </c>
      <c r="F917" s="0" t="n">
        <v>66.8</v>
      </c>
      <c r="G917" s="0" t="n">
        <v>70.5</v>
      </c>
      <c r="H917" s="0" t="n">
        <v>76</v>
      </c>
      <c r="I917" s="0" t="n">
        <v>9.7</v>
      </c>
      <c r="J917" s="0" t="n">
        <v>1.5</v>
      </c>
      <c r="K917" s="0" t="n">
        <v>32.33</v>
      </c>
      <c r="L917" s="0" t="n">
        <v>0.89</v>
      </c>
      <c r="M917" s="19" t="n">
        <v>43677.3029526273</v>
      </c>
      <c r="N917" s="19" t="n">
        <v>43677.3179230324</v>
      </c>
      <c r="O917" s="19" t="s">
        <v>1108</v>
      </c>
      <c r="AO917" s="47" t="str">
        <f aca="false">IF(AND(C917=S$2,D917=S$3,COUNTIF(AO$1:AO916,"&gt;"&amp;1)&lt;10),ROW(),"")</f>
        <v/>
      </c>
    </row>
    <row r="918" customFormat="false" ht="12.8" hidden="false" customHeight="false" outlineLevel="0" collapsed="false">
      <c r="A918" s="0" t="s">
        <v>1534</v>
      </c>
      <c r="B918" s="0" t="s">
        <v>104</v>
      </c>
      <c r="C918" s="0" t="s">
        <v>6</v>
      </c>
      <c r="D918" s="0" t="s">
        <v>104</v>
      </c>
      <c r="E918" s="20" t="n">
        <v>471.820999145508</v>
      </c>
      <c r="F918" s="0" t="n">
        <v>77.8</v>
      </c>
      <c r="G918" s="0" t="n">
        <v>82.1</v>
      </c>
      <c r="H918" s="0" t="n">
        <v>88.5</v>
      </c>
      <c r="I918" s="0" t="n">
        <v>6.29</v>
      </c>
      <c r="J918" s="0" t="n">
        <v>0.86</v>
      </c>
      <c r="K918" s="0" t="n">
        <v>31.88</v>
      </c>
      <c r="L918" s="0" t="n">
        <v>0.9</v>
      </c>
      <c r="M918" s="19" t="n">
        <v>43677.2315860301</v>
      </c>
      <c r="N918" s="19" t="n">
        <v>43677.2957715625</v>
      </c>
      <c r="O918" s="19" t="s">
        <v>1108</v>
      </c>
      <c r="AO918" s="47" t="str">
        <f aca="false">IF(AND(C918=S$2,D918=S$3,COUNTIF(AO$1:AO917,"&gt;"&amp;1)&lt;10),ROW(),"")</f>
        <v/>
      </c>
    </row>
    <row r="919" customFormat="false" ht="12.8" hidden="false" customHeight="false" outlineLevel="0" collapsed="false">
      <c r="A919" s="0" t="s">
        <v>1535</v>
      </c>
      <c r="B919" s="0" t="s">
        <v>594</v>
      </c>
      <c r="C919" s="0" t="s">
        <v>23</v>
      </c>
      <c r="D919" s="0" t="s">
        <v>594</v>
      </c>
      <c r="E919" s="20" t="n">
        <v>244.894999313354</v>
      </c>
      <c r="F919" s="0" t="n">
        <v>77.4</v>
      </c>
      <c r="G919" s="0" t="n">
        <v>81.6</v>
      </c>
      <c r="H919" s="0" t="n">
        <v>87.3</v>
      </c>
      <c r="I919" s="0" t="n">
        <v>10.88</v>
      </c>
      <c r="J919" s="0" t="n">
        <v>1.39</v>
      </c>
      <c r="K919" s="0" t="n">
        <v>32.62</v>
      </c>
      <c r="L919" s="0" t="n">
        <v>0.85</v>
      </c>
      <c r="M919" s="19" t="n">
        <v>43676.6340391204</v>
      </c>
      <c r="N919" s="19" t="n">
        <v>43676.6665809838</v>
      </c>
      <c r="O919" s="19" t="s">
        <v>676</v>
      </c>
      <c r="AO919" s="47" t="str">
        <f aca="false">IF(AND(C919=S$2,D919=S$3,COUNTIF(AO$1:AO918,"&gt;"&amp;1)&lt;10),ROW(),"")</f>
        <v/>
      </c>
    </row>
    <row r="920" customFormat="false" ht="12.8" hidden="false" customHeight="false" outlineLevel="0" collapsed="false">
      <c r="A920" s="0" t="s">
        <v>1536</v>
      </c>
      <c r="B920" s="0" t="s">
        <v>594</v>
      </c>
      <c r="C920" s="0" t="s">
        <v>24</v>
      </c>
      <c r="D920" s="0" t="s">
        <v>594</v>
      </c>
      <c r="E920" s="20" t="n">
        <v>184.089998626709</v>
      </c>
      <c r="F920" s="0" t="n">
        <v>79.1</v>
      </c>
      <c r="G920" s="0" t="n">
        <v>83.4</v>
      </c>
      <c r="H920" s="0" t="n">
        <v>89</v>
      </c>
      <c r="I920" s="0" t="n">
        <v>11.92</v>
      </c>
      <c r="J920" s="0" t="n">
        <v>1.33</v>
      </c>
      <c r="K920" s="0" t="n">
        <v>32.64</v>
      </c>
      <c r="L920" s="0" t="n">
        <v>0.51</v>
      </c>
      <c r="M920" s="19" t="n">
        <v>43676.604131331</v>
      </c>
      <c r="N920" s="19" t="n">
        <v>43676.6263320949</v>
      </c>
      <c r="O920" s="19" t="s">
        <v>1364</v>
      </c>
      <c r="AO920" s="47" t="str">
        <f aca="false">IF(AND(C920=S$2,D920=S$3,COUNTIF(AO$1:AO919,"&gt;"&amp;1)&lt;10),ROW(),"")</f>
        <v/>
      </c>
    </row>
    <row r="921" customFormat="false" ht="12.8" hidden="false" customHeight="false" outlineLevel="0" collapsed="false">
      <c r="A921" s="0" t="s">
        <v>1537</v>
      </c>
      <c r="B921" s="0" t="s">
        <v>30</v>
      </c>
      <c r="C921" s="0" t="s">
        <v>1</v>
      </c>
      <c r="D921" s="0" t="s">
        <v>30</v>
      </c>
      <c r="E921" s="20" t="n">
        <v>182.887001037598</v>
      </c>
      <c r="F921" s="20" t="n">
        <v>76.6</v>
      </c>
      <c r="G921" s="20" t="n">
        <v>80.8</v>
      </c>
      <c r="H921" s="20" t="n">
        <v>87</v>
      </c>
      <c r="I921" s="20" t="n">
        <v>3.57</v>
      </c>
      <c r="J921" s="20" t="n">
        <v>0.89</v>
      </c>
      <c r="K921" s="20" t="n">
        <v>31.41</v>
      </c>
      <c r="L921" s="20" t="n">
        <v>0.37</v>
      </c>
      <c r="M921" s="19" t="n">
        <v>43676.450787963</v>
      </c>
      <c r="N921" s="19" t="n">
        <v>43676.4757064468</v>
      </c>
      <c r="O921" s="19" t="s">
        <v>676</v>
      </c>
      <c r="AO921" s="47" t="str">
        <f aca="false">IF(AND(C921=S$2,D921=S$3,COUNTIF(AO$1:AO920,"&gt;"&amp;1)&lt;10),ROW(),"")</f>
        <v/>
      </c>
    </row>
    <row r="922" customFormat="false" ht="12.8" hidden="false" customHeight="false" outlineLevel="0" collapsed="false">
      <c r="A922" s="0" t="s">
        <v>1538</v>
      </c>
      <c r="B922" s="0" t="s">
        <v>104</v>
      </c>
      <c r="C922" s="0" t="s">
        <v>6</v>
      </c>
      <c r="D922" s="0" t="s">
        <v>104</v>
      </c>
      <c r="E922" s="20" t="n">
        <v>259.091003417969</v>
      </c>
      <c r="F922" s="0" t="n">
        <v>79.2</v>
      </c>
      <c r="G922" s="0" t="n">
        <v>83.5</v>
      </c>
      <c r="H922" s="0" t="n">
        <v>89.8</v>
      </c>
      <c r="I922" s="0" t="n">
        <v>5.57</v>
      </c>
      <c r="J922" s="0" t="n">
        <v>0.83</v>
      </c>
      <c r="K922" s="0" t="n">
        <v>31.72</v>
      </c>
      <c r="L922" s="0" t="n">
        <v>0.47</v>
      </c>
      <c r="M922" s="19" t="n">
        <v>43676.3942610301</v>
      </c>
      <c r="N922" s="19" t="n">
        <v>43676.4453722569</v>
      </c>
      <c r="O922" s="19" t="s">
        <v>676</v>
      </c>
      <c r="AO922" s="47" t="str">
        <f aca="false">IF(AND(C922=S$2,D922=S$3,COUNTIF(AO$1:AO921,"&gt;"&amp;1)&lt;10),ROW(),"")</f>
        <v/>
      </c>
    </row>
    <row r="923" customFormat="false" ht="12.8" hidden="false" customHeight="false" outlineLevel="0" collapsed="false">
      <c r="A923" s="0" t="s">
        <v>1539</v>
      </c>
      <c r="B923" s="0" t="s">
        <v>54</v>
      </c>
      <c r="C923" s="0" t="s">
        <v>5</v>
      </c>
      <c r="D923" s="0" t="s">
        <v>54</v>
      </c>
      <c r="E923" s="20" t="n">
        <v>148.052001953125</v>
      </c>
      <c r="F923" s="0" t="n">
        <v>80.7</v>
      </c>
      <c r="G923" s="0" t="n">
        <v>85</v>
      </c>
      <c r="H923" s="0" t="n">
        <v>91.9</v>
      </c>
      <c r="I923" s="0" t="n">
        <v>2.77</v>
      </c>
      <c r="J923" s="0" t="n">
        <v>0.66</v>
      </c>
      <c r="K923" s="0" t="n">
        <v>31.45</v>
      </c>
      <c r="L923" s="0" t="n">
        <v>0.25</v>
      </c>
      <c r="M923" s="19" t="n">
        <v>43676.3778539005</v>
      </c>
      <c r="N923" s="19" t="n">
        <v>43676.3903201736</v>
      </c>
      <c r="O923" s="19" t="s">
        <v>676</v>
      </c>
      <c r="AO923" s="47" t="str">
        <f aca="false">IF(AND(C923=S$2,D923=S$3,COUNTIF(AO$1:AO922,"&gt;"&amp;1)&lt;10),ROW(),"")</f>
        <v/>
      </c>
    </row>
    <row r="924" customFormat="false" ht="12.8" hidden="false" customHeight="false" outlineLevel="0" collapsed="false">
      <c r="A924" s="0" t="s">
        <v>1540</v>
      </c>
      <c r="B924" s="0" t="s">
        <v>30</v>
      </c>
      <c r="C924" s="0" t="s">
        <v>1</v>
      </c>
      <c r="D924" s="0" t="s">
        <v>30</v>
      </c>
      <c r="E924" s="20" t="n">
        <v>185.065002441406</v>
      </c>
      <c r="F924" s="20" t="n">
        <v>75.7</v>
      </c>
      <c r="G924" s="20" t="n">
        <v>79.8</v>
      </c>
      <c r="H924" s="20" t="n">
        <v>86.3</v>
      </c>
      <c r="I924" s="20" t="n">
        <v>3.34</v>
      </c>
      <c r="J924" s="20" t="n">
        <v>0.81</v>
      </c>
      <c r="K924" s="20" t="n">
        <v>31.49</v>
      </c>
      <c r="L924" s="20" t="n">
        <v>0.52</v>
      </c>
      <c r="M924" s="19" t="n">
        <v>43676.3556783218</v>
      </c>
      <c r="N924" s="19" t="n">
        <v>43676.3749622338</v>
      </c>
      <c r="O924" s="19" t="s">
        <v>676</v>
      </c>
      <c r="AO924" s="47" t="str">
        <f aca="false">IF(AND(C924=S$2,D924=S$3,COUNTIF(AO$1:AO923,"&gt;"&amp;1)&lt;10),ROW(),"")</f>
        <v/>
      </c>
    </row>
    <row r="925" customFormat="false" ht="12.8" hidden="false" customHeight="false" outlineLevel="0" collapsed="false">
      <c r="A925" s="0" t="s">
        <v>1541</v>
      </c>
      <c r="B925" s="0" t="s">
        <v>88</v>
      </c>
      <c r="C925" s="0" t="s">
        <v>26</v>
      </c>
      <c r="D925" s="0" t="s">
        <v>66</v>
      </c>
      <c r="E925" s="20" t="n">
        <v>333.10400390625</v>
      </c>
      <c r="F925" s="0" t="n">
        <v>71.1</v>
      </c>
      <c r="G925" s="0" t="n">
        <v>74.9</v>
      </c>
      <c r="H925" s="0" t="n">
        <v>81.1</v>
      </c>
      <c r="I925" s="0" t="n">
        <v>4.09</v>
      </c>
      <c r="J925" s="0" t="n">
        <v>1.01</v>
      </c>
      <c r="K925" s="0" t="n">
        <v>31.64</v>
      </c>
      <c r="L925" s="0" t="n">
        <v>0.44</v>
      </c>
      <c r="M925" s="19" t="n">
        <v>43676.3157291319</v>
      </c>
      <c r="N925" s="19" t="n">
        <v>43676.3513449421</v>
      </c>
      <c r="O925" s="19" t="s">
        <v>676</v>
      </c>
      <c r="AO925" s="47" t="str">
        <f aca="false">IF(AND(C925=S$2,D925=S$3,COUNTIF(AO$1:AO924,"&gt;"&amp;1)&lt;10),ROW(),"")</f>
        <v/>
      </c>
    </row>
    <row r="926" customFormat="false" ht="12.8" hidden="false" customHeight="false" outlineLevel="0" collapsed="false">
      <c r="A926" s="0" t="s">
        <v>1542</v>
      </c>
      <c r="B926" s="0" t="s">
        <v>58</v>
      </c>
      <c r="C926" s="0" t="s">
        <v>2</v>
      </c>
      <c r="D926" s="0" t="s">
        <v>58</v>
      </c>
      <c r="E926" s="20" t="n">
        <v>148.052001953125</v>
      </c>
      <c r="F926" s="0" t="n">
        <v>73.3</v>
      </c>
      <c r="G926" s="0" t="n">
        <v>77.3</v>
      </c>
      <c r="H926" s="0" t="n">
        <v>83.9</v>
      </c>
      <c r="I926" s="0" t="n">
        <v>2.47</v>
      </c>
      <c r="J926" s="0" t="n">
        <v>0.75</v>
      </c>
      <c r="K926" s="0" t="n">
        <v>31.4</v>
      </c>
      <c r="L926" s="0" t="n">
        <v>1.91</v>
      </c>
      <c r="M926" s="19" t="n">
        <v>43676.2970606829</v>
      </c>
      <c r="N926" s="19" t="n">
        <v>43676.3104124653</v>
      </c>
      <c r="O926" s="19" t="s">
        <v>676</v>
      </c>
      <c r="AO926" s="47" t="str">
        <f aca="false">IF(AND(C926=S$2,D926=S$3,COUNTIF(AO$1:AO925,"&gt;"&amp;1)&lt;10),ROW(),"")</f>
        <v/>
      </c>
    </row>
    <row r="927" customFormat="false" ht="12.8" hidden="false" customHeight="false" outlineLevel="0" collapsed="false">
      <c r="A927" s="0" t="s">
        <v>1543</v>
      </c>
      <c r="B927" s="0" t="s">
        <v>30</v>
      </c>
      <c r="C927" s="0" t="s">
        <v>1</v>
      </c>
      <c r="D927" s="0" t="s">
        <v>30</v>
      </c>
      <c r="E927" s="20" t="n">
        <v>333.117004394531</v>
      </c>
      <c r="F927" s="20" t="n">
        <v>75.7</v>
      </c>
      <c r="G927" s="20" t="n">
        <v>79.7</v>
      </c>
      <c r="H927" s="20" t="n">
        <v>86.3</v>
      </c>
      <c r="I927" s="20" t="n">
        <v>2.63</v>
      </c>
      <c r="J927" s="20" t="n">
        <v>0.8</v>
      </c>
      <c r="K927" s="20" t="n">
        <v>31.47</v>
      </c>
      <c r="L927" s="20" t="n">
        <v>0.92</v>
      </c>
      <c r="M927" s="19" t="n">
        <v>43676.2536996181</v>
      </c>
      <c r="N927" s="19" t="n">
        <v>43676.2925417477</v>
      </c>
      <c r="O927" s="19" t="s">
        <v>676</v>
      </c>
      <c r="AO927" s="47" t="str">
        <f aca="false">IF(AND(C927=S$2,D927=S$3,COUNTIF(AO$1:AO926,"&gt;"&amp;1)&lt;10),ROW(),"")</f>
        <v/>
      </c>
    </row>
    <row r="928" customFormat="false" ht="12.8" hidden="false" customHeight="false" outlineLevel="0" collapsed="false">
      <c r="A928" s="0" t="s">
        <v>1544</v>
      </c>
      <c r="B928" s="0" t="s">
        <v>88</v>
      </c>
      <c r="C928" s="0" t="s">
        <v>26</v>
      </c>
      <c r="D928" s="0" t="s">
        <v>66</v>
      </c>
      <c r="E928" s="20" t="n">
        <v>111.026000976563</v>
      </c>
      <c r="F928" s="0" t="n">
        <v>67.2</v>
      </c>
      <c r="G928" s="0" t="n">
        <v>70.8</v>
      </c>
      <c r="H928" s="0" t="n">
        <v>76.7</v>
      </c>
      <c r="I928" s="0" t="n">
        <v>3.78</v>
      </c>
      <c r="J928" s="0" t="n">
        <v>1</v>
      </c>
      <c r="K928" s="0" t="n">
        <v>31.6</v>
      </c>
      <c r="L928" s="0" t="n">
        <v>0.48</v>
      </c>
      <c r="M928" s="19" t="n">
        <v>43676.2371455208</v>
      </c>
      <c r="N928" s="19" t="n">
        <v>43676.2426571412</v>
      </c>
      <c r="O928" s="19" t="s">
        <v>1124</v>
      </c>
      <c r="AO928" s="47" t="str">
        <f aca="false">IF(AND(C928=S$2,D928=S$3,COUNTIF(AO$1:AO927,"&gt;"&amp;1)&lt;10),ROW(),"")</f>
        <v/>
      </c>
    </row>
    <row r="929" customFormat="false" ht="12.8" hidden="false" customHeight="false" outlineLevel="0" collapsed="false">
      <c r="A929" s="0" t="s">
        <v>1545</v>
      </c>
      <c r="B929" s="0" t="s">
        <v>66</v>
      </c>
      <c r="C929" s="0" t="s">
        <v>20</v>
      </c>
      <c r="D929" s="0" t="s">
        <v>66</v>
      </c>
      <c r="E929" s="20" t="n">
        <v>259.052001953125</v>
      </c>
      <c r="F929" s="0" t="n">
        <v>69.3</v>
      </c>
      <c r="G929" s="0" t="n">
        <v>73</v>
      </c>
      <c r="H929" s="0" t="n">
        <v>78.4</v>
      </c>
      <c r="I929" s="0" t="n">
        <v>8.25</v>
      </c>
      <c r="J929" s="0" t="n">
        <v>1.45</v>
      </c>
      <c r="K929" s="0" t="n">
        <v>32.03</v>
      </c>
      <c r="L929" s="0" t="n">
        <v>0.8</v>
      </c>
      <c r="M929" s="19" t="n">
        <v>43675.9279086458</v>
      </c>
      <c r="N929" s="19" t="n">
        <v>43676.7192271181</v>
      </c>
      <c r="O929" s="19" t="s">
        <v>1124</v>
      </c>
      <c r="AO929" s="47" t="str">
        <f aca="false">IF(AND(C929=S$2,D929=S$3,COUNTIF(AO$1:AO928,"&gt;"&amp;1)&lt;10),ROW(),"")</f>
        <v/>
      </c>
    </row>
    <row r="930" customFormat="false" ht="12.8" hidden="false" customHeight="false" outlineLevel="0" collapsed="false">
      <c r="A930" s="0" t="s">
        <v>1546</v>
      </c>
      <c r="B930" s="0" t="s">
        <v>104</v>
      </c>
      <c r="C930" s="0" t="s">
        <v>11</v>
      </c>
      <c r="D930" s="0" t="s">
        <v>104</v>
      </c>
      <c r="E930" s="20" t="n">
        <v>464.993003845215</v>
      </c>
      <c r="F930" s="0" t="n">
        <v>81.1</v>
      </c>
      <c r="G930" s="0" t="n">
        <v>85.4</v>
      </c>
      <c r="H930" s="0" t="n">
        <v>92.2</v>
      </c>
      <c r="I930" s="0" t="n">
        <v>4.38</v>
      </c>
      <c r="J930" s="0" t="n">
        <v>0.73</v>
      </c>
      <c r="K930" s="0" t="n">
        <v>31.74</v>
      </c>
      <c r="L930" s="0" t="n">
        <v>0.39</v>
      </c>
      <c r="M930" s="19" t="n">
        <v>43675.8669866088</v>
      </c>
      <c r="N930" s="19" t="n">
        <v>43675.9196831366</v>
      </c>
      <c r="O930" s="19" t="s">
        <v>1108</v>
      </c>
      <c r="AO930" s="47" t="str">
        <f aca="false">IF(AND(C930=S$2,D930=S$3,COUNTIF(AO$1:AO929,"&gt;"&amp;1)&lt;10),ROW(),"")</f>
        <v/>
      </c>
    </row>
    <row r="931" customFormat="false" ht="12.8" hidden="false" customHeight="false" outlineLevel="0" collapsed="false">
      <c r="A931" s="0" t="s">
        <v>1547</v>
      </c>
      <c r="B931" s="0" t="s">
        <v>104</v>
      </c>
      <c r="C931" s="0" t="s">
        <v>11</v>
      </c>
      <c r="D931" s="0" t="s">
        <v>104</v>
      </c>
      <c r="E931" s="20" t="n">
        <v>148.026000976563</v>
      </c>
      <c r="F931" s="0" t="n">
        <v>81.8</v>
      </c>
      <c r="G931" s="0" t="n">
        <v>86.2</v>
      </c>
      <c r="H931" s="0" t="n">
        <v>92.9</v>
      </c>
      <c r="I931" s="0" t="n">
        <v>4.58</v>
      </c>
      <c r="J931" s="0" t="n">
        <v>0.71</v>
      </c>
      <c r="K931" s="0" t="n">
        <v>31.73</v>
      </c>
      <c r="L931" s="0" t="n">
        <v>0.38</v>
      </c>
      <c r="M931" s="19" t="n">
        <v>43675.8492351042</v>
      </c>
      <c r="N931" s="19" t="n">
        <v>43675.8633759606</v>
      </c>
      <c r="O931" s="19" t="s">
        <v>1108</v>
      </c>
      <c r="AO931" s="47" t="str">
        <f aca="false">IF(AND(C931=S$2,D931=S$3,COUNTIF(AO$1:AO930,"&gt;"&amp;1)&lt;10),ROW(),"")</f>
        <v/>
      </c>
    </row>
    <row r="932" customFormat="false" ht="12.8" hidden="false" customHeight="false" outlineLevel="0" collapsed="false">
      <c r="A932" s="0" t="s">
        <v>1547</v>
      </c>
      <c r="B932" s="0" t="s">
        <v>104</v>
      </c>
      <c r="C932" s="0" t="s">
        <v>12</v>
      </c>
      <c r="D932" s="0" t="s">
        <v>104</v>
      </c>
      <c r="E932" s="20" t="n">
        <v>222.026000976562</v>
      </c>
      <c r="F932" s="0" t="n">
        <v>81.8</v>
      </c>
      <c r="G932" s="0" t="n">
        <v>86.2</v>
      </c>
      <c r="H932" s="0" t="n">
        <v>92.9</v>
      </c>
      <c r="I932" s="0" t="n">
        <v>4.58</v>
      </c>
      <c r="J932" s="0" t="n">
        <v>0.71</v>
      </c>
      <c r="K932" s="0" t="n">
        <v>31.73</v>
      </c>
      <c r="L932" s="0" t="n">
        <v>0.38</v>
      </c>
      <c r="M932" s="19" t="n">
        <v>43675.816743669</v>
      </c>
      <c r="N932" s="19" t="n">
        <v>43675.8447305208</v>
      </c>
      <c r="O932" s="19" t="s">
        <v>1108</v>
      </c>
      <c r="AO932" s="47" t="str">
        <f aca="false">IF(AND(C932=S$2,D932=S$3,COUNTIF(AO$1:AO931,"&gt;"&amp;1)&lt;10),ROW(),"")</f>
        <v/>
      </c>
    </row>
    <row r="933" customFormat="false" ht="12.8" hidden="false" customHeight="false" outlineLevel="0" collapsed="false">
      <c r="A933" s="0" t="s">
        <v>1548</v>
      </c>
      <c r="B933" s="0" t="s">
        <v>54</v>
      </c>
      <c r="C933" s="0" t="s">
        <v>5</v>
      </c>
      <c r="D933" s="0" t="s">
        <v>54</v>
      </c>
      <c r="E933" s="20" t="n">
        <v>59.0130004882812</v>
      </c>
      <c r="F933" s="0" t="n">
        <v>80.8</v>
      </c>
      <c r="G933" s="0" t="n">
        <v>85.1</v>
      </c>
      <c r="H933" s="0" t="n">
        <v>92.3</v>
      </c>
      <c r="I933" s="0" t="n">
        <v>1.73</v>
      </c>
      <c r="J933" s="0" t="n">
        <v>0.65</v>
      </c>
      <c r="K933" s="0" t="n">
        <v>31.5</v>
      </c>
      <c r="L933" s="0" t="n">
        <v>0.62</v>
      </c>
      <c r="M933" s="19" t="n">
        <v>43675.8022115741</v>
      </c>
      <c r="N933" s="19" t="n">
        <v>43675.8060856482</v>
      </c>
      <c r="O933" s="19" t="s">
        <v>605</v>
      </c>
      <c r="AO933" s="47" t="str">
        <f aca="false">IF(AND(C933=S$2,D933=S$3,COUNTIF(AO$1:AO932,"&gt;"&amp;1)&lt;10),ROW(),"")</f>
        <v/>
      </c>
    </row>
    <row r="934" customFormat="false" ht="12.8" hidden="false" customHeight="false" outlineLevel="0" collapsed="false">
      <c r="A934" s="0" t="s">
        <v>1549</v>
      </c>
      <c r="B934" s="0" t="s">
        <v>30</v>
      </c>
      <c r="C934" s="0" t="s">
        <v>1</v>
      </c>
      <c r="D934" s="0" t="s">
        <v>30</v>
      </c>
      <c r="E934" s="20" t="n">
        <v>281.539001464844</v>
      </c>
      <c r="F934" s="20" t="n">
        <v>73.8</v>
      </c>
      <c r="G934" s="20" t="n">
        <v>77.8</v>
      </c>
      <c r="H934" s="20" t="n">
        <v>84.4</v>
      </c>
      <c r="I934" s="20" t="n">
        <v>2.85</v>
      </c>
      <c r="J934" s="20" t="n">
        <v>0.9</v>
      </c>
      <c r="K934" s="20" t="n">
        <v>31.37</v>
      </c>
      <c r="L934" s="20" t="n">
        <v>1.68</v>
      </c>
      <c r="M934" s="19" t="n">
        <v>43675.7283408565</v>
      </c>
      <c r="N934" s="19" t="n">
        <v>43675.7963747685</v>
      </c>
      <c r="O934" s="19" t="s">
        <v>605</v>
      </c>
      <c r="AO934" s="47" t="str">
        <f aca="false">IF(AND(C934=S$2,D934=S$3,COUNTIF(AO$1:AO933,"&gt;"&amp;1)&lt;10),ROW(),"")</f>
        <v/>
      </c>
    </row>
    <row r="935" customFormat="false" ht="12.8" hidden="false" customHeight="false" outlineLevel="0" collapsed="false">
      <c r="A935" s="0" t="s">
        <v>1550</v>
      </c>
      <c r="B935" s="0" t="s">
        <v>30</v>
      </c>
      <c r="C935" s="0" t="s">
        <v>1</v>
      </c>
      <c r="D935" s="0" t="s">
        <v>30</v>
      </c>
      <c r="E935" s="20" t="n">
        <v>101.013000488281</v>
      </c>
      <c r="F935" s="20" t="n">
        <v>77.4</v>
      </c>
      <c r="G935" s="20" t="n">
        <v>81.5</v>
      </c>
      <c r="H935" s="20" t="n">
        <v>88.6</v>
      </c>
      <c r="I935" s="20" t="n">
        <v>2.02</v>
      </c>
      <c r="J935" s="20" t="n">
        <v>0.69</v>
      </c>
      <c r="K935" s="20" t="n">
        <v>31.46</v>
      </c>
      <c r="L935" s="20" t="n">
        <v>0.79</v>
      </c>
      <c r="M935" s="19" t="n">
        <v>43675.7112964931</v>
      </c>
      <c r="N935" s="19" t="n">
        <v>43675.7234748032</v>
      </c>
      <c r="O935" s="19" t="s">
        <v>605</v>
      </c>
      <c r="AO935" s="47" t="str">
        <f aca="false">IF(AND(C935=S$2,D935=S$3,COUNTIF(AO$1:AO934,"&gt;"&amp;1)&lt;10),ROW(),"")</f>
        <v/>
      </c>
    </row>
    <row r="936" customFormat="false" ht="12.8" hidden="false" customHeight="false" outlineLevel="0" collapsed="false">
      <c r="A936" s="0" t="s">
        <v>1551</v>
      </c>
      <c r="B936" s="0" t="s">
        <v>104</v>
      </c>
      <c r="C936" s="0" t="s">
        <v>6</v>
      </c>
      <c r="D936" s="0" t="s">
        <v>104</v>
      </c>
      <c r="E936" s="20" t="n">
        <v>173.126000976563</v>
      </c>
      <c r="F936" s="0" t="n">
        <v>78.6</v>
      </c>
      <c r="G936" s="0" t="n">
        <v>82.8</v>
      </c>
      <c r="H936" s="0" t="n">
        <v>89.2</v>
      </c>
      <c r="I936" s="0" t="n">
        <v>5.7</v>
      </c>
      <c r="J936" s="0" t="n">
        <v>0.94</v>
      </c>
      <c r="K936" s="0" t="n">
        <v>32.09</v>
      </c>
      <c r="L936" s="0" t="n">
        <v>0.5</v>
      </c>
      <c r="M936" s="19" t="n">
        <v>43675.6759566782</v>
      </c>
      <c r="N936" s="19" t="n">
        <v>43675.6990927083</v>
      </c>
      <c r="O936" s="19" t="s">
        <v>1108</v>
      </c>
      <c r="AO936" s="47" t="str">
        <f aca="false">IF(AND(C936=S$2,D936=S$3,COUNTIF(AO$1:AO935,"&gt;"&amp;1)&lt;10),ROW(),"")</f>
        <v/>
      </c>
    </row>
    <row r="937" customFormat="false" ht="12.8" hidden="false" customHeight="false" outlineLevel="0" collapsed="false">
      <c r="A937" s="0" t="s">
        <v>1552</v>
      </c>
      <c r="B937" s="0" t="s">
        <v>104</v>
      </c>
      <c r="C937" s="0" t="s">
        <v>6</v>
      </c>
      <c r="D937" s="0" t="s">
        <v>104</v>
      </c>
      <c r="E937" s="20" t="n">
        <v>320.665002441406</v>
      </c>
      <c r="F937" s="0" t="n">
        <v>80.1</v>
      </c>
      <c r="G937" s="0" t="n">
        <v>84.4</v>
      </c>
      <c r="H937" s="0" t="n">
        <v>91.1</v>
      </c>
      <c r="I937" s="0" t="n">
        <v>4.81</v>
      </c>
      <c r="J937" s="0" t="n">
        <v>0.9</v>
      </c>
      <c r="K937" s="0" t="n">
        <v>32</v>
      </c>
      <c r="L937" s="0" t="n">
        <v>0.32</v>
      </c>
      <c r="M937" s="19" t="n">
        <v>43675.6317200232</v>
      </c>
      <c r="N937" s="19" t="n">
        <v>43675.6739123843</v>
      </c>
      <c r="O937" s="19" t="s">
        <v>1108</v>
      </c>
      <c r="AO937" s="47" t="str">
        <f aca="false">IF(AND(C937=S$2,D937=S$3,COUNTIF(AO$1:AO936,"&gt;"&amp;1)&lt;10),ROW(),"")</f>
        <v/>
      </c>
    </row>
    <row r="938" customFormat="false" ht="12.8" hidden="false" customHeight="false" outlineLevel="0" collapsed="false">
      <c r="A938" s="0" t="s">
        <v>1553</v>
      </c>
      <c r="B938" s="0" t="s">
        <v>30</v>
      </c>
      <c r="C938" s="0" t="s">
        <v>4</v>
      </c>
      <c r="D938" s="0" t="s">
        <v>30</v>
      </c>
      <c r="E938" s="20" t="n">
        <v>394.378002929687</v>
      </c>
      <c r="F938" s="0" t="n">
        <v>76.6</v>
      </c>
      <c r="G938" s="0" t="n">
        <v>80.7</v>
      </c>
      <c r="H938" s="0" t="n">
        <v>87</v>
      </c>
      <c r="I938" s="0" t="n">
        <v>5.39</v>
      </c>
      <c r="J938" s="0" t="n">
        <v>1.07</v>
      </c>
      <c r="K938" s="0" t="n">
        <v>31.82</v>
      </c>
      <c r="L938" s="0" t="n">
        <v>0.44</v>
      </c>
      <c r="M938" s="19" t="n">
        <v>43675.5655900463</v>
      </c>
      <c r="N938" s="19" t="n">
        <v>43675.6286644329</v>
      </c>
      <c r="O938" s="19" t="s">
        <v>1108</v>
      </c>
      <c r="AO938" s="47" t="str">
        <f aca="false">IF(AND(C938=S$2,D938=S$3,COUNTIF(AO$1:AO937,"&gt;"&amp;1)&lt;10),ROW(),"")</f>
        <v/>
      </c>
    </row>
    <row r="939" customFormat="false" ht="12.8" hidden="false" customHeight="false" outlineLevel="0" collapsed="false">
      <c r="A939" s="0" t="s">
        <v>1554</v>
      </c>
      <c r="B939" s="0" t="s">
        <v>54</v>
      </c>
      <c r="C939" s="0" t="s">
        <v>5</v>
      </c>
      <c r="D939" s="0" t="s">
        <v>54</v>
      </c>
      <c r="E939" s="20" t="n">
        <v>209.865002441406</v>
      </c>
      <c r="F939" s="0" t="n">
        <v>81.1</v>
      </c>
      <c r="G939" s="0" t="n">
        <v>85.3</v>
      </c>
      <c r="H939" s="0" t="n">
        <v>92.4</v>
      </c>
      <c r="I939" s="0" t="n">
        <v>3.54</v>
      </c>
      <c r="J939" s="0" t="n">
        <v>0.78</v>
      </c>
      <c r="K939" s="0" t="n">
        <v>31.62</v>
      </c>
      <c r="L939" s="0" t="n">
        <v>0.41</v>
      </c>
      <c r="M939" s="19" t="n">
        <v>43675.537881794</v>
      </c>
      <c r="N939" s="19" t="n">
        <v>43675.5617890857</v>
      </c>
      <c r="O939" s="19" t="s">
        <v>1108</v>
      </c>
      <c r="AO939" s="47" t="str">
        <f aca="false">IF(AND(C939=S$2,D939=S$3,COUNTIF(AO$1:AO938,"&gt;"&amp;1)&lt;10),ROW(),"")</f>
        <v/>
      </c>
    </row>
    <row r="940" customFormat="false" ht="12.8" hidden="false" customHeight="false" outlineLevel="0" collapsed="false">
      <c r="A940" s="0" t="s">
        <v>1555</v>
      </c>
      <c r="B940" s="0" t="s">
        <v>30</v>
      </c>
      <c r="C940" s="0" t="s">
        <v>4</v>
      </c>
      <c r="D940" s="0" t="s">
        <v>30</v>
      </c>
      <c r="E940" s="20" t="n">
        <v>134.439001464844</v>
      </c>
      <c r="F940" s="0" t="n">
        <v>74.6</v>
      </c>
      <c r="G940" s="0" t="n">
        <v>78.6</v>
      </c>
      <c r="H940" s="0" t="n">
        <v>84.6</v>
      </c>
      <c r="I940" s="0" t="n">
        <v>5.5</v>
      </c>
      <c r="J940" s="0" t="n">
        <v>1.18</v>
      </c>
      <c r="K940" s="0" t="n">
        <v>31.97</v>
      </c>
      <c r="L940" s="0" t="n">
        <v>0.63</v>
      </c>
      <c r="M940" s="19" t="n">
        <v>43675.5068173611</v>
      </c>
      <c r="N940" s="19" t="n">
        <v>43675.5193584491</v>
      </c>
      <c r="O940" s="19" t="s">
        <v>605</v>
      </c>
      <c r="AO940" s="47" t="str">
        <f aca="false">IF(AND(C940=S$2,D940=S$3,COUNTIF(AO$1:AO939,"&gt;"&amp;1)&lt;10),ROW(),"")</f>
        <v/>
      </c>
    </row>
    <row r="941" customFormat="false" ht="12.8" hidden="false" customHeight="false" outlineLevel="0" collapsed="false">
      <c r="A941" s="0" t="s">
        <v>1556</v>
      </c>
      <c r="B941" s="0" t="s">
        <v>66</v>
      </c>
      <c r="C941" s="0" t="s">
        <v>20</v>
      </c>
      <c r="D941" s="0" t="s">
        <v>66</v>
      </c>
      <c r="E941" s="20" t="n">
        <v>134.739001464844</v>
      </c>
      <c r="F941" s="0" t="n">
        <v>70.7</v>
      </c>
      <c r="G941" s="0" t="n">
        <v>74.5</v>
      </c>
      <c r="H941" s="0" t="n">
        <v>80.4</v>
      </c>
      <c r="I941" s="0" t="n">
        <v>5.47</v>
      </c>
      <c r="J941" s="0" t="n">
        <v>1.18</v>
      </c>
      <c r="K941" s="0" t="n">
        <v>31.97</v>
      </c>
      <c r="L941" s="0" t="n">
        <v>0.98</v>
      </c>
      <c r="M941" s="19" t="n">
        <v>43675.4896415857</v>
      </c>
      <c r="N941" s="19" t="n">
        <v>43675.5021358449</v>
      </c>
      <c r="O941" s="19" t="s">
        <v>605</v>
      </c>
      <c r="AO941" s="47" t="str">
        <f aca="false">IF(AND(C941=S$2,D941=S$3,COUNTIF(AO$1:AO940,"&gt;"&amp;1)&lt;10),ROW(),"")</f>
        <v/>
      </c>
    </row>
    <row r="942" customFormat="false" ht="12.8" hidden="false" customHeight="false" outlineLevel="0" collapsed="false">
      <c r="A942" s="0" t="s">
        <v>1557</v>
      </c>
      <c r="B942" s="0" t="s">
        <v>58</v>
      </c>
      <c r="C942" s="0" t="s">
        <v>2</v>
      </c>
      <c r="D942" s="0" t="s">
        <v>58</v>
      </c>
      <c r="E942" s="20" t="n">
        <v>95.5260009765625</v>
      </c>
      <c r="F942" s="0" t="n">
        <v>76.4</v>
      </c>
      <c r="G942" s="0" t="n">
        <v>80.5</v>
      </c>
      <c r="H942" s="0" t="n">
        <v>87</v>
      </c>
      <c r="I942" s="0" t="n">
        <v>3.45</v>
      </c>
      <c r="J942" s="0" t="n">
        <v>0.85</v>
      </c>
      <c r="K942" s="0" t="n">
        <v>31.62</v>
      </c>
      <c r="L942" s="0" t="n">
        <v>0.41</v>
      </c>
      <c r="M942" s="19" t="n">
        <v>43675.4754580208</v>
      </c>
      <c r="N942" s="19" t="n">
        <v>43675.4851570255</v>
      </c>
      <c r="O942" s="19" t="s">
        <v>605</v>
      </c>
      <c r="AO942" s="47" t="str">
        <f aca="false">IF(AND(C942=S$2,D942=S$3,COUNTIF(AO$1:AO941,"&gt;"&amp;1)&lt;10),ROW(),"")</f>
        <v/>
      </c>
    </row>
    <row r="943" customFormat="false" ht="12.8" hidden="false" customHeight="false" outlineLevel="0" collapsed="false">
      <c r="A943" s="0" t="s">
        <v>1558</v>
      </c>
      <c r="B943" s="0" t="s">
        <v>58</v>
      </c>
      <c r="C943" s="0" t="s">
        <v>2</v>
      </c>
      <c r="D943" s="0" t="s">
        <v>58</v>
      </c>
      <c r="E943" s="20" t="n">
        <v>96.4260009765625</v>
      </c>
      <c r="F943" s="0" t="n">
        <v>77.2</v>
      </c>
      <c r="G943" s="0" t="n">
        <v>81.3</v>
      </c>
      <c r="H943" s="0" t="n">
        <v>88</v>
      </c>
      <c r="I943" s="0" t="n">
        <v>3.34</v>
      </c>
      <c r="J943" s="0" t="n">
        <v>0.87</v>
      </c>
      <c r="K943" s="0" t="n">
        <v>31.74</v>
      </c>
      <c r="L943" s="0" t="n">
        <v>0.78</v>
      </c>
      <c r="M943" s="19" t="n">
        <v>43675.4616091088</v>
      </c>
      <c r="N943" s="19" t="n">
        <v>43675.4699423264</v>
      </c>
      <c r="O943" s="19" t="s">
        <v>605</v>
      </c>
      <c r="AO943" s="47" t="str">
        <f aca="false">IF(AND(C943=S$2,D943=S$3,COUNTIF(AO$1:AO942,"&gt;"&amp;1)&lt;10),ROW(),"")</f>
        <v/>
      </c>
    </row>
    <row r="944" customFormat="false" ht="12.8" hidden="false" customHeight="false" outlineLevel="0" collapsed="false">
      <c r="A944" s="0" t="s">
        <v>1559</v>
      </c>
      <c r="B944" s="0" t="s">
        <v>613</v>
      </c>
      <c r="C944" s="0" t="s">
        <v>8</v>
      </c>
      <c r="D944" s="0" t="s">
        <v>66</v>
      </c>
      <c r="E944" s="20" t="n">
        <v>64.0130004882812</v>
      </c>
      <c r="F944" s="0" t="n">
        <v>65.1</v>
      </c>
      <c r="G944" s="0" t="n">
        <v>68.6</v>
      </c>
      <c r="H944" s="0" t="n">
        <v>73.9</v>
      </c>
      <c r="I944" s="0" t="n">
        <v>8.39</v>
      </c>
      <c r="J944" s="0" t="n">
        <v>1.58</v>
      </c>
      <c r="K944" s="0" t="n">
        <v>32.06</v>
      </c>
      <c r="L944" s="0" t="n">
        <v>0.51</v>
      </c>
      <c r="M944" s="19" t="n">
        <v>43675.4516973033</v>
      </c>
      <c r="N944" s="19" t="n">
        <v>43675.4576613426</v>
      </c>
      <c r="O944" s="19" t="s">
        <v>605</v>
      </c>
      <c r="AO944" s="47" t="str">
        <f aca="false">IF(AND(C944=S$2,D944=S$3,COUNTIF(AO$1:AO943,"&gt;"&amp;1)&lt;10),ROW(),"")</f>
        <v/>
      </c>
    </row>
    <row r="945" customFormat="false" ht="12.8" hidden="false" customHeight="false" outlineLevel="0" collapsed="false">
      <c r="A945" s="0" t="s">
        <v>1560</v>
      </c>
      <c r="B945" s="0" t="s">
        <v>613</v>
      </c>
      <c r="C945" s="0" t="s">
        <v>8</v>
      </c>
      <c r="D945" s="0" t="s">
        <v>66</v>
      </c>
      <c r="E945" s="20" t="n">
        <v>165.652001953125</v>
      </c>
      <c r="F945" s="0" t="n">
        <v>74.3</v>
      </c>
      <c r="G945" s="0" t="n">
        <v>78.3</v>
      </c>
      <c r="H945" s="0" t="n">
        <v>84.5</v>
      </c>
      <c r="I945" s="0" t="n">
        <v>4.42</v>
      </c>
      <c r="J945" s="0" t="n">
        <v>0.96</v>
      </c>
      <c r="K945" s="0" t="n">
        <v>31.82</v>
      </c>
      <c r="L945" s="0" t="n">
        <v>1.47</v>
      </c>
      <c r="M945" s="19" t="n">
        <v>43675.3560999653</v>
      </c>
      <c r="N945" s="19" t="n">
        <v>43675.3736475347</v>
      </c>
      <c r="O945" s="19" t="s">
        <v>676</v>
      </c>
      <c r="AO945" s="47" t="str">
        <f aca="false">IF(AND(C945=S$2,D945=S$3,COUNTIF(AO$1:AO944,"&gt;"&amp;1)&lt;10),ROW(),"")</f>
        <v/>
      </c>
    </row>
    <row r="946" customFormat="false" ht="12.8" hidden="false" customHeight="false" outlineLevel="0" collapsed="false">
      <c r="A946" s="0" t="s">
        <v>1561</v>
      </c>
      <c r="B946" s="0" t="s">
        <v>613</v>
      </c>
      <c r="C946" s="0" t="s">
        <v>23</v>
      </c>
      <c r="D946" s="0" t="s">
        <v>594</v>
      </c>
      <c r="E946" s="20" t="n">
        <v>166.552001953125</v>
      </c>
      <c r="F946" s="0" t="n">
        <v>75.2</v>
      </c>
      <c r="G946" s="0" t="n">
        <v>79.2</v>
      </c>
      <c r="H946" s="0" t="n">
        <v>85.6</v>
      </c>
      <c r="I946" s="0" t="n">
        <v>5.01</v>
      </c>
      <c r="J946" s="0" t="n">
        <v>1.06</v>
      </c>
      <c r="K946" s="0" t="n">
        <v>31.91</v>
      </c>
      <c r="L946" s="0" t="n">
        <v>0.8</v>
      </c>
      <c r="M946" s="19" t="n">
        <v>43675.3336643519</v>
      </c>
      <c r="N946" s="19" t="n">
        <v>43675.3517305903</v>
      </c>
      <c r="O946" s="19" t="s">
        <v>676</v>
      </c>
      <c r="AO946" s="47" t="str">
        <f aca="false">IF(AND(C946=S$2,D946=S$3,COUNTIF(AO$1:AO945,"&gt;"&amp;1)&lt;10),ROW(),"")</f>
        <v/>
      </c>
    </row>
    <row r="947" customFormat="false" ht="12.8" hidden="false" customHeight="false" outlineLevel="0" collapsed="false">
      <c r="A947" s="0" t="s">
        <v>1562</v>
      </c>
      <c r="B947" s="0" t="s">
        <v>30</v>
      </c>
      <c r="C947" s="0" t="s">
        <v>1</v>
      </c>
      <c r="D947" s="0" t="s">
        <v>30</v>
      </c>
      <c r="E947" s="20" t="n">
        <v>171.552001953125</v>
      </c>
      <c r="F947" s="20" t="n">
        <v>76.9</v>
      </c>
      <c r="G947" s="20" t="n">
        <v>81</v>
      </c>
      <c r="H947" s="20" t="n">
        <v>87.9</v>
      </c>
      <c r="I947" s="20" t="n">
        <v>2.39</v>
      </c>
      <c r="J947" s="20" t="n">
        <v>0.76</v>
      </c>
      <c r="K947" s="20" t="n">
        <v>31.65</v>
      </c>
      <c r="L947" s="20" t="n">
        <v>0.543</v>
      </c>
      <c r="M947" s="19" t="n">
        <v>43675.3122503125</v>
      </c>
      <c r="N947" s="19" t="n">
        <v>43675.3294681366</v>
      </c>
      <c r="O947" s="19" t="s">
        <v>676</v>
      </c>
      <c r="AO947" s="47" t="str">
        <f aca="false">IF(AND(C947=S$2,D947=S$3,COUNTIF(AO$1:AO946,"&gt;"&amp;1)&lt;10),ROW(),"")</f>
        <v/>
      </c>
    </row>
    <row r="948" customFormat="false" ht="12.8" hidden="false" customHeight="false" outlineLevel="0" collapsed="false">
      <c r="A948" s="0" t="s">
        <v>1563</v>
      </c>
      <c r="B948" s="0" t="s">
        <v>594</v>
      </c>
      <c r="C948" s="0" t="s">
        <v>24</v>
      </c>
      <c r="D948" s="0" t="s">
        <v>594</v>
      </c>
      <c r="E948" s="20" t="n">
        <v>394.830004882812</v>
      </c>
      <c r="F948" s="0" t="n">
        <v>77.8</v>
      </c>
      <c r="G948" s="0" t="n">
        <v>82</v>
      </c>
      <c r="H948" s="0" t="n">
        <v>88.3</v>
      </c>
      <c r="I948" s="0" t="n">
        <v>6.84</v>
      </c>
      <c r="J948" s="0" t="n">
        <v>1.12</v>
      </c>
      <c r="K948" s="0" t="n">
        <v>32.2</v>
      </c>
      <c r="L948" s="0" t="n">
        <v>0.39</v>
      </c>
      <c r="M948" s="19" t="n">
        <v>43675.2666153588</v>
      </c>
      <c r="N948" s="19" t="n">
        <v>43675.3069506597</v>
      </c>
      <c r="O948" s="19" t="s">
        <v>676</v>
      </c>
      <c r="AO948" s="47" t="str">
        <f aca="false">IF(AND(C948=S$2,D948=S$3,COUNTIF(AO$1:AO947,"&gt;"&amp;1)&lt;10),ROW(),"")</f>
        <v/>
      </c>
    </row>
    <row r="949" customFormat="false" ht="12.8" hidden="false" customHeight="false" outlineLevel="0" collapsed="false">
      <c r="A949" s="0" t="s">
        <v>1564</v>
      </c>
      <c r="B949" s="0" t="s">
        <v>58</v>
      </c>
      <c r="C949" s="0" t="s">
        <v>2</v>
      </c>
      <c r="D949" s="0" t="s">
        <v>58</v>
      </c>
      <c r="E949" s="20" t="n">
        <v>127.439001464844</v>
      </c>
      <c r="F949" s="0" t="n">
        <v>76.1</v>
      </c>
      <c r="G949" s="0" t="n">
        <v>80.2</v>
      </c>
      <c r="H949" s="0" t="n">
        <v>87</v>
      </c>
      <c r="I949" s="0" t="n">
        <v>2.79</v>
      </c>
      <c r="J949" s="0" t="n">
        <v>0.79</v>
      </c>
      <c r="K949" s="0" t="n">
        <v>31.68</v>
      </c>
      <c r="L949" s="0" t="n">
        <v>0.31</v>
      </c>
      <c r="M949" s="19" t="n">
        <v>43675.2491965278</v>
      </c>
      <c r="N949" s="19" t="n">
        <v>43675.2621992708</v>
      </c>
      <c r="O949" s="19" t="s">
        <v>676</v>
      </c>
      <c r="AO949" s="47" t="str">
        <f aca="false">IF(AND(C949=S$2,D949=S$3,COUNTIF(AO$1:AO948,"&gt;"&amp;1)&lt;10),ROW(),"")</f>
        <v/>
      </c>
    </row>
    <row r="950" customFormat="false" ht="12.8" hidden="false" customHeight="false" outlineLevel="0" collapsed="false">
      <c r="A950" s="0" t="s">
        <v>1565</v>
      </c>
      <c r="B950" s="0" t="s">
        <v>54</v>
      </c>
      <c r="C950" s="0" t="s">
        <v>5</v>
      </c>
      <c r="D950" s="0" t="s">
        <v>54</v>
      </c>
      <c r="E950" s="20" t="n">
        <v>134.126000976562</v>
      </c>
      <c r="F950" s="0" t="n">
        <v>80.7</v>
      </c>
      <c r="G950" s="0" t="n">
        <v>85</v>
      </c>
      <c r="H950" s="0" t="n">
        <v>92.3</v>
      </c>
      <c r="I950" s="0" t="n">
        <v>1.42</v>
      </c>
      <c r="J950" s="0" t="n">
        <v>0.69</v>
      </c>
      <c r="K950" s="0" t="n">
        <v>31.58</v>
      </c>
      <c r="L950" s="0" t="n">
        <v>0.44</v>
      </c>
      <c r="M950" s="19" t="n">
        <v>43675.2312812847</v>
      </c>
      <c r="N950" s="19" t="n">
        <v>43675.2476404745</v>
      </c>
      <c r="O950" s="19" t="s">
        <v>676</v>
      </c>
      <c r="AO950" s="47" t="str">
        <f aca="false">IF(AND(C950=S$2,D950=S$3,COUNTIF(AO$1:AO949,"&gt;"&amp;1)&lt;10),ROW(),"")</f>
        <v/>
      </c>
    </row>
    <row r="951" customFormat="false" ht="12.8" hidden="false" customHeight="false" outlineLevel="0" collapsed="false">
      <c r="A951" s="0" t="s">
        <v>1566</v>
      </c>
      <c r="B951" s="0" t="s">
        <v>30</v>
      </c>
      <c r="C951" s="0" t="s">
        <v>4</v>
      </c>
      <c r="D951" s="0" t="s">
        <v>30</v>
      </c>
      <c r="E951" s="20" t="n">
        <v>111.039001464844</v>
      </c>
      <c r="F951" s="0" t="n">
        <v>72.9</v>
      </c>
      <c r="G951" s="0" t="n">
        <v>77</v>
      </c>
      <c r="H951" s="0" t="n">
        <v>82.1</v>
      </c>
      <c r="I951" s="0" t="n">
        <v>7.62</v>
      </c>
      <c r="J951" s="0" t="n">
        <v>1.15</v>
      </c>
      <c r="K951" s="0" t="n">
        <v>32.15</v>
      </c>
      <c r="L951" s="0" t="n">
        <v>1.72</v>
      </c>
      <c r="M951" s="19" t="n">
        <v>43672.8779929745</v>
      </c>
      <c r="N951" s="19" t="n">
        <v>43672.8925637732</v>
      </c>
      <c r="O951" s="19" t="s">
        <v>649</v>
      </c>
      <c r="AO951" s="47" t="str">
        <f aca="false">IF(AND(C951=S$2,D951=S$3,COUNTIF(AO$1:AO950,"&gt;"&amp;1)&lt;10),ROW(),"")</f>
        <v/>
      </c>
    </row>
    <row r="952" customFormat="false" ht="12.8" hidden="false" customHeight="false" outlineLevel="0" collapsed="false">
      <c r="A952" s="0" t="s">
        <v>1567</v>
      </c>
      <c r="B952" s="0" t="s">
        <v>88</v>
      </c>
      <c r="C952" s="0" t="s">
        <v>26</v>
      </c>
      <c r="D952" s="0" t="s">
        <v>66</v>
      </c>
      <c r="E952" s="20" t="n">
        <v>111.026000976563</v>
      </c>
      <c r="F952" s="0" t="n">
        <v>71.1</v>
      </c>
      <c r="G952" s="0" t="n">
        <v>74.9</v>
      </c>
      <c r="H952" s="0" t="n">
        <v>81.3</v>
      </c>
      <c r="I952" s="0" t="n">
        <v>2.79</v>
      </c>
      <c r="J952" s="0" t="n">
        <v>0.89</v>
      </c>
      <c r="K952" s="0" t="n">
        <v>31.39</v>
      </c>
      <c r="L952" s="0" t="n">
        <v>2.94</v>
      </c>
      <c r="M952" s="19" t="n">
        <v>43672.8595487269</v>
      </c>
      <c r="N952" s="19" t="n">
        <v>43672.8680904745</v>
      </c>
      <c r="O952" s="19" t="s">
        <v>649</v>
      </c>
      <c r="AO952" s="47" t="str">
        <f aca="false">IF(AND(C952=S$2,D952=S$3,COUNTIF(AO$1:AO951,"&gt;"&amp;1)&lt;10),ROW(),"")</f>
        <v/>
      </c>
    </row>
    <row r="953" customFormat="false" ht="12.8" hidden="false" customHeight="false" outlineLevel="0" collapsed="false">
      <c r="A953" s="0" t="s">
        <v>1568</v>
      </c>
      <c r="B953" s="0" t="s">
        <v>54</v>
      </c>
      <c r="C953" s="0" t="s">
        <v>7</v>
      </c>
      <c r="D953" s="0" t="s">
        <v>54</v>
      </c>
      <c r="E953" s="20" t="n">
        <v>222.052001953125</v>
      </c>
      <c r="F953" s="0" t="n">
        <v>82.1</v>
      </c>
      <c r="G953" s="0" t="n">
        <v>86.5</v>
      </c>
      <c r="H953" s="0" t="n">
        <v>93.8</v>
      </c>
      <c r="I953" s="0" t="n">
        <v>1.29</v>
      </c>
      <c r="J953" s="0" t="n">
        <v>0.57</v>
      </c>
      <c r="K953" s="0" t="n">
        <v>31.4</v>
      </c>
      <c r="L953" s="0" t="n">
        <v>0.32</v>
      </c>
      <c r="M953" s="19" t="n">
        <v>43672.8190172454</v>
      </c>
      <c r="N953" s="19" t="n">
        <v>43672.8506665162</v>
      </c>
      <c r="O953" s="19" t="s">
        <v>649</v>
      </c>
      <c r="AO953" s="47" t="str">
        <f aca="false">IF(AND(C953=S$2,D953=S$3,COUNTIF(AO$1:AO952,"&gt;"&amp;1)&lt;10),ROW(),"")</f>
        <v/>
      </c>
    </row>
    <row r="954" customFormat="false" ht="12.8" hidden="false" customHeight="false" outlineLevel="0" collapsed="false">
      <c r="A954" s="0" t="s">
        <v>1569</v>
      </c>
      <c r="B954" s="0" t="s">
        <v>58</v>
      </c>
      <c r="C954" s="0" t="s">
        <v>2</v>
      </c>
      <c r="D954" s="0" t="s">
        <v>58</v>
      </c>
      <c r="E954" s="20" t="n">
        <v>111.039001464844</v>
      </c>
      <c r="F954" s="0" t="n">
        <v>74.4</v>
      </c>
      <c r="G954" s="0" t="n">
        <v>78.4</v>
      </c>
      <c r="H954" s="0" t="n">
        <v>85.3</v>
      </c>
      <c r="I954" s="0" t="n">
        <v>1.58</v>
      </c>
      <c r="J954" s="0" t="n">
        <v>0.65</v>
      </c>
      <c r="K954" s="0" t="n">
        <v>31.42</v>
      </c>
      <c r="L954" s="0" t="n">
        <v>0.3</v>
      </c>
      <c r="M954" s="19" t="n">
        <v>43672.8027267708</v>
      </c>
      <c r="N954" s="19" t="n">
        <v>43672.8148100347</v>
      </c>
      <c r="O954" s="19" t="s">
        <v>649</v>
      </c>
      <c r="AO954" s="47" t="str">
        <f aca="false">IF(AND(C954=S$2,D954=S$3,COUNTIF(AO$1:AO953,"&gt;"&amp;1)&lt;10),ROW(),"")</f>
        <v/>
      </c>
    </row>
    <row r="955" customFormat="false" ht="12.8" hidden="false" customHeight="false" outlineLevel="0" collapsed="false">
      <c r="A955" s="0" t="s">
        <v>1570</v>
      </c>
      <c r="B955" s="0" t="s">
        <v>30</v>
      </c>
      <c r="C955" s="0" t="s">
        <v>1</v>
      </c>
      <c r="D955" s="0" t="s">
        <v>30</v>
      </c>
      <c r="E955" s="20" t="n">
        <v>222.078002929688</v>
      </c>
      <c r="F955" s="20" t="n">
        <v>77.7</v>
      </c>
      <c r="G955" s="20" t="n">
        <v>82</v>
      </c>
      <c r="H955" s="20" t="n">
        <v>89</v>
      </c>
      <c r="I955" s="20" t="n">
        <v>2</v>
      </c>
      <c r="J955" s="20" t="n">
        <v>0.89</v>
      </c>
      <c r="K955" s="20" t="n">
        <v>31.62</v>
      </c>
      <c r="L955" s="20" t="n">
        <v>0.34</v>
      </c>
      <c r="M955" s="19" t="n">
        <v>43672.7666851505</v>
      </c>
      <c r="N955" s="19" t="n">
        <v>43672.7951624653</v>
      </c>
      <c r="O955" s="19" t="s">
        <v>649</v>
      </c>
      <c r="AO955" s="47" t="str">
        <f aca="false">IF(AND(C955=S$2,D955=S$3,COUNTIF(AO$1:AO954,"&gt;"&amp;1)&lt;10),ROW(),"")</f>
        <v/>
      </c>
    </row>
    <row r="956" customFormat="false" ht="12.8" hidden="false" customHeight="false" outlineLevel="0" collapsed="false">
      <c r="A956" s="0" t="s">
        <v>1571</v>
      </c>
      <c r="B956" s="0" t="s">
        <v>594</v>
      </c>
      <c r="C956" s="0" t="s">
        <v>24</v>
      </c>
      <c r="D956" s="0" t="s">
        <v>594</v>
      </c>
      <c r="E956" s="20" t="n">
        <v>185.065002441406</v>
      </c>
      <c r="F956" s="0" t="n">
        <v>78</v>
      </c>
      <c r="G956" s="0" t="n">
        <v>82.3</v>
      </c>
      <c r="H956" s="0" t="n">
        <v>88.6</v>
      </c>
      <c r="I956" s="0" t="n">
        <v>5.81</v>
      </c>
      <c r="J956" s="0" t="n">
        <v>1.05</v>
      </c>
      <c r="K956" s="0" t="n">
        <v>32.01</v>
      </c>
      <c r="L956" s="0" t="n">
        <v>0.71</v>
      </c>
      <c r="M956" s="19" t="n">
        <v>43672.6621366088</v>
      </c>
      <c r="N956" s="19" t="n">
        <v>43672.6882706829</v>
      </c>
      <c r="O956" s="19" t="s">
        <v>649</v>
      </c>
      <c r="AO956" s="47" t="str">
        <f aca="false">IF(AND(C956=S$2,D956=S$3,COUNTIF(AO$1:AO955,"&gt;"&amp;1)&lt;10),ROW(),"")</f>
        <v/>
      </c>
    </row>
    <row r="957" customFormat="false" ht="12.8" hidden="false" customHeight="false" outlineLevel="0" collapsed="false">
      <c r="A957" s="0" t="s">
        <v>1572</v>
      </c>
      <c r="B957" s="0" t="s">
        <v>613</v>
      </c>
      <c r="C957" s="0" t="s">
        <v>8</v>
      </c>
      <c r="D957" s="0" t="s">
        <v>66</v>
      </c>
      <c r="E957" s="20" t="n">
        <v>296.10400390625</v>
      </c>
      <c r="F957" s="0" t="n">
        <v>72.9</v>
      </c>
      <c r="G957" s="0" t="n">
        <v>76.8</v>
      </c>
      <c r="H957" s="0" t="n">
        <v>82.6</v>
      </c>
      <c r="I957" s="0" t="n">
        <v>8.61</v>
      </c>
      <c r="J957" s="0" t="n">
        <v>1.49</v>
      </c>
      <c r="K957" s="0" t="n">
        <v>32.14</v>
      </c>
      <c r="L957" s="0" t="n">
        <v>0.5</v>
      </c>
      <c r="M957" s="19" t="n">
        <v>43672.6137672454</v>
      </c>
      <c r="N957" s="19" t="n">
        <v>43672.6525414352</v>
      </c>
      <c r="O957" s="19" t="s">
        <v>649</v>
      </c>
      <c r="AO957" s="47" t="str">
        <f aca="false">IF(AND(C957=S$2,D957=S$3,COUNTIF(AO$1:AO956,"&gt;"&amp;1)&lt;10),ROW(),"")</f>
        <v/>
      </c>
    </row>
    <row r="958" customFormat="false" ht="12.8" hidden="false" customHeight="false" outlineLevel="0" collapsed="false">
      <c r="A958" s="0" t="s">
        <v>1573</v>
      </c>
      <c r="B958" s="0" t="s">
        <v>613</v>
      </c>
      <c r="C958" s="0" t="s">
        <v>8</v>
      </c>
      <c r="D958" s="0" t="s">
        <v>66</v>
      </c>
      <c r="E958" s="20" t="n">
        <v>148.052001953125</v>
      </c>
      <c r="F958" s="0" t="n">
        <v>74.6</v>
      </c>
      <c r="G958" s="0" t="n">
        <v>78.6</v>
      </c>
      <c r="H958" s="0" t="n">
        <v>84.9</v>
      </c>
      <c r="I958" s="0" t="n">
        <v>5.77</v>
      </c>
      <c r="J958" s="0" t="n">
        <v>1.1</v>
      </c>
      <c r="K958" s="0" t="n">
        <v>31.91</v>
      </c>
      <c r="L958" s="0" t="n">
        <v>0.71</v>
      </c>
      <c r="M958" s="19" t="n">
        <v>43672.2918818634</v>
      </c>
      <c r="N958" s="19" t="n">
        <v>43672.3105561343</v>
      </c>
      <c r="O958" s="19" t="s">
        <v>605</v>
      </c>
      <c r="AO958" s="47" t="str">
        <f aca="false">IF(AND(C958=S$2,D958=S$3,COUNTIF(AO$1:AO957,"&gt;"&amp;1)&lt;10),ROW(),"")</f>
        <v/>
      </c>
    </row>
    <row r="959" customFormat="false" ht="12.8" hidden="false" customHeight="false" outlineLevel="0" collapsed="false">
      <c r="A959" s="0" t="s">
        <v>1574</v>
      </c>
      <c r="B959" s="0" t="s">
        <v>30</v>
      </c>
      <c r="C959" s="0" t="s">
        <v>1</v>
      </c>
      <c r="D959" s="0" t="s">
        <v>30</v>
      </c>
      <c r="E959" s="20" t="n">
        <v>185.052001953125</v>
      </c>
      <c r="F959" s="20" t="n">
        <v>76.6</v>
      </c>
      <c r="G959" s="20" t="n">
        <v>80.8</v>
      </c>
      <c r="H959" s="20" t="n">
        <v>87.8</v>
      </c>
      <c r="I959" s="20" t="n">
        <v>2.27</v>
      </c>
      <c r="J959" s="20" t="n">
        <v>0.78</v>
      </c>
      <c r="K959" s="20" t="n">
        <v>31.32</v>
      </c>
      <c r="L959" s="20" t="n">
        <v>0.78</v>
      </c>
      <c r="M959" s="19" t="n">
        <v>43672.2445548958</v>
      </c>
      <c r="N959" s="19" t="n">
        <v>43672.4190815972</v>
      </c>
      <c r="O959" s="19" t="s">
        <v>605</v>
      </c>
      <c r="AO959" s="47" t="str">
        <f aca="false">IF(AND(C959=S$2,D959=S$3,COUNTIF(AO$1:AO958,"&gt;"&amp;1)&lt;10),ROW(),"")</f>
        <v/>
      </c>
    </row>
    <row r="960" customFormat="false" ht="12.8" hidden="false" customHeight="false" outlineLevel="0" collapsed="false">
      <c r="A960" s="0" t="s">
        <v>1575</v>
      </c>
      <c r="B960" s="0" t="s">
        <v>30</v>
      </c>
      <c r="C960" s="0" t="s">
        <v>1</v>
      </c>
      <c r="D960" s="0" t="s">
        <v>30</v>
      </c>
      <c r="E960" s="20" t="n">
        <v>111.039001464844</v>
      </c>
      <c r="F960" s="20" t="n">
        <v>73.4</v>
      </c>
      <c r="G960" s="20" t="n">
        <v>77.3</v>
      </c>
      <c r="H960" s="20" t="n">
        <v>84.1</v>
      </c>
      <c r="I960" s="20" t="n">
        <v>3.08</v>
      </c>
      <c r="J960" s="20" t="n">
        <v>0.9</v>
      </c>
      <c r="K960" s="20" t="n">
        <v>31.63</v>
      </c>
      <c r="L960" s="20" t="n">
        <v>1.17</v>
      </c>
      <c r="M960" s="19" t="n">
        <v>43672.2291777778</v>
      </c>
      <c r="N960" s="19" t="n">
        <v>43672.242268287</v>
      </c>
      <c r="O960" s="19" t="s">
        <v>605</v>
      </c>
      <c r="AO960" s="47" t="str">
        <f aca="false">IF(AND(C960=S$2,D960=S$3,COUNTIF(AO$1:AO959,"&gt;"&amp;1)&lt;10),ROW(),"")</f>
        <v/>
      </c>
    </row>
    <row r="961" customFormat="false" ht="12.8" hidden="false" customHeight="false" outlineLevel="0" collapsed="false">
      <c r="A961" s="0" t="s">
        <v>1576</v>
      </c>
      <c r="B961" s="0" t="s">
        <v>594</v>
      </c>
      <c r="C961" s="0" t="s">
        <v>24</v>
      </c>
      <c r="D961" s="0" t="s">
        <v>594</v>
      </c>
      <c r="E961" s="20" t="n">
        <v>74.0260009765625</v>
      </c>
      <c r="F961" s="0" t="n">
        <v>78.3</v>
      </c>
      <c r="G961" s="0" t="n">
        <v>82.6</v>
      </c>
      <c r="H961" s="0" t="n">
        <v>88.6</v>
      </c>
      <c r="I961" s="0" t="n">
        <v>7.91</v>
      </c>
      <c r="J961" s="0" t="n">
        <v>1.18</v>
      </c>
      <c r="K961" s="0" t="n">
        <v>32.27</v>
      </c>
      <c r="L961" s="0" t="n">
        <v>0.57</v>
      </c>
      <c r="M961" s="19" t="n">
        <v>43671.9372456019</v>
      </c>
      <c r="N961" s="19" t="n">
        <v>43671.9407251968</v>
      </c>
      <c r="O961" s="19" t="s">
        <v>605</v>
      </c>
      <c r="AO961" s="47" t="str">
        <f aca="false">IF(AND(C961=S$2,D961=S$3,COUNTIF(AO$1:AO960,"&gt;"&amp;1)&lt;10),ROW(),"")</f>
        <v/>
      </c>
    </row>
    <row r="962" customFormat="false" ht="12.8" hidden="false" customHeight="false" outlineLevel="0" collapsed="false">
      <c r="A962" s="0" t="s">
        <v>1577</v>
      </c>
      <c r="B962" s="0" t="s">
        <v>30</v>
      </c>
      <c r="C962" s="0" t="s">
        <v>1</v>
      </c>
      <c r="D962" s="0" t="s">
        <v>30</v>
      </c>
      <c r="E962" s="20" t="n">
        <v>74</v>
      </c>
      <c r="F962" s="20" t="n">
        <v>77.5</v>
      </c>
      <c r="G962" s="20" t="n">
        <v>81.7</v>
      </c>
      <c r="H962" s="20" t="n">
        <v>88.8</v>
      </c>
      <c r="I962" s="20" t="n">
        <v>1.72</v>
      </c>
      <c r="J962" s="20" t="n">
        <v>0.71</v>
      </c>
      <c r="K962" s="20" t="n">
        <v>31.62</v>
      </c>
      <c r="L962" s="20" t="n">
        <v>1.04</v>
      </c>
      <c r="M962" s="19" t="n">
        <v>43671.9291501968</v>
      </c>
      <c r="N962" s="19" t="n">
        <v>43672.2874346875</v>
      </c>
      <c r="O962" s="19" t="s">
        <v>605</v>
      </c>
      <c r="AO962" s="47" t="str">
        <f aca="false">IF(AND(C962=S$2,D962=S$3,COUNTIF(AO$1:AO961,"&gt;"&amp;1)&lt;10),ROW(),"")</f>
        <v/>
      </c>
    </row>
    <row r="963" customFormat="false" ht="12.8" hidden="false" customHeight="false" outlineLevel="0" collapsed="false">
      <c r="A963" s="0" t="s">
        <v>1578</v>
      </c>
      <c r="B963" s="0" t="s">
        <v>54</v>
      </c>
      <c r="C963" s="0" t="s">
        <v>7</v>
      </c>
      <c r="D963" s="0" t="s">
        <v>54</v>
      </c>
      <c r="E963" s="20" t="n">
        <v>259.091003417969</v>
      </c>
      <c r="F963" s="0" t="n">
        <v>82.3</v>
      </c>
      <c r="G963" s="0" t="n">
        <v>86.7</v>
      </c>
      <c r="H963" s="0" t="n">
        <v>93.3</v>
      </c>
      <c r="I963" s="0" t="n">
        <v>4.74</v>
      </c>
      <c r="J963" s="0" t="n">
        <v>0.77</v>
      </c>
      <c r="K963" s="0" t="n">
        <v>31.94</v>
      </c>
      <c r="L963" s="0" t="n">
        <v>0.41</v>
      </c>
      <c r="M963" s="19" t="n">
        <v>43671.8874835995</v>
      </c>
      <c r="N963" s="19" t="n">
        <v>43671.9144864583</v>
      </c>
      <c r="O963" s="19" t="s">
        <v>1108</v>
      </c>
      <c r="AO963" s="47" t="str">
        <f aca="false">IF(AND(C963=S$2,D963=S$3,COUNTIF(AO$1:AO962,"&gt;"&amp;1)&lt;10),ROW(),"")</f>
        <v/>
      </c>
    </row>
    <row r="964" customFormat="false" ht="12.8" hidden="false" customHeight="false" outlineLevel="0" collapsed="false">
      <c r="A964" s="0" t="s">
        <v>1579</v>
      </c>
      <c r="B964" s="0" t="s">
        <v>30</v>
      </c>
      <c r="C964" s="0" t="s">
        <v>4</v>
      </c>
      <c r="D964" s="0" t="s">
        <v>30</v>
      </c>
      <c r="E964" s="20" t="n">
        <v>407.143005371094</v>
      </c>
      <c r="F964" s="0" t="n">
        <v>77.2</v>
      </c>
      <c r="G964" s="0" t="n">
        <v>81.3</v>
      </c>
      <c r="H964" s="0" t="n">
        <v>87.6</v>
      </c>
      <c r="I964" s="0" t="n">
        <v>6.2</v>
      </c>
      <c r="J964" s="0" t="n">
        <v>0.86</v>
      </c>
      <c r="K964" s="0" t="n">
        <v>31.86</v>
      </c>
      <c r="L964" s="0" t="n">
        <v>0.56</v>
      </c>
      <c r="M964" s="19" t="n">
        <v>43671.8365391204</v>
      </c>
      <c r="N964" s="19" t="n">
        <v>43671.8835999653</v>
      </c>
      <c r="O964" s="19" t="s">
        <v>1108</v>
      </c>
      <c r="AO964" s="47" t="str">
        <f aca="false">IF(AND(C964=S$2,D964=S$3,COUNTIF(AO$1:AO963,"&gt;"&amp;1)&lt;10),ROW(),"")</f>
        <v/>
      </c>
    </row>
    <row r="965" customFormat="false" ht="12.8" hidden="false" customHeight="false" outlineLevel="0" collapsed="false">
      <c r="A965" s="0" t="s">
        <v>1580</v>
      </c>
      <c r="B965" s="0" t="s">
        <v>54</v>
      </c>
      <c r="C965" s="0" t="s">
        <v>7</v>
      </c>
      <c r="D965" s="0" t="s">
        <v>54</v>
      </c>
      <c r="E965" s="20" t="n">
        <v>259.091003417969</v>
      </c>
      <c r="F965" s="0" t="n">
        <v>81.6</v>
      </c>
      <c r="G965" s="0" t="n">
        <v>86</v>
      </c>
      <c r="H965" s="0" t="n">
        <v>92.8</v>
      </c>
      <c r="I965" s="0" t="n">
        <v>4.31</v>
      </c>
      <c r="J965" s="0" t="n">
        <v>0.67</v>
      </c>
      <c r="K965" s="0" t="n">
        <v>31.79</v>
      </c>
      <c r="L965" s="0" t="n">
        <v>0.43</v>
      </c>
      <c r="M965" s="19" t="n">
        <v>43671.8001798264</v>
      </c>
      <c r="N965" s="19" t="n">
        <v>43671.825990544</v>
      </c>
      <c r="O965" s="19" t="s">
        <v>1108</v>
      </c>
      <c r="AO965" s="47" t="str">
        <f aca="false">IF(AND(C965=S$2,D965=S$3,COUNTIF(AO$1:AO964,"&gt;"&amp;1)&lt;10),ROW(),"")</f>
        <v/>
      </c>
    </row>
    <row r="966" customFormat="false" ht="12.8" hidden="false" customHeight="false" outlineLevel="0" collapsed="false">
      <c r="A966" s="0" t="s">
        <v>1581</v>
      </c>
      <c r="B966" s="0" t="s">
        <v>66</v>
      </c>
      <c r="C966" s="0" t="s">
        <v>9</v>
      </c>
      <c r="D966" s="0" t="s">
        <v>66</v>
      </c>
      <c r="E966" s="20" t="n">
        <v>148.052001953125</v>
      </c>
      <c r="F966" s="0" t="n">
        <v>69.7</v>
      </c>
      <c r="G966" s="0" t="n">
        <v>73.5</v>
      </c>
      <c r="H966" s="0" t="n">
        <v>79.4</v>
      </c>
      <c r="I966" s="0" t="n">
        <v>9.07</v>
      </c>
      <c r="J966" s="0" t="n">
        <v>1.49</v>
      </c>
      <c r="K966" s="0" t="n">
        <v>32.33</v>
      </c>
      <c r="L966" s="0" t="n">
        <v>0.39</v>
      </c>
      <c r="M966" s="19" t="n">
        <v>43671.7799496181</v>
      </c>
      <c r="N966" s="19" t="n">
        <v>43671.7944559838</v>
      </c>
      <c r="O966" s="19" t="s">
        <v>1108</v>
      </c>
      <c r="AO966" s="47" t="str">
        <f aca="false">IF(AND(C966=S$2,D966=S$3,COUNTIF(AO$1:AO965,"&gt;"&amp;1)&lt;10),ROW(),"")</f>
        <v/>
      </c>
    </row>
    <row r="967" customFormat="false" ht="12.8" hidden="false" customHeight="false" outlineLevel="0" collapsed="false">
      <c r="A967" s="0" t="s">
        <v>1582</v>
      </c>
      <c r="B967" s="0" t="s">
        <v>66</v>
      </c>
      <c r="C967" s="0" t="s">
        <v>9</v>
      </c>
      <c r="D967" s="0" t="s">
        <v>66</v>
      </c>
      <c r="E967" s="20" t="n">
        <v>142.336002349854</v>
      </c>
      <c r="F967" s="0" t="n">
        <v>63.2</v>
      </c>
      <c r="G967" s="0" t="n">
        <v>66.7</v>
      </c>
      <c r="H967" s="0" t="n">
        <v>71.4</v>
      </c>
      <c r="I967" s="0" t="n">
        <v>11.19</v>
      </c>
      <c r="J967" s="0" t="n">
        <v>2.32</v>
      </c>
      <c r="K967" s="0" t="n">
        <v>31.45</v>
      </c>
      <c r="L967" s="0" t="n">
        <v>0.3</v>
      </c>
      <c r="M967" s="19" t="n">
        <v>43671.7267787384</v>
      </c>
      <c r="N967" s="19" t="n">
        <v>43671.7745028588</v>
      </c>
      <c r="O967" s="19" t="s">
        <v>1108</v>
      </c>
      <c r="AO967" s="47" t="str">
        <f aca="false">IF(AND(C967=S$2,D967=S$3,COUNTIF(AO$1:AO966,"&gt;"&amp;1)&lt;10),ROW(),"")</f>
        <v/>
      </c>
    </row>
    <row r="968" customFormat="false" ht="12.8" hidden="false" customHeight="false" outlineLevel="0" collapsed="false">
      <c r="A968" s="0" t="s">
        <v>1583</v>
      </c>
      <c r="B968" s="0" t="s">
        <v>66</v>
      </c>
      <c r="C968" s="0" t="s">
        <v>9</v>
      </c>
      <c r="D968" s="0" t="s">
        <v>66</v>
      </c>
      <c r="E968" s="20" t="n">
        <v>144.513000488281</v>
      </c>
      <c r="F968" s="0" t="n">
        <v>66.8</v>
      </c>
      <c r="G968" s="0" t="n">
        <v>70.5</v>
      </c>
      <c r="H968" s="0" t="n">
        <v>74.8</v>
      </c>
      <c r="I968" s="0" t="n">
        <v>14.37</v>
      </c>
      <c r="J968" s="0" t="n">
        <v>2.6</v>
      </c>
      <c r="K968" s="0" t="n">
        <v>32.67</v>
      </c>
      <c r="L968" s="0" t="n">
        <v>0.39</v>
      </c>
      <c r="M968" s="19" t="n">
        <v>43671.705897882</v>
      </c>
      <c r="N968" s="19" t="n">
        <v>43671.7218354514</v>
      </c>
      <c r="O968" s="19" t="s">
        <v>1108</v>
      </c>
      <c r="AO968" s="47" t="str">
        <f aca="false">IF(AND(C968=S$2,D968=S$3,COUNTIF(AO$1:AO967,"&gt;"&amp;1)&lt;10),ROW(),"")</f>
        <v/>
      </c>
    </row>
    <row r="969" customFormat="false" ht="12.8" hidden="false" customHeight="false" outlineLevel="0" collapsed="false">
      <c r="A969" s="0" t="s">
        <v>1584</v>
      </c>
      <c r="B969" s="0" t="s">
        <v>66</v>
      </c>
      <c r="C969" s="0" t="s">
        <v>9</v>
      </c>
      <c r="D969" s="0" t="s">
        <v>66</v>
      </c>
      <c r="E969" s="20" t="n">
        <v>107.773002624512</v>
      </c>
      <c r="F969" s="0" t="n">
        <v>72.1</v>
      </c>
      <c r="G969" s="0" t="n">
        <v>76.1</v>
      </c>
      <c r="H969" s="0" t="n">
        <v>79.9</v>
      </c>
      <c r="I969" s="0" t="n">
        <v>12.31</v>
      </c>
      <c r="J969" s="0" t="n">
        <v>2.87</v>
      </c>
      <c r="K969" s="0" t="n">
        <v>32.31</v>
      </c>
      <c r="L969" s="0" t="n">
        <v>0.29</v>
      </c>
      <c r="M969" s="19" t="n">
        <v>43671.690065544</v>
      </c>
      <c r="N969" s="19" t="n">
        <v>43671.7010476505</v>
      </c>
      <c r="O969" s="19" t="s">
        <v>1108</v>
      </c>
      <c r="AO969" s="47" t="str">
        <f aca="false">IF(AND(C969=S$2,D969=S$3,COUNTIF(AO$1:AO968,"&gt;"&amp;1)&lt;10),ROW(),"")</f>
        <v/>
      </c>
    </row>
    <row r="970" customFormat="false" ht="12.8" hidden="false" customHeight="false" outlineLevel="0" collapsed="false">
      <c r="A970" s="0" t="s">
        <v>1585</v>
      </c>
      <c r="B970" s="0" t="s">
        <v>66</v>
      </c>
      <c r="C970" s="0" t="s">
        <v>9</v>
      </c>
      <c r="D970" s="0" t="s">
        <v>66</v>
      </c>
      <c r="E970" s="20" t="n">
        <v>69.0359992980957</v>
      </c>
      <c r="F970" s="0" t="n">
        <v>70.6</v>
      </c>
      <c r="G970" s="0" t="n">
        <v>74.5</v>
      </c>
      <c r="H970" s="0" t="n">
        <v>78.5</v>
      </c>
      <c r="I970" s="0" t="n">
        <v>10.88</v>
      </c>
      <c r="J970" s="0" t="n">
        <v>2.75</v>
      </c>
      <c r="K970" s="0" t="n">
        <v>32.22</v>
      </c>
      <c r="L970" s="0" t="n">
        <v>0.35</v>
      </c>
      <c r="M970" s="19" t="n">
        <v>43671.6802613079</v>
      </c>
      <c r="N970" s="19" t="n">
        <v>43671.6848444445</v>
      </c>
      <c r="O970" s="19" t="s">
        <v>605</v>
      </c>
      <c r="AO970" s="47" t="str">
        <f aca="false">IF(AND(C970=S$2,D970=S$3,COUNTIF(AO$1:AO969,"&gt;"&amp;1)&lt;10),ROW(),"")</f>
        <v/>
      </c>
    </row>
    <row r="971" customFormat="false" ht="12.8" hidden="false" customHeight="false" outlineLevel="0" collapsed="false">
      <c r="A971" s="0" t="s">
        <v>1586</v>
      </c>
      <c r="B971" s="0" t="s">
        <v>54</v>
      </c>
      <c r="C971" s="0" t="s">
        <v>7</v>
      </c>
      <c r="D971" s="0" t="s">
        <v>54</v>
      </c>
      <c r="E971" s="20" t="n">
        <v>367.459999084473</v>
      </c>
      <c r="F971" s="0" t="n">
        <v>82.5</v>
      </c>
      <c r="G971" s="0" t="n">
        <v>86.9</v>
      </c>
      <c r="H971" s="0" t="n">
        <v>93.9</v>
      </c>
      <c r="I971" s="0" t="n">
        <v>3.48</v>
      </c>
      <c r="J971" s="0" t="n">
        <v>0.67</v>
      </c>
      <c r="K971" s="0" t="n">
        <v>31.65</v>
      </c>
      <c r="L971" s="0" t="n">
        <v>0.5</v>
      </c>
      <c r="M971" s="19" t="n">
        <v>43671.6220667824</v>
      </c>
      <c r="N971" s="19" t="n">
        <v>43672.2912726505</v>
      </c>
      <c r="O971" s="19" t="s">
        <v>1108</v>
      </c>
      <c r="AO971" s="47" t="str">
        <f aca="false">IF(AND(C971=S$2,D971=S$3,COUNTIF(AO$1:AO970,"&gt;"&amp;1)&lt;10),ROW(),"")</f>
        <v/>
      </c>
    </row>
    <row r="972" customFormat="false" ht="12.8" hidden="false" customHeight="false" outlineLevel="0" collapsed="false">
      <c r="A972" s="0" t="s">
        <v>1587</v>
      </c>
      <c r="B972" s="0" t="s">
        <v>30</v>
      </c>
      <c r="C972" s="0" t="s">
        <v>4</v>
      </c>
      <c r="D972" s="0" t="s">
        <v>30</v>
      </c>
      <c r="E972" s="20" t="n">
        <v>208.9880027771</v>
      </c>
      <c r="F972" s="0" t="n">
        <v>73.8</v>
      </c>
      <c r="G972" s="0" t="n">
        <v>77.8</v>
      </c>
      <c r="H972" s="0" t="n">
        <v>84</v>
      </c>
      <c r="I972" s="0" t="n">
        <v>5.75</v>
      </c>
      <c r="J972" s="0" t="n">
        <v>1.08</v>
      </c>
      <c r="K972" s="0" t="n">
        <v>31.91</v>
      </c>
      <c r="L972" s="0" t="n">
        <v>1.75</v>
      </c>
      <c r="M972" s="19" t="n">
        <v>43671.5966029282</v>
      </c>
      <c r="N972" s="19" t="n">
        <v>43672.2887693634</v>
      </c>
      <c r="O972" s="19" t="s">
        <v>1108</v>
      </c>
      <c r="AO972" s="47" t="str">
        <f aca="false">IF(AND(C972=S$2,D972=S$3,COUNTIF(AO$1:AO971,"&gt;"&amp;1)&lt;10),ROW(),"")</f>
        <v/>
      </c>
    </row>
    <row r="973" customFormat="false" ht="12.8" hidden="false" customHeight="false" outlineLevel="0" collapsed="false">
      <c r="A973" s="0" t="s">
        <v>1588</v>
      </c>
      <c r="B973" s="0" t="s">
        <v>30</v>
      </c>
      <c r="C973" s="0" t="s">
        <v>4</v>
      </c>
      <c r="D973" s="0" t="s">
        <v>30</v>
      </c>
      <c r="E973" s="20" t="n">
        <v>519.425003051758</v>
      </c>
      <c r="F973" s="0" t="n">
        <v>77.3</v>
      </c>
      <c r="G973" s="0" t="n">
        <v>81.4</v>
      </c>
      <c r="H973" s="0" t="n">
        <v>87.9</v>
      </c>
      <c r="I973" s="0" t="n">
        <v>4.77</v>
      </c>
      <c r="J973" s="0" t="n">
        <v>1.05</v>
      </c>
      <c r="K973" s="0" t="n">
        <v>31.7</v>
      </c>
      <c r="L973" s="0" t="n">
        <v>0.32</v>
      </c>
      <c r="M973" s="19" t="n">
        <v>43671.5407745718</v>
      </c>
      <c r="N973" s="19" t="n">
        <v>43672.2898341435</v>
      </c>
      <c r="O973" s="19" t="s">
        <v>1108</v>
      </c>
      <c r="AO973" s="47" t="str">
        <f aca="false">IF(AND(C973=S$2,D973=S$3,COUNTIF(AO$1:AO972,"&gt;"&amp;1)&lt;10),ROW(),"")</f>
        <v/>
      </c>
    </row>
    <row r="974" customFormat="false" ht="12.8" hidden="false" customHeight="false" outlineLevel="0" collapsed="false">
      <c r="A974" s="0" t="s">
        <v>1589</v>
      </c>
      <c r="B974" s="0" t="s">
        <v>54</v>
      </c>
      <c r="C974" s="0" t="s">
        <v>5</v>
      </c>
      <c r="D974" s="0" t="s">
        <v>54</v>
      </c>
      <c r="E974" s="20" t="n">
        <v>333.591003417969</v>
      </c>
      <c r="F974" s="0" t="n">
        <v>81.1</v>
      </c>
      <c r="G974" s="0" t="n">
        <v>85.4</v>
      </c>
      <c r="H974" s="0" t="n">
        <v>92.2</v>
      </c>
      <c r="I974" s="0" t="n">
        <v>3.23</v>
      </c>
      <c r="J974" s="0" t="n">
        <v>0.71</v>
      </c>
      <c r="K974" s="0" t="n">
        <v>31.82</v>
      </c>
      <c r="L974" s="0" t="n">
        <v>0.48</v>
      </c>
      <c r="M974" s="19" t="n">
        <v>43671.5031708681</v>
      </c>
      <c r="N974" s="19" t="n">
        <v>43671.6321428588</v>
      </c>
      <c r="O974" s="19" t="s">
        <v>1108</v>
      </c>
      <c r="AO974" s="47" t="str">
        <f aca="false">IF(AND(C974=S$2,D974=S$3,COUNTIF(AO$1:AO973,"&gt;"&amp;1)&lt;10),ROW(),"")</f>
        <v/>
      </c>
    </row>
    <row r="975" customFormat="false" ht="12.8" hidden="false" customHeight="false" outlineLevel="0" collapsed="false">
      <c r="A975" s="0" t="s">
        <v>1590</v>
      </c>
      <c r="B975" s="0" t="s">
        <v>613</v>
      </c>
      <c r="C975" s="0" t="s">
        <v>23</v>
      </c>
      <c r="D975" s="0" t="s">
        <v>594</v>
      </c>
      <c r="E975" s="20" t="n">
        <v>277.777002334595</v>
      </c>
      <c r="F975" s="0" t="n">
        <v>74.9</v>
      </c>
      <c r="G975" s="0" t="n">
        <v>79</v>
      </c>
      <c r="H975" s="0" t="n">
        <v>84.4</v>
      </c>
      <c r="I975" s="0" t="n">
        <v>11.41</v>
      </c>
      <c r="J975" s="0" t="n">
        <v>1.45</v>
      </c>
      <c r="K975" s="0" t="n">
        <v>32.32</v>
      </c>
      <c r="L975" s="0" t="n">
        <v>2.84</v>
      </c>
      <c r="M975" s="19" t="n">
        <v>43671.4652310995</v>
      </c>
      <c r="N975" s="19" t="n">
        <v>43671.6320018519</v>
      </c>
      <c r="O975" s="19" t="s">
        <v>1364</v>
      </c>
      <c r="AO975" s="47" t="str">
        <f aca="false">IF(AND(C975=S$2,D975=S$3,COUNTIF(AO$1:AO974,"&gt;"&amp;1)&lt;10),ROW(),"")</f>
        <v/>
      </c>
    </row>
    <row r="976" customFormat="false" ht="12.8" hidden="false" customHeight="false" outlineLevel="0" collapsed="false">
      <c r="A976" s="0" t="s">
        <v>1591</v>
      </c>
      <c r="B976" s="0" t="s">
        <v>66</v>
      </c>
      <c r="C976" s="0" t="s">
        <v>9</v>
      </c>
      <c r="D976" s="0" t="s">
        <v>66</v>
      </c>
      <c r="E976" s="20" t="n">
        <v>145.908000946045</v>
      </c>
      <c r="F976" s="0" t="n">
        <v>71.3</v>
      </c>
      <c r="G976" s="0" t="n">
        <v>75.2</v>
      </c>
      <c r="H976" s="0" t="n">
        <v>81</v>
      </c>
      <c r="I976" s="0" t="n">
        <v>8.27</v>
      </c>
      <c r="J976" s="0" t="n">
        <v>1.3</v>
      </c>
      <c r="K976" s="0" t="n">
        <v>32.15</v>
      </c>
      <c r="L976" s="0" t="n">
        <v>0.73</v>
      </c>
      <c r="M976" s="19" t="n">
        <v>43671.4467359144</v>
      </c>
      <c r="N976" s="19" t="n">
        <v>43671.462184294</v>
      </c>
      <c r="O976" s="19" t="s">
        <v>1364</v>
      </c>
      <c r="AO976" s="47" t="str">
        <f aca="false">IF(AND(C976=S$2,D976=S$3,COUNTIF(AO$1:AO975,"&gt;"&amp;1)&lt;10),ROW(),"")</f>
        <v/>
      </c>
    </row>
    <row r="977" customFormat="false" ht="12.8" hidden="false" customHeight="false" outlineLevel="0" collapsed="false">
      <c r="A977" s="0" t="s">
        <v>1592</v>
      </c>
      <c r="B977" s="0" t="s">
        <v>594</v>
      </c>
      <c r="C977" s="0" t="s">
        <v>23</v>
      </c>
      <c r="D977" s="0" t="s">
        <v>594</v>
      </c>
      <c r="E977" s="20" t="n">
        <v>130.821000289917</v>
      </c>
      <c r="F977" s="0" t="n">
        <v>76.2</v>
      </c>
      <c r="G977" s="0" t="n">
        <v>80.5</v>
      </c>
      <c r="H977" s="0" t="n">
        <v>85.5</v>
      </c>
      <c r="I977" s="0" t="n">
        <v>15.03</v>
      </c>
      <c r="J977" s="0" t="n">
        <v>1.23</v>
      </c>
      <c r="K977" s="0" t="n">
        <v>32.92</v>
      </c>
      <c r="L977" s="0" t="n">
        <v>0.47</v>
      </c>
      <c r="M977" s="19" t="n">
        <v>43671.3384334144</v>
      </c>
      <c r="N977" s="19" t="n">
        <v>43671.3483646181</v>
      </c>
      <c r="O977" s="19" t="s">
        <v>605</v>
      </c>
      <c r="AO977" s="47" t="str">
        <f aca="false">IF(AND(C977=S$2,D977=S$3,COUNTIF(AO$1:AO976,"&gt;"&amp;1)&lt;10),ROW(),"")</f>
        <v/>
      </c>
    </row>
    <row r="978" customFormat="false" ht="12.8" hidden="false" customHeight="false" outlineLevel="0" collapsed="false">
      <c r="A978" s="0" t="s">
        <v>1593</v>
      </c>
      <c r="B978" s="0" t="s">
        <v>30</v>
      </c>
      <c r="C978" s="0" t="s">
        <v>1</v>
      </c>
      <c r="D978" s="0" t="s">
        <v>30</v>
      </c>
      <c r="E978" s="20" t="n">
        <v>296.10400390625</v>
      </c>
      <c r="F978" s="20" t="n">
        <v>76.2</v>
      </c>
      <c r="G978" s="20" t="n">
        <v>80.3</v>
      </c>
      <c r="H978" s="20" t="n">
        <v>86.9</v>
      </c>
      <c r="I978" s="20" t="n">
        <v>2.56</v>
      </c>
      <c r="J978" s="20" t="n">
        <v>0.74</v>
      </c>
      <c r="K978" s="20" t="n">
        <v>31.41</v>
      </c>
      <c r="L978" s="20" t="n">
        <v>1.95</v>
      </c>
      <c r="M978" s="19" t="n">
        <v>43671.2998956019</v>
      </c>
      <c r="N978" s="19" t="n">
        <v>43671.327691007</v>
      </c>
      <c r="O978" s="19" t="s">
        <v>676</v>
      </c>
      <c r="AO978" s="47" t="str">
        <f aca="false">IF(AND(C978=S$2,D978=S$3,COUNTIF(AO$1:AO977,"&gt;"&amp;1)&lt;10),ROW(),"")</f>
        <v/>
      </c>
    </row>
    <row r="979" customFormat="false" ht="12.8" hidden="false" customHeight="false" outlineLevel="0" collapsed="false">
      <c r="A979" s="0" t="s">
        <v>1594</v>
      </c>
      <c r="B979" s="0" t="s">
        <v>54</v>
      </c>
      <c r="C979" s="0" t="s">
        <v>5</v>
      </c>
      <c r="D979" s="0" t="s">
        <v>54</v>
      </c>
      <c r="E979" s="20" t="n">
        <v>148.052001953125</v>
      </c>
      <c r="F979" s="0" t="n">
        <v>79.6</v>
      </c>
      <c r="G979" s="0" t="n">
        <v>83.9</v>
      </c>
      <c r="H979" s="0" t="n">
        <v>90.7</v>
      </c>
      <c r="I979" s="0" t="n">
        <v>2.25</v>
      </c>
      <c r="J979" s="0" t="n">
        <v>0.71</v>
      </c>
      <c r="K979" s="0" t="n">
        <v>31.51</v>
      </c>
      <c r="L979" s="0" t="n">
        <v>0.6</v>
      </c>
      <c r="M979" s="19" t="n">
        <v>43671.2633570949</v>
      </c>
      <c r="N979" s="19" t="n">
        <v>43671.2742189005</v>
      </c>
      <c r="O979" s="19" t="s">
        <v>676</v>
      </c>
      <c r="AO979" s="47" t="str">
        <f aca="false">IF(AND(C979=S$2,D979=S$3,COUNTIF(AO$1:AO978,"&gt;"&amp;1)&lt;10),ROW(),"")</f>
        <v/>
      </c>
    </row>
    <row r="980" customFormat="false" ht="12.8" hidden="false" customHeight="false" outlineLevel="0" collapsed="false">
      <c r="A980" s="0" t="s">
        <v>1595</v>
      </c>
      <c r="B980" s="0" t="s">
        <v>30</v>
      </c>
      <c r="C980" s="0" t="s">
        <v>4</v>
      </c>
      <c r="D980" s="0" t="s">
        <v>30</v>
      </c>
      <c r="E980" s="20" t="n">
        <v>99.9710006713867</v>
      </c>
      <c r="F980" s="0" t="n">
        <v>76.2</v>
      </c>
      <c r="G980" s="0" t="n">
        <v>80.4</v>
      </c>
      <c r="H980" s="0" t="n">
        <v>86.1</v>
      </c>
      <c r="I980" s="0" t="n">
        <v>6.34</v>
      </c>
      <c r="J980" s="0" t="n">
        <v>1.23</v>
      </c>
      <c r="K980" s="0" t="n">
        <v>31.76</v>
      </c>
      <c r="L980" s="0" t="n">
        <v>0.64</v>
      </c>
      <c r="M980" s="19" t="n">
        <v>43670.9397752315</v>
      </c>
      <c r="N980" s="19" t="n">
        <v>43671.2332019329</v>
      </c>
      <c r="O980" s="19" t="s">
        <v>676</v>
      </c>
      <c r="AO980" s="47" t="str">
        <f aca="false">IF(AND(C980=S$2,D980=S$3,COUNTIF(AO$1:AO979,"&gt;"&amp;1)&lt;10),ROW(),"")</f>
        <v/>
      </c>
    </row>
    <row r="981" customFormat="false" ht="12.8" hidden="false" customHeight="false" outlineLevel="0" collapsed="false">
      <c r="A981" s="0" t="s">
        <v>1596</v>
      </c>
      <c r="B981" s="0" t="s">
        <v>30</v>
      </c>
      <c r="C981" s="0" t="s">
        <v>4</v>
      </c>
      <c r="D981" s="0" t="s">
        <v>30</v>
      </c>
      <c r="E981" s="20" t="n">
        <v>222.078002929688</v>
      </c>
      <c r="F981" s="0" t="n">
        <v>76.5</v>
      </c>
      <c r="G981" s="0" t="n">
        <v>80.6</v>
      </c>
      <c r="H981" s="0" t="n">
        <v>86.9</v>
      </c>
      <c r="I981" s="0" t="n">
        <v>4.31</v>
      </c>
      <c r="J981" s="0" t="n">
        <v>0.97</v>
      </c>
      <c r="K981" s="0" t="n">
        <v>31.47</v>
      </c>
      <c r="L981" s="0" t="n">
        <v>0.32</v>
      </c>
      <c r="M981" s="19" t="n">
        <v>43670.9149601505</v>
      </c>
      <c r="N981" s="19" t="n">
        <v>43670.9335300579</v>
      </c>
      <c r="O981" s="19" t="s">
        <v>676</v>
      </c>
      <c r="AO981" s="47" t="str">
        <f aca="false">IF(AND(C981=S$2,D981=S$3,COUNTIF(AO$1:AO980,"&gt;"&amp;1)&lt;10),ROW(),"")</f>
        <v/>
      </c>
    </row>
    <row r="982" customFormat="false" ht="12.8" hidden="false" customHeight="false" outlineLevel="0" collapsed="false">
      <c r="A982" s="0" t="s">
        <v>1597</v>
      </c>
      <c r="B982" s="0" t="s">
        <v>66</v>
      </c>
      <c r="C982" s="0" t="s">
        <v>20</v>
      </c>
      <c r="D982" s="0" t="s">
        <v>66</v>
      </c>
      <c r="E982" s="20" t="n">
        <v>296.10400390625</v>
      </c>
      <c r="F982" s="0" t="n">
        <v>68.7</v>
      </c>
      <c r="G982" s="0" t="n">
        <v>73.5</v>
      </c>
      <c r="H982" s="0" t="n">
        <v>79.5</v>
      </c>
      <c r="I982" s="0" t="n">
        <v>5.33</v>
      </c>
      <c r="J982" s="0" t="n">
        <v>1.12</v>
      </c>
      <c r="K982" s="0" t="n">
        <v>31.78</v>
      </c>
      <c r="L982" s="0" t="n">
        <v>0.32</v>
      </c>
      <c r="M982" s="19" t="n">
        <v>43670.8840571412</v>
      </c>
      <c r="N982" s="19" t="n">
        <v>43670.9098846412</v>
      </c>
      <c r="O982" s="19" t="s">
        <v>676</v>
      </c>
      <c r="AO982" s="47" t="str">
        <f aca="false">IF(AND(C982=S$2,D982=S$3,COUNTIF(AO$1:AO981,"&gt;"&amp;1)&lt;10),ROW(),"")</f>
        <v/>
      </c>
    </row>
    <row r="983" customFormat="false" ht="12.8" hidden="false" customHeight="false" outlineLevel="0" collapsed="false">
      <c r="A983" s="0" t="s">
        <v>1598</v>
      </c>
      <c r="B983" s="0" t="s">
        <v>54</v>
      </c>
      <c r="C983" s="0" t="s">
        <v>7</v>
      </c>
      <c r="D983" s="0" t="s">
        <v>54</v>
      </c>
      <c r="E983" s="20" t="n">
        <v>148.052001953125</v>
      </c>
      <c r="F983" s="0" t="n">
        <v>81.5</v>
      </c>
      <c r="G983" s="0" t="n">
        <v>85.9</v>
      </c>
      <c r="H983" s="0" t="n">
        <v>93</v>
      </c>
      <c r="I983" s="0" t="n">
        <v>2.31</v>
      </c>
      <c r="J983" s="0" t="n">
        <v>0.68</v>
      </c>
      <c r="K983" s="0" t="n">
        <v>31.66</v>
      </c>
      <c r="L983" s="0" t="n">
        <v>0.24</v>
      </c>
      <c r="M983" s="19" t="n">
        <v>43670.8683396181</v>
      </c>
      <c r="N983" s="19" t="n">
        <v>43670.8792837616</v>
      </c>
      <c r="O983" s="19" t="s">
        <v>676</v>
      </c>
      <c r="AO983" s="47" t="str">
        <f aca="false">IF(AND(C983=S$2,D983=S$3,COUNTIF(AO$1:AO982,"&gt;"&amp;1)&lt;10),ROW(),"")</f>
        <v/>
      </c>
    </row>
    <row r="984" customFormat="false" ht="12.8" hidden="false" customHeight="false" outlineLevel="0" collapsed="false">
      <c r="A984" s="0" t="s">
        <v>1599</v>
      </c>
      <c r="B984" s="0" t="s">
        <v>88</v>
      </c>
      <c r="C984" s="0" t="s">
        <v>26</v>
      </c>
      <c r="D984" s="0" t="s">
        <v>66</v>
      </c>
      <c r="E984" s="20" t="n">
        <v>259.091003417969</v>
      </c>
      <c r="F984" s="0" t="n">
        <v>70.8</v>
      </c>
      <c r="G984" s="0" t="n">
        <v>74.6</v>
      </c>
      <c r="H984" s="0" t="n">
        <v>81</v>
      </c>
      <c r="I984" s="0" t="n">
        <v>2.96</v>
      </c>
      <c r="J984" s="0" t="n">
        <v>0.97</v>
      </c>
      <c r="K984" s="0" t="n">
        <v>31.73</v>
      </c>
      <c r="L984" s="0" t="n">
        <v>0.25</v>
      </c>
      <c r="M984" s="19" t="n">
        <v>43670.8402668171</v>
      </c>
      <c r="N984" s="19" t="n">
        <v>43670.8639348727</v>
      </c>
      <c r="O984" s="19" t="s">
        <v>676</v>
      </c>
      <c r="AO984" s="47" t="str">
        <f aca="false">IF(AND(C984=S$2,D984=S$3,COUNTIF(AO$1:AO983,"&gt;"&amp;1)&lt;10),ROW(),"")</f>
        <v/>
      </c>
    </row>
    <row r="985" customFormat="false" ht="12.8" hidden="false" customHeight="false" outlineLevel="0" collapsed="false">
      <c r="A985" s="0" t="s">
        <v>1600</v>
      </c>
      <c r="B985" s="0" t="s">
        <v>58</v>
      </c>
      <c r="C985" s="0" t="s">
        <v>2</v>
      </c>
      <c r="D985" s="0" t="s">
        <v>58</v>
      </c>
      <c r="E985" s="20" t="n">
        <v>296.10400390625</v>
      </c>
      <c r="F985" s="0" t="n">
        <v>76.1</v>
      </c>
      <c r="G985" s="0" t="n">
        <v>80.2</v>
      </c>
      <c r="H985" s="0" t="n">
        <v>86.6</v>
      </c>
      <c r="I985" s="0" t="n">
        <v>3.87</v>
      </c>
      <c r="J985" s="0" t="n">
        <v>0.94</v>
      </c>
      <c r="K985" s="0" t="n">
        <v>31.82</v>
      </c>
      <c r="L985" s="0" t="n">
        <v>0.25</v>
      </c>
      <c r="M985" s="19" t="n">
        <v>43670.8066672801</v>
      </c>
      <c r="N985" s="19" t="n">
        <v>43670.8350988426</v>
      </c>
      <c r="O985" s="19" t="s">
        <v>676</v>
      </c>
      <c r="AO985" s="47" t="str">
        <f aca="false">IF(AND(C985=S$2,D985=S$3,COUNTIF(AO$1:AO984,"&gt;"&amp;1)&lt;10),ROW(),"")</f>
        <v/>
      </c>
    </row>
    <row r="986" customFormat="false" ht="12.8" hidden="false" customHeight="false" outlineLevel="0" collapsed="false">
      <c r="A986" s="0" t="s">
        <v>1601</v>
      </c>
      <c r="B986" s="0" t="s">
        <v>66</v>
      </c>
      <c r="C986" s="0" t="s">
        <v>9</v>
      </c>
      <c r="D986" s="0" t="s">
        <v>66</v>
      </c>
      <c r="E986" s="20" t="n">
        <v>370.130004882812</v>
      </c>
      <c r="F986" s="0" t="n">
        <v>68.9</v>
      </c>
      <c r="G986" s="0" t="n">
        <v>72.7</v>
      </c>
      <c r="H986" s="0" t="n">
        <v>78.2</v>
      </c>
      <c r="I986" s="0" t="n">
        <v>8.14</v>
      </c>
      <c r="J986" s="0" t="n">
        <v>1.43</v>
      </c>
      <c r="K986" s="0" t="n">
        <v>32.2</v>
      </c>
      <c r="L986" s="0" t="n">
        <v>0.73</v>
      </c>
      <c r="M986" s="19" t="n">
        <v>43670.7692826736</v>
      </c>
      <c r="N986" s="19" t="n">
        <v>43670.8015003472</v>
      </c>
      <c r="O986" s="19" t="s">
        <v>676</v>
      </c>
      <c r="AO986" s="47" t="str">
        <f aca="false">IF(AND(C986=S$2,D986=S$3,COUNTIF(AO$1:AO985,"&gt;"&amp;1)&lt;10),ROW(),"")</f>
        <v/>
      </c>
    </row>
    <row r="987" customFormat="false" ht="12.8" hidden="false" customHeight="false" outlineLevel="0" collapsed="false">
      <c r="A987" s="0" t="s">
        <v>1602</v>
      </c>
      <c r="B987" s="0" t="s">
        <v>30</v>
      </c>
      <c r="C987" s="0" t="s">
        <v>4</v>
      </c>
      <c r="D987" s="0" t="s">
        <v>30</v>
      </c>
      <c r="E987" s="20" t="n">
        <v>222.078002929688</v>
      </c>
      <c r="F987" s="0" t="n">
        <v>71.7</v>
      </c>
      <c r="G987" s="0" t="n">
        <v>75.6</v>
      </c>
      <c r="H987" s="0" t="n">
        <v>81.3</v>
      </c>
      <c r="I987" s="0" t="n">
        <v>7.52</v>
      </c>
      <c r="J987" s="0" t="n">
        <v>1.24</v>
      </c>
      <c r="K987" s="0" t="n">
        <v>32.18</v>
      </c>
      <c r="L987" s="0" t="n">
        <v>1.54</v>
      </c>
      <c r="M987" s="19" t="n">
        <v>43670.7196990741</v>
      </c>
      <c r="N987" s="19" t="n">
        <v>43670.7642427083</v>
      </c>
      <c r="O987" s="19" t="s">
        <v>676</v>
      </c>
      <c r="AO987" s="47" t="str">
        <f aca="false">IF(AND(C987=S$2,D987=S$3,COUNTIF(AO$1:AO986,"&gt;"&amp;1)&lt;10),ROW(),"")</f>
        <v/>
      </c>
    </row>
    <row r="988" customFormat="false" ht="12.8" hidden="false" customHeight="false" outlineLevel="0" collapsed="false">
      <c r="A988" s="0" t="s">
        <v>1603</v>
      </c>
      <c r="B988" s="0" t="s">
        <v>30</v>
      </c>
      <c r="C988" s="0" t="s">
        <v>4</v>
      </c>
      <c r="D988" s="0" t="s">
        <v>30</v>
      </c>
      <c r="E988" s="20" t="n">
        <v>148.052001953125</v>
      </c>
      <c r="F988" s="0" t="n">
        <v>73.9</v>
      </c>
      <c r="G988" s="0" t="n">
        <v>77.9</v>
      </c>
      <c r="H988" s="0" t="n">
        <v>83.8</v>
      </c>
      <c r="I988" s="0" t="n">
        <v>5.77</v>
      </c>
      <c r="J988" s="0" t="n">
        <v>1.07</v>
      </c>
      <c r="K988" s="0" t="n">
        <v>32</v>
      </c>
      <c r="L988" s="0" t="n">
        <v>0.99</v>
      </c>
      <c r="M988" s="19" t="n">
        <v>43670.7035537037</v>
      </c>
      <c r="N988" s="19" t="n">
        <v>43670.7163736458</v>
      </c>
      <c r="O988" s="19" t="s">
        <v>676</v>
      </c>
      <c r="AO988" s="47" t="str">
        <f aca="false">IF(AND(C988=S$2,D988=S$3,COUNTIF(AO$1:AO987,"&gt;"&amp;1)&lt;10),ROW(),"")</f>
        <v/>
      </c>
    </row>
    <row r="989" customFormat="false" ht="12.8" hidden="false" customHeight="false" outlineLevel="0" collapsed="false">
      <c r="A989" s="0" t="s">
        <v>1604</v>
      </c>
      <c r="B989" s="0" t="s">
        <v>54</v>
      </c>
      <c r="C989" s="0" t="s">
        <v>5</v>
      </c>
      <c r="D989" s="0" t="s">
        <v>54</v>
      </c>
      <c r="E989" s="20" t="n">
        <v>111.039001464844</v>
      </c>
      <c r="F989" s="0" t="n">
        <v>80.6</v>
      </c>
      <c r="G989" s="0" t="n">
        <v>84.9</v>
      </c>
      <c r="H989" s="0" t="n">
        <v>91.6</v>
      </c>
      <c r="I989" s="0" t="n">
        <v>3.14</v>
      </c>
      <c r="J989" s="0" t="n">
        <v>0.72</v>
      </c>
      <c r="K989" s="0" t="n">
        <v>31.57</v>
      </c>
      <c r="L989" s="0" t="n">
        <v>1.09</v>
      </c>
      <c r="M989" s="19" t="n">
        <v>43670.6905506945</v>
      </c>
      <c r="N989" s="19" t="n">
        <v>43670.6997063657</v>
      </c>
      <c r="O989" s="19" t="s">
        <v>676</v>
      </c>
      <c r="AO989" s="47" t="str">
        <f aca="false">IF(AND(C989=S$2,D989=S$3,COUNTIF(AO$1:AO988,"&gt;"&amp;1)&lt;10),ROW(),"")</f>
        <v/>
      </c>
    </row>
    <row r="990" customFormat="false" ht="12.8" hidden="false" customHeight="false" outlineLevel="0" collapsed="false">
      <c r="A990" s="0" t="s">
        <v>1605</v>
      </c>
      <c r="B990" s="0" t="s">
        <v>66</v>
      </c>
      <c r="C990" s="0" t="s">
        <v>20</v>
      </c>
      <c r="D990" s="0" t="s">
        <v>66</v>
      </c>
      <c r="E990" s="20" t="n">
        <v>222.078002929688</v>
      </c>
      <c r="F990" s="0" t="n">
        <v>70.1</v>
      </c>
      <c r="G990" s="0" t="n">
        <v>73.9</v>
      </c>
      <c r="H990" s="0" t="n">
        <v>79.4</v>
      </c>
      <c r="I990" s="0" t="n">
        <v>6.92</v>
      </c>
      <c r="J990" s="0" t="n">
        <v>1.05</v>
      </c>
      <c r="K990" s="0" t="n">
        <v>31.94</v>
      </c>
      <c r="L990" s="0" t="n">
        <v>4.01</v>
      </c>
      <c r="M990" s="19" t="n">
        <v>43670.6679114931</v>
      </c>
      <c r="N990" s="19" t="n">
        <v>43670.6854552893</v>
      </c>
      <c r="O990" s="19" t="s">
        <v>676</v>
      </c>
      <c r="AO990" s="47" t="str">
        <f aca="false">IF(AND(C990=S$2,D990=S$3,COUNTIF(AO$1:AO989,"&gt;"&amp;1)&lt;10),ROW(),"")</f>
        <v/>
      </c>
    </row>
    <row r="991" customFormat="false" ht="12.8" hidden="false" customHeight="false" outlineLevel="0" collapsed="false">
      <c r="A991" s="0" t="s">
        <v>1606</v>
      </c>
      <c r="B991" s="0" t="s">
        <v>66</v>
      </c>
      <c r="C991" s="0" t="s">
        <v>9</v>
      </c>
      <c r="D991" s="0" t="s">
        <v>66</v>
      </c>
      <c r="E991" s="20" t="n">
        <v>114.123001098633</v>
      </c>
      <c r="F991" s="0" t="n">
        <v>70</v>
      </c>
      <c r="G991" s="0" t="n">
        <v>73.8</v>
      </c>
      <c r="H991" s="0" t="n">
        <v>79.1</v>
      </c>
      <c r="I991" s="0" t="n">
        <v>9.75</v>
      </c>
      <c r="J991" s="0" t="n">
        <v>1.41</v>
      </c>
      <c r="K991" s="0" t="n">
        <v>32.26</v>
      </c>
      <c r="L991" s="0" t="n">
        <v>2.28</v>
      </c>
      <c r="M991" s="19" t="n">
        <v>43670.6525070602</v>
      </c>
      <c r="N991" s="19" t="n">
        <v>43670.6618645833</v>
      </c>
      <c r="O991" s="19" t="s">
        <v>1124</v>
      </c>
      <c r="AO991" s="47" t="str">
        <f aca="false">IF(AND(C991=S$2,D991=S$3,COUNTIF(AO$1:AO990,"&gt;"&amp;1)&lt;10),ROW(),"")</f>
        <v/>
      </c>
    </row>
    <row r="992" customFormat="false" ht="12.8" hidden="false" customHeight="false" outlineLevel="0" collapsed="false">
      <c r="A992" s="0" t="s">
        <v>1607</v>
      </c>
      <c r="B992" s="0" t="s">
        <v>66</v>
      </c>
      <c r="C992" s="0" t="s">
        <v>9</v>
      </c>
      <c r="D992" s="0" t="s">
        <v>66</v>
      </c>
      <c r="E992" s="20" t="n">
        <v>306.991002655029</v>
      </c>
      <c r="F992" s="0" t="n">
        <v>68.7</v>
      </c>
      <c r="G992" s="0" t="n">
        <v>72.4</v>
      </c>
      <c r="H992" s="0" t="n">
        <v>77.8</v>
      </c>
      <c r="I992" s="0" t="n">
        <v>9.69</v>
      </c>
      <c r="J992" s="0" t="n">
        <v>1.52</v>
      </c>
      <c r="K992" s="0" t="n">
        <v>32.35</v>
      </c>
      <c r="L992" s="0" t="n">
        <v>0.72</v>
      </c>
      <c r="M992" s="19" t="n">
        <v>43670.6236657407</v>
      </c>
      <c r="N992" s="19" t="n">
        <v>43670.6473613079</v>
      </c>
      <c r="O992" s="19" t="s">
        <v>1124</v>
      </c>
      <c r="AO992" s="47" t="str">
        <f aca="false">IF(AND(C992=S$2,D992=S$3,COUNTIF(AO$1:AO991,"&gt;"&amp;1)&lt;10),ROW(),"")</f>
        <v/>
      </c>
    </row>
    <row r="993" customFormat="false" ht="12.8" hidden="false" customHeight="false" outlineLevel="0" collapsed="false">
      <c r="A993" s="0" t="s">
        <v>1608</v>
      </c>
      <c r="B993" s="0" t="s">
        <v>66</v>
      </c>
      <c r="C993" s="0" t="s">
        <v>20</v>
      </c>
      <c r="D993" s="0" t="s">
        <v>66</v>
      </c>
      <c r="E993" s="20" t="n">
        <v>193.773002624512</v>
      </c>
      <c r="F993" s="0" t="n">
        <v>63.1</v>
      </c>
      <c r="G993" s="0" t="n">
        <v>66.5</v>
      </c>
      <c r="H993" s="0" t="n">
        <v>72.2</v>
      </c>
      <c r="I993" s="0" t="n">
        <v>4.86</v>
      </c>
      <c r="J993" s="0" t="n">
        <v>1.3</v>
      </c>
      <c r="K993" s="0" t="n">
        <v>31.81</v>
      </c>
      <c r="L993" s="0" t="n">
        <v>0.87</v>
      </c>
      <c r="M993" s="19" t="n">
        <v>43670.6022228009</v>
      </c>
      <c r="N993" s="19" t="n">
        <v>43670.6179291667</v>
      </c>
      <c r="O993" s="19" t="s">
        <v>1124</v>
      </c>
      <c r="AO993" s="47" t="str">
        <f aca="false">IF(AND(C993=S$2,D993=S$3,COUNTIF(AO$1:AO992,"&gt;"&amp;1)&lt;10),ROW(),"")</f>
        <v/>
      </c>
    </row>
    <row r="994" customFormat="false" ht="12.8" hidden="false" customHeight="false" outlineLevel="0" collapsed="false">
      <c r="A994" s="0" t="s">
        <v>1609</v>
      </c>
      <c r="B994" s="0" t="s">
        <v>613</v>
      </c>
      <c r="C994" s="0" t="s">
        <v>8</v>
      </c>
      <c r="D994" s="0" t="s">
        <v>66</v>
      </c>
      <c r="E994" s="20" t="n">
        <v>262.239001464844</v>
      </c>
      <c r="F994" s="0" t="n">
        <v>73.2</v>
      </c>
      <c r="G994" s="0" t="n">
        <v>77.1</v>
      </c>
      <c r="H994" s="0" t="n">
        <v>82.7</v>
      </c>
      <c r="I994" s="0" t="n">
        <v>9.34</v>
      </c>
      <c r="J994" s="0" t="n">
        <v>1.43</v>
      </c>
      <c r="K994" s="0" t="n">
        <v>32.42</v>
      </c>
      <c r="L994" s="0" t="n">
        <v>0.6</v>
      </c>
      <c r="M994" s="19" t="n">
        <v>43670.490481632</v>
      </c>
      <c r="N994" s="19" t="n">
        <v>43670.5249844097</v>
      </c>
      <c r="O994" s="19" t="s">
        <v>1134</v>
      </c>
      <c r="AO994" s="47" t="str">
        <f aca="false">IF(AND(C994=S$2,D994=S$3,COUNTIF(AO$1:AO993,"&gt;"&amp;1)&lt;10),ROW(),"")</f>
        <v/>
      </c>
    </row>
    <row r="995" customFormat="false" ht="12.8" hidden="false" customHeight="false" outlineLevel="0" collapsed="false">
      <c r="A995" s="0" t="s">
        <v>1610</v>
      </c>
      <c r="B995" s="0" t="s">
        <v>613</v>
      </c>
      <c r="C995" s="0" t="s">
        <v>8</v>
      </c>
      <c r="D995" s="0" t="s">
        <v>66</v>
      </c>
      <c r="E995" s="20" t="n">
        <v>260.926000976562</v>
      </c>
      <c r="F995" s="0" t="n">
        <v>73.1</v>
      </c>
      <c r="G995" s="0" t="n">
        <v>77.1</v>
      </c>
      <c r="H995" s="0" t="n">
        <v>82.5</v>
      </c>
      <c r="I995" s="0" t="n">
        <v>8.45</v>
      </c>
      <c r="J995" s="0" t="n">
        <v>1.34</v>
      </c>
      <c r="K995" s="0" t="n">
        <v>32.29</v>
      </c>
      <c r="L995" s="0" t="n">
        <v>0.72</v>
      </c>
      <c r="M995" s="19" t="n">
        <v>43670.453155787</v>
      </c>
      <c r="N995" s="19" t="n">
        <v>43670.621444294</v>
      </c>
      <c r="O995" s="19" t="s">
        <v>1134</v>
      </c>
      <c r="AO995" s="47" t="str">
        <f aca="false">IF(AND(C995=S$2,D995=S$3,COUNTIF(AO$1:AO994,"&gt;"&amp;1)&lt;10),ROW(),"")</f>
        <v/>
      </c>
    </row>
    <row r="996" customFormat="false" ht="12.8" hidden="false" customHeight="false" outlineLevel="0" collapsed="false">
      <c r="A996" s="0" t="s">
        <v>1611</v>
      </c>
      <c r="B996" s="0" t="s">
        <v>613</v>
      </c>
      <c r="C996" s="0" t="s">
        <v>8</v>
      </c>
      <c r="D996" s="0" t="s">
        <v>66</v>
      </c>
      <c r="E996" s="20" t="n">
        <v>186.039001464844</v>
      </c>
      <c r="F996" s="0" t="n">
        <v>74</v>
      </c>
      <c r="G996" s="0" t="n">
        <v>78</v>
      </c>
      <c r="H996" s="0" t="n">
        <v>83.7</v>
      </c>
      <c r="I996" s="0" t="n">
        <v>7.56</v>
      </c>
      <c r="J996" s="0" t="n">
        <v>1.31</v>
      </c>
      <c r="K996" s="0" t="n">
        <v>31.92</v>
      </c>
      <c r="L996" s="0" t="n">
        <v>0.82</v>
      </c>
      <c r="M996" s="19" t="n">
        <v>43670.3932179051</v>
      </c>
      <c r="N996" s="19" t="n">
        <v>43670.4489238426</v>
      </c>
      <c r="O996" s="19" t="s">
        <v>1134</v>
      </c>
      <c r="AO996" s="47" t="str">
        <f aca="false">IF(AND(C996=S$2,D996=S$3,COUNTIF(AO$1:AO995,"&gt;"&amp;1)&lt;10),ROW(),"")</f>
        <v/>
      </c>
    </row>
    <row r="997" customFormat="false" ht="12.8" hidden="false" customHeight="false" outlineLevel="0" collapsed="false">
      <c r="A997" s="0" t="s">
        <v>1612</v>
      </c>
      <c r="B997" s="0" t="s">
        <v>594</v>
      </c>
      <c r="C997" s="0" t="s">
        <v>23</v>
      </c>
      <c r="D997" s="0" t="s">
        <v>594</v>
      </c>
      <c r="E997" s="20" t="n">
        <v>187.226000976562</v>
      </c>
      <c r="F997" s="0" t="n">
        <v>77.5</v>
      </c>
      <c r="G997" s="0" t="n">
        <v>81.7</v>
      </c>
      <c r="H997" s="0" t="n">
        <v>87.4</v>
      </c>
      <c r="I997" s="0" t="n">
        <v>7.65</v>
      </c>
      <c r="J997" s="0" t="n">
        <v>1.22</v>
      </c>
      <c r="K997" s="0" t="n">
        <v>32.05</v>
      </c>
      <c r="L997" s="0" t="n">
        <v>0.64</v>
      </c>
      <c r="M997" s="19" t="n">
        <v>43670.3624145023</v>
      </c>
      <c r="N997" s="19" t="n">
        <v>43670.3869398495</v>
      </c>
      <c r="O997" s="19" t="s">
        <v>1134</v>
      </c>
      <c r="AO997" s="47" t="str">
        <f aca="false">IF(AND(C997=S$2,D997=S$3,COUNTIF(AO$1:AO996,"&gt;"&amp;1)&lt;10),ROW(),"")</f>
        <v/>
      </c>
    </row>
    <row r="998" customFormat="false" ht="12.8" hidden="false" customHeight="false" outlineLevel="0" collapsed="false">
      <c r="A998" s="0" t="s">
        <v>1613</v>
      </c>
      <c r="B998" s="0" t="s">
        <v>613</v>
      </c>
      <c r="C998" s="0" t="s">
        <v>9</v>
      </c>
      <c r="D998" s="0" t="s">
        <v>66</v>
      </c>
      <c r="E998" s="20" t="n">
        <v>223.326000976563</v>
      </c>
      <c r="F998" s="0" t="n">
        <v>69.2</v>
      </c>
      <c r="G998" s="0" t="n">
        <v>73.2</v>
      </c>
      <c r="H998" s="0" t="n">
        <v>78.2</v>
      </c>
      <c r="I998" s="0" t="n">
        <v>8.95</v>
      </c>
      <c r="J998" s="0" t="n">
        <v>1.42</v>
      </c>
      <c r="K998" s="0" t="n">
        <v>32.24</v>
      </c>
      <c r="L998" s="0" t="n">
        <v>0.99</v>
      </c>
      <c r="M998" s="19" t="n">
        <v>43670.3255739236</v>
      </c>
      <c r="N998" s="19" t="n">
        <v>43670.3534835995</v>
      </c>
      <c r="O998" s="19" t="s">
        <v>649</v>
      </c>
      <c r="AO998" s="47" t="str">
        <f aca="false">IF(AND(C998=S$2,D998=S$3,COUNTIF(AO$1:AO997,"&gt;"&amp;1)&lt;10),ROW(),"")</f>
        <v/>
      </c>
    </row>
    <row r="999" customFormat="false" ht="12.8" hidden="false" customHeight="false" outlineLevel="0" collapsed="false">
      <c r="A999" s="0" t="s">
        <v>1614</v>
      </c>
      <c r="B999" s="0" t="s">
        <v>66</v>
      </c>
      <c r="C999" s="0" t="s">
        <v>9</v>
      </c>
      <c r="D999" s="0" t="s">
        <v>66</v>
      </c>
      <c r="E999" s="20" t="n">
        <v>225.039001464844</v>
      </c>
      <c r="F999" s="0" t="n">
        <v>69.9</v>
      </c>
      <c r="G999" s="0" t="n">
        <v>73.7</v>
      </c>
      <c r="H999" s="0" t="n">
        <v>79.4</v>
      </c>
      <c r="I999" s="0" t="n">
        <v>8.11</v>
      </c>
      <c r="J999" s="0" t="n">
        <v>1.43</v>
      </c>
      <c r="K999" s="0" t="n">
        <v>32.21</v>
      </c>
      <c r="L999" s="0" t="n">
        <v>0.64</v>
      </c>
      <c r="M999" s="19" t="n">
        <v>43670.2910043171</v>
      </c>
      <c r="N999" s="19" t="n">
        <v>43670.3187504282</v>
      </c>
      <c r="O999" s="19" t="s">
        <v>649</v>
      </c>
      <c r="AO999" s="47" t="str">
        <f aca="false">IF(AND(C999=S$2,D999=S$3,COUNTIF(AO$1:AO998,"&gt;"&amp;1)&lt;10),ROW(),"")</f>
        <v/>
      </c>
    </row>
    <row r="1000" customFormat="false" ht="12.8" hidden="false" customHeight="false" outlineLevel="0" collapsed="false">
      <c r="A1000" s="0" t="s">
        <v>1615</v>
      </c>
      <c r="B1000" s="0" t="s">
        <v>104</v>
      </c>
      <c r="C1000" s="0" t="s">
        <v>6</v>
      </c>
      <c r="D1000" s="0" t="s">
        <v>104</v>
      </c>
      <c r="E1000" s="20" t="n">
        <v>225.039001464844</v>
      </c>
      <c r="F1000" s="0" t="n">
        <v>79</v>
      </c>
      <c r="G1000" s="0" t="n">
        <v>83.3</v>
      </c>
      <c r="H1000" s="0" t="n">
        <v>89.7</v>
      </c>
      <c r="I1000" s="0" t="n">
        <v>5.49</v>
      </c>
      <c r="J1000" s="0" t="n">
        <v>1.04</v>
      </c>
      <c r="K1000" s="0" t="n">
        <v>31.89</v>
      </c>
      <c r="L1000" s="0" t="n">
        <v>0.82</v>
      </c>
      <c r="M1000" s="19" t="n">
        <v>43670.2574028125</v>
      </c>
      <c r="N1000" s="19" t="n">
        <v>43670.287905787</v>
      </c>
      <c r="O1000" s="19" t="s">
        <v>649</v>
      </c>
      <c r="AO1000" s="47" t="str">
        <f aca="false">IF(AND(C1000=S$2,D1000=S$3,COUNTIF(AO$1:AO999,"&gt;"&amp;1)&lt;10),ROW(),"")</f>
        <v/>
      </c>
    </row>
    <row r="1001" customFormat="false" ht="12.8" hidden="false" customHeight="false" outlineLevel="0" collapsed="false">
      <c r="A1001" s="0" t="s">
        <v>1616</v>
      </c>
      <c r="B1001" s="0" t="s">
        <v>594</v>
      </c>
      <c r="C1001" s="0" t="s">
        <v>24</v>
      </c>
      <c r="D1001" s="0" t="s">
        <v>594</v>
      </c>
      <c r="E1001" s="20" t="n">
        <v>37.0130004882812</v>
      </c>
      <c r="F1001" s="0" t="n">
        <v>78.1</v>
      </c>
      <c r="G1001" s="0" t="n">
        <v>82.3</v>
      </c>
      <c r="H1001" s="0" t="n">
        <v>88.6</v>
      </c>
      <c r="I1001" s="0" t="n">
        <v>8.31</v>
      </c>
      <c r="J1001" s="0" t="n">
        <v>1.04</v>
      </c>
      <c r="K1001" s="0" t="n">
        <v>32.31</v>
      </c>
      <c r="L1001" s="0" t="n">
        <v>0.42</v>
      </c>
      <c r="M1001" s="19" t="n">
        <v>43670.2523390394</v>
      </c>
      <c r="N1001" s="19" t="n">
        <v>43670.2523390394</v>
      </c>
      <c r="O1001" s="19" t="s">
        <v>649</v>
      </c>
      <c r="AO1001" s="47" t="str">
        <f aca="false">IF(AND(C1001=S$2,D1001=S$3,COUNTIF(AO$1:AO1000,"&gt;"&amp;1)&lt;10),ROW(),"")</f>
        <v/>
      </c>
    </row>
    <row r="1002" customFormat="false" ht="12.8" hidden="false" customHeight="false" outlineLevel="0" collapsed="false">
      <c r="A1002" s="0" t="s">
        <v>1617</v>
      </c>
      <c r="B1002" s="0" t="s">
        <v>30</v>
      </c>
      <c r="C1002" s="0" t="s">
        <v>1</v>
      </c>
      <c r="D1002" s="0" t="s">
        <v>30</v>
      </c>
      <c r="E1002" s="20" t="n">
        <v>264.500999450684</v>
      </c>
      <c r="F1002" s="20" t="n">
        <v>73.9</v>
      </c>
      <c r="G1002" s="20" t="n">
        <v>77.9</v>
      </c>
      <c r="H1002" s="20" t="n">
        <v>84.3</v>
      </c>
      <c r="I1002" s="20" t="n">
        <v>3.45</v>
      </c>
      <c r="J1002" s="20" t="n">
        <v>1.09</v>
      </c>
      <c r="K1002" s="20" t="n">
        <v>31.67</v>
      </c>
      <c r="L1002" s="20" t="n">
        <v>0.44</v>
      </c>
      <c r="M1002" s="19" t="n">
        <v>43669.9279495718</v>
      </c>
      <c r="N1002" s="19" t="n">
        <v>43670.2463267361</v>
      </c>
      <c r="O1002" s="19" t="s">
        <v>649</v>
      </c>
      <c r="AO1002" s="47" t="str">
        <f aca="false">IF(AND(C1002=S$2,D1002=S$3,COUNTIF(AO$1:AO1001,"&gt;"&amp;1)&lt;10),ROW(),"")</f>
        <v/>
      </c>
    </row>
    <row r="1003" customFormat="false" ht="12.8" hidden="false" customHeight="false" outlineLevel="0" collapsed="false">
      <c r="A1003" s="0" t="s">
        <v>1618</v>
      </c>
      <c r="B1003" s="0" t="s">
        <v>104</v>
      </c>
      <c r="C1003" s="0" t="s">
        <v>12</v>
      </c>
      <c r="D1003" s="0" t="s">
        <v>104</v>
      </c>
      <c r="E1003" s="20" t="n">
        <v>222.509002685547</v>
      </c>
      <c r="F1003" s="0" t="n">
        <v>81</v>
      </c>
      <c r="G1003" s="0" t="n">
        <v>85.4</v>
      </c>
      <c r="H1003" s="0" t="n">
        <v>92.2</v>
      </c>
      <c r="I1003" s="0" t="n">
        <v>4.85</v>
      </c>
      <c r="J1003" s="0" t="n">
        <v>0.79</v>
      </c>
      <c r="K1003" s="0" t="n">
        <v>31.91</v>
      </c>
      <c r="L1003" s="0" t="n">
        <v>0.82</v>
      </c>
      <c r="M1003" s="19" t="n">
        <v>43669.8922306713</v>
      </c>
      <c r="N1003" s="19" t="n">
        <v>43669.9193643866</v>
      </c>
      <c r="O1003" s="19" t="s">
        <v>649</v>
      </c>
      <c r="AO1003" s="47" t="str">
        <f aca="false">IF(AND(C1003=S$2,D1003=S$3,COUNTIF(AO$1:AO1002,"&gt;"&amp;1)&lt;10),ROW(),"")</f>
        <v/>
      </c>
    </row>
    <row r="1004" customFormat="false" ht="12.8" hidden="false" customHeight="false" outlineLevel="0" collapsed="false">
      <c r="A1004" s="0" t="s">
        <v>1619</v>
      </c>
      <c r="B1004" s="0" t="s">
        <v>30</v>
      </c>
      <c r="C1004" s="0" t="s">
        <v>1</v>
      </c>
      <c r="D1004" s="0" t="s">
        <v>30</v>
      </c>
      <c r="E1004" s="20" t="n">
        <v>153.575000762939</v>
      </c>
      <c r="F1004" s="20" t="n">
        <v>73.5</v>
      </c>
      <c r="G1004" s="20" t="n">
        <v>77.4</v>
      </c>
      <c r="H1004" s="20" t="n">
        <v>84</v>
      </c>
      <c r="I1004" s="20" t="n">
        <v>2.12</v>
      </c>
      <c r="J1004" s="20" t="n">
        <v>0.86</v>
      </c>
      <c r="K1004" s="20" t="n">
        <v>31.62</v>
      </c>
      <c r="L1004" s="20" t="n">
        <v>0.62</v>
      </c>
      <c r="M1004" s="19" t="n">
        <v>43669.8686415857</v>
      </c>
      <c r="N1004" s="19" t="n">
        <v>43669.8851164005</v>
      </c>
      <c r="O1004" s="19" t="s">
        <v>649</v>
      </c>
      <c r="AO1004" s="47" t="str">
        <f aca="false">IF(AND(C1004=S$2,D1004=S$3,COUNTIF(AO$1:AO1003,"&gt;"&amp;1)&lt;10),ROW(),"")</f>
        <v/>
      </c>
    </row>
    <row r="1005" customFormat="false" ht="12.8" hidden="false" customHeight="false" outlineLevel="0" collapsed="false">
      <c r="A1005" s="0" t="s">
        <v>1620</v>
      </c>
      <c r="B1005" s="0" t="s">
        <v>594</v>
      </c>
      <c r="C1005" s="0" t="s">
        <v>23</v>
      </c>
      <c r="D1005" s="0" t="s">
        <v>594</v>
      </c>
      <c r="E1005" s="20" t="n">
        <v>79.4690017700195</v>
      </c>
      <c r="F1005" s="0" t="n">
        <v>76</v>
      </c>
      <c r="G1005" s="0" t="n">
        <v>80.1</v>
      </c>
      <c r="H1005" s="0" t="n">
        <v>85.3</v>
      </c>
      <c r="I1005" s="0" t="n">
        <v>13.91</v>
      </c>
      <c r="J1005" s="0" t="n">
        <v>1.5</v>
      </c>
      <c r="K1005" s="0" t="n">
        <v>32.83</v>
      </c>
      <c r="L1005" s="0" t="n">
        <v>0.52</v>
      </c>
      <c r="M1005" s="19" t="n">
        <v>43669.8482827894</v>
      </c>
      <c r="N1005" s="19" t="n">
        <v>43669.8514695602</v>
      </c>
      <c r="O1005" s="19" t="s">
        <v>1108</v>
      </c>
      <c r="AO1005" s="47" t="str">
        <f aca="false">IF(AND(C1005=S$2,D1005=S$3,COUNTIF(AO$1:AO1004,"&gt;"&amp;1)&lt;10),ROW(),"")</f>
        <v/>
      </c>
    </row>
    <row r="1006" customFormat="false" ht="12.8" hidden="false" customHeight="false" outlineLevel="0" collapsed="false">
      <c r="A1006" s="0" t="s">
        <v>1621</v>
      </c>
      <c r="B1006" s="0" t="s">
        <v>104</v>
      </c>
      <c r="C1006" s="0" t="s">
        <v>6</v>
      </c>
      <c r="D1006" s="0" t="s">
        <v>104</v>
      </c>
      <c r="E1006" s="20" t="n">
        <v>154.118999481201</v>
      </c>
      <c r="F1006" s="0" t="n">
        <v>78.4</v>
      </c>
      <c r="G1006" s="0" t="n">
        <v>82.7</v>
      </c>
      <c r="H1006" s="0" t="n">
        <v>89.2</v>
      </c>
      <c r="I1006" s="0" t="n">
        <v>5.79</v>
      </c>
      <c r="J1006" s="0" t="n">
        <v>0.75</v>
      </c>
      <c r="K1006" s="0" t="n">
        <v>31.93</v>
      </c>
      <c r="L1006" s="0" t="n">
        <v>0.37</v>
      </c>
      <c r="M1006" s="19" t="n">
        <v>43669.8282135764</v>
      </c>
      <c r="N1006" s="19" t="n">
        <v>43669.8411227199</v>
      </c>
      <c r="O1006" s="19" t="s">
        <v>1108</v>
      </c>
      <c r="AO1006" s="47" t="str">
        <f aca="false">IF(AND(C1006=S$2,D1006=S$3,COUNTIF(AO$1:AO1005,"&gt;"&amp;1)&lt;10),ROW(),"")</f>
        <v/>
      </c>
    </row>
    <row r="1007" customFormat="false" ht="12.8" hidden="false" customHeight="false" outlineLevel="0" collapsed="false">
      <c r="A1007" s="0" t="s">
        <v>1622</v>
      </c>
      <c r="B1007" s="0" t="s">
        <v>54</v>
      </c>
      <c r="C1007" s="0" t="s">
        <v>5</v>
      </c>
      <c r="D1007" s="0" t="s">
        <v>54</v>
      </c>
      <c r="E1007" s="20" t="n">
        <v>80.6479988098145</v>
      </c>
      <c r="F1007" s="0" t="n">
        <v>80.6</v>
      </c>
      <c r="G1007" s="0" t="n">
        <v>84.9</v>
      </c>
      <c r="H1007" s="0" t="n">
        <v>91.6</v>
      </c>
      <c r="I1007" s="0" t="n">
        <v>4.94</v>
      </c>
      <c r="J1007" s="0" t="n">
        <v>0.72</v>
      </c>
      <c r="K1007" s="0" t="n">
        <v>31.81</v>
      </c>
      <c r="L1007" s="0" t="n">
        <v>0.5</v>
      </c>
      <c r="M1007" s="19" t="n">
        <v>43669.7953704051</v>
      </c>
      <c r="N1007" s="19" t="n">
        <v>43669.7984682523</v>
      </c>
      <c r="O1007" s="19" t="s">
        <v>1108</v>
      </c>
      <c r="AO1007" s="47" t="str">
        <f aca="false">IF(AND(C1007=S$2,D1007=S$3,COUNTIF(AO$1:AO1006,"&gt;"&amp;1)&lt;10),ROW(),"")</f>
        <v/>
      </c>
    </row>
    <row r="1008" customFormat="false" ht="12.8" hidden="false" customHeight="false" outlineLevel="0" collapsed="false">
      <c r="A1008" s="0" t="s">
        <v>1623</v>
      </c>
      <c r="B1008" s="0" t="s">
        <v>66</v>
      </c>
      <c r="C1008" s="0" t="s">
        <v>9</v>
      </c>
      <c r="D1008" s="0" t="s">
        <v>66</v>
      </c>
      <c r="E1008" s="20" t="n">
        <v>212.824001312256</v>
      </c>
      <c r="F1008" s="0" t="n">
        <v>70.9</v>
      </c>
      <c r="G1008" s="0" t="n">
        <v>74.7</v>
      </c>
      <c r="H1008" s="0" t="n">
        <v>80.6</v>
      </c>
      <c r="I1008" s="0" t="n">
        <v>8.86</v>
      </c>
      <c r="J1008" s="0" t="n">
        <v>1.48</v>
      </c>
      <c r="K1008" s="0" t="n">
        <v>32.13</v>
      </c>
      <c r="L1008" s="0" t="n">
        <v>0.3</v>
      </c>
      <c r="M1008" s="19" t="n">
        <v>43669.766921875</v>
      </c>
      <c r="N1008" s="19" t="n">
        <v>43669.7892091088</v>
      </c>
      <c r="O1008" s="19" t="s">
        <v>1108</v>
      </c>
      <c r="AO1008" s="47" t="str">
        <f aca="false">IF(AND(C1008=S$2,D1008=S$3,COUNTIF(AO$1:AO1007,"&gt;"&amp;1)&lt;10),ROW(),"")</f>
        <v/>
      </c>
    </row>
    <row r="1009" customFormat="false" ht="12.8" hidden="false" customHeight="false" outlineLevel="0" collapsed="false">
      <c r="A1009" s="0" t="s">
        <v>1624</v>
      </c>
      <c r="B1009" s="0" t="s">
        <v>613</v>
      </c>
      <c r="C1009" s="0" t="s">
        <v>8</v>
      </c>
      <c r="D1009" s="0" t="s">
        <v>66</v>
      </c>
      <c r="E1009" s="20" t="n">
        <v>187.026000976563</v>
      </c>
      <c r="F1009" s="0" t="n">
        <v>73.4</v>
      </c>
      <c r="G1009" s="0" t="n">
        <v>77.4</v>
      </c>
      <c r="H1009" s="0" t="n">
        <v>82.8</v>
      </c>
      <c r="I1009" s="0" t="n">
        <v>12.17</v>
      </c>
      <c r="J1009" s="0" t="n">
        <v>1.41</v>
      </c>
      <c r="K1009" s="0" t="n">
        <v>32.61</v>
      </c>
      <c r="L1009" s="0" t="n">
        <v>2.94</v>
      </c>
      <c r="M1009" s="19" t="n">
        <v>43669.3846896181</v>
      </c>
      <c r="N1009" s="19" t="n">
        <v>43669.6414439468</v>
      </c>
      <c r="O1009" s="19" t="s">
        <v>1124</v>
      </c>
      <c r="AO1009" s="47" t="str">
        <f aca="false">IF(AND(C1009=S$2,D1009=S$3,COUNTIF(AO$1:AO1008,"&gt;"&amp;1)&lt;10),ROW(),"")</f>
        <v/>
      </c>
    </row>
    <row r="1010" customFormat="false" ht="12.8" hidden="false" customHeight="false" outlineLevel="0" collapsed="false">
      <c r="A1010" s="0" t="s">
        <v>1625</v>
      </c>
      <c r="B1010" s="0" t="s">
        <v>66</v>
      </c>
      <c r="C1010" s="0" t="s">
        <v>9</v>
      </c>
      <c r="D1010" s="0" t="s">
        <v>66</v>
      </c>
      <c r="E1010" s="20" t="n">
        <v>208.221002960205</v>
      </c>
      <c r="F1010" s="0" t="n">
        <v>67</v>
      </c>
      <c r="G1010" s="0" t="n">
        <v>70.6</v>
      </c>
      <c r="H1010" s="0" t="n">
        <v>76</v>
      </c>
      <c r="I1010" s="0" t="n">
        <v>9.39</v>
      </c>
      <c r="J1010" s="0" t="n">
        <v>1.39</v>
      </c>
      <c r="K1010" s="0" t="n">
        <v>32.26</v>
      </c>
      <c r="L1010" s="0" t="n">
        <v>1.36</v>
      </c>
      <c r="M1010" s="19" t="n">
        <v>43669.3581556366</v>
      </c>
      <c r="N1010" s="19" t="n">
        <v>43669.6425164699</v>
      </c>
      <c r="O1010" s="19" t="s">
        <v>1124</v>
      </c>
      <c r="AO1010" s="47" t="str">
        <f aca="false">IF(AND(C1010=S$2,D1010=S$3,COUNTIF(AO$1:AO1009,"&gt;"&amp;1)&lt;10),ROW(),"")</f>
        <v/>
      </c>
    </row>
    <row r="1011" customFormat="false" ht="12.8" hidden="false" customHeight="false" outlineLevel="0" collapsed="false">
      <c r="A1011" s="0" t="s">
        <v>1626</v>
      </c>
      <c r="B1011" s="0" t="s">
        <v>613</v>
      </c>
      <c r="C1011" s="0" t="s">
        <v>8</v>
      </c>
      <c r="D1011" s="0" t="s">
        <v>66</v>
      </c>
      <c r="E1011" s="20" t="n">
        <v>423.870003509522</v>
      </c>
      <c r="F1011" s="0" t="n">
        <v>73.3</v>
      </c>
      <c r="G1011" s="0" t="n">
        <v>77.3</v>
      </c>
      <c r="H1011" s="0" t="n">
        <v>82.5</v>
      </c>
      <c r="I1011" s="0" t="n">
        <v>11.07</v>
      </c>
      <c r="J1011" s="0" t="n">
        <v>1.49</v>
      </c>
      <c r="K1011" s="0" t="n">
        <v>32.54</v>
      </c>
      <c r="L1011" s="0" t="n">
        <v>0.66</v>
      </c>
      <c r="M1011" s="19" t="n">
        <v>43669.3051809028</v>
      </c>
      <c r="N1011" s="19" t="n">
        <v>43669.6406193287</v>
      </c>
      <c r="O1011" s="19" t="s">
        <v>1364</v>
      </c>
      <c r="AO1011" s="47" t="str">
        <f aca="false">IF(AND(C1011=S$2,D1011=S$3,COUNTIF(AO$1:AO1010,"&gt;"&amp;1)&lt;10),ROW(),"")</f>
        <v/>
      </c>
    </row>
    <row r="1012" customFormat="false" ht="12.8" hidden="false" customHeight="false" outlineLevel="0" collapsed="false">
      <c r="A1012" s="0" t="s">
        <v>1627</v>
      </c>
      <c r="B1012" s="0" t="s">
        <v>613</v>
      </c>
      <c r="C1012" s="0" t="s">
        <v>8</v>
      </c>
      <c r="D1012" s="0" t="s">
        <v>66</v>
      </c>
      <c r="E1012" s="20" t="n">
        <v>373.665002441406</v>
      </c>
      <c r="F1012" s="0" t="n">
        <v>73.9</v>
      </c>
      <c r="G1012" s="0" t="n">
        <v>77.9</v>
      </c>
      <c r="H1012" s="0" t="n">
        <v>83.1</v>
      </c>
      <c r="I1012" s="0" t="n">
        <v>11.34</v>
      </c>
      <c r="J1012" s="0" t="n">
        <v>1.37</v>
      </c>
      <c r="K1012" s="0" t="n">
        <v>32.49</v>
      </c>
      <c r="L1012" s="0" t="n">
        <v>1.94</v>
      </c>
      <c r="M1012" s="19" t="n">
        <v>43669.2527138079</v>
      </c>
      <c r="N1012" s="19" t="n">
        <v>43669.2964081829</v>
      </c>
      <c r="O1012" s="19" t="s">
        <v>1364</v>
      </c>
      <c r="AO1012" s="47" t="str">
        <f aca="false">IF(AND(C1012=S$2,D1012=S$3,COUNTIF(AO$1:AO1011,"&gt;"&amp;1)&lt;10),ROW(),"")</f>
        <v/>
      </c>
    </row>
    <row r="1013" customFormat="false" ht="12.8" hidden="false" customHeight="false" outlineLevel="0" collapsed="false">
      <c r="A1013" s="0" t="s">
        <v>1628</v>
      </c>
      <c r="B1013" s="0" t="s">
        <v>54</v>
      </c>
      <c r="C1013" s="0" t="s">
        <v>5</v>
      </c>
      <c r="D1013" s="0" t="s">
        <v>54</v>
      </c>
      <c r="E1013" s="20" t="n">
        <v>37.0130004882812</v>
      </c>
      <c r="F1013" s="0" t="n">
        <v>79.9</v>
      </c>
      <c r="G1013" s="0" t="n">
        <v>84.2</v>
      </c>
      <c r="H1013" s="0" t="n">
        <v>91.4</v>
      </c>
      <c r="I1013" s="0" t="n">
        <v>0.69</v>
      </c>
      <c r="J1013" s="0" t="n">
        <v>0.6</v>
      </c>
      <c r="K1013" s="0" t="n">
        <v>31.5</v>
      </c>
      <c r="L1013" s="0" t="n">
        <v>0.49</v>
      </c>
      <c r="M1013" s="19" t="n">
        <v>43668.8579980324</v>
      </c>
      <c r="N1013" s="19" t="n">
        <v>43668.8579980324</v>
      </c>
      <c r="O1013" s="19" t="s">
        <v>605</v>
      </c>
      <c r="AO1013" s="47" t="str">
        <f aca="false">IF(AND(C1013=S$2,D1013=S$3,COUNTIF(AO$1:AO1012,"&gt;"&amp;1)&lt;10),ROW(),"")</f>
        <v/>
      </c>
    </row>
    <row r="1014" customFormat="false" ht="12.8" hidden="false" customHeight="false" outlineLevel="0" collapsed="false">
      <c r="A1014" s="0" t="s">
        <v>1629</v>
      </c>
      <c r="B1014" s="0" t="s">
        <v>30</v>
      </c>
      <c r="C1014" s="0" t="s">
        <v>1</v>
      </c>
      <c r="D1014" s="0" t="s">
        <v>30</v>
      </c>
      <c r="E1014" s="20" t="n">
        <v>182.284999847412</v>
      </c>
      <c r="F1014" s="20" t="n">
        <v>76.1</v>
      </c>
      <c r="G1014" s="20" t="n">
        <v>80.2</v>
      </c>
      <c r="H1014" s="20" t="n">
        <v>86.9</v>
      </c>
      <c r="I1014" s="20" t="n">
        <v>2.27</v>
      </c>
      <c r="J1014" s="20" t="n">
        <v>0.87</v>
      </c>
      <c r="K1014" s="20" t="n">
        <v>31.64</v>
      </c>
      <c r="L1014" s="20" t="n">
        <v>0.45</v>
      </c>
      <c r="M1014" s="19" t="n">
        <v>43668.798850544</v>
      </c>
      <c r="N1014" s="19" t="n">
        <v>43668.8236266204</v>
      </c>
      <c r="O1014" s="19" t="s">
        <v>605</v>
      </c>
      <c r="AO1014" s="47" t="str">
        <f aca="false">IF(AND(C1014=S$2,D1014=S$3,COUNTIF(AO$1:AO1013,"&gt;"&amp;1)&lt;10),ROW(),"")</f>
        <v/>
      </c>
    </row>
    <row r="1015" customFormat="false" ht="12.8" hidden="false" customHeight="false" outlineLevel="0" collapsed="false">
      <c r="A1015" s="0" t="s">
        <v>1630</v>
      </c>
      <c r="B1015" s="0" t="s">
        <v>54</v>
      </c>
      <c r="C1015" s="0" t="s">
        <v>7</v>
      </c>
      <c r="D1015" s="0" t="s">
        <v>54</v>
      </c>
      <c r="E1015" s="20" t="n">
        <v>218.902004241943</v>
      </c>
      <c r="F1015" s="0" t="n">
        <v>82.1</v>
      </c>
      <c r="G1015" s="0" t="n">
        <v>86.5</v>
      </c>
      <c r="H1015" s="0" t="n">
        <v>93</v>
      </c>
      <c r="I1015" s="0" t="n">
        <v>3.78</v>
      </c>
      <c r="J1015" s="0" t="n">
        <v>0.77</v>
      </c>
      <c r="K1015" s="0" t="n">
        <v>31.81</v>
      </c>
      <c r="L1015" s="0" t="n">
        <v>0.35</v>
      </c>
      <c r="M1015" s="19" t="n">
        <v>43668.7655287037</v>
      </c>
      <c r="N1015" s="19" t="n">
        <v>43668.7857526968</v>
      </c>
      <c r="O1015" s="19" t="s">
        <v>1108</v>
      </c>
      <c r="AO1015" s="47" t="str">
        <f aca="false">IF(AND(C1015=S$2,D1015=S$3,COUNTIF(AO$1:AO1014,"&gt;"&amp;1)&lt;10),ROW(),"")</f>
        <v/>
      </c>
    </row>
    <row r="1016" customFormat="false" ht="12.8" hidden="false" customHeight="false" outlineLevel="0" collapsed="false">
      <c r="A1016" s="0" t="s">
        <v>1631</v>
      </c>
      <c r="B1016" s="0" t="s">
        <v>30</v>
      </c>
      <c r="C1016" s="0" t="s">
        <v>4</v>
      </c>
      <c r="D1016" s="0" t="s">
        <v>30</v>
      </c>
      <c r="E1016" s="20" t="n">
        <v>91.806001663208</v>
      </c>
      <c r="F1016" s="0" t="n">
        <v>76.2</v>
      </c>
      <c r="G1016" s="0" t="n">
        <v>80.3</v>
      </c>
      <c r="H1016" s="0" t="n">
        <v>86.5</v>
      </c>
      <c r="I1016" s="0" t="n">
        <v>6.3</v>
      </c>
      <c r="J1016" s="0" t="n">
        <v>0.98</v>
      </c>
      <c r="K1016" s="0" t="n">
        <v>32.08</v>
      </c>
      <c r="L1016" s="0" t="n">
        <v>0.41</v>
      </c>
      <c r="M1016" s="19" t="n">
        <v>43668.7207178241</v>
      </c>
      <c r="N1016" s="19" t="n">
        <v>43668.7338857986</v>
      </c>
      <c r="O1016" s="19" t="s">
        <v>605</v>
      </c>
      <c r="AO1016" s="47" t="str">
        <f aca="false">IF(AND(C1016=S$2,D1016=S$3,COUNTIF(AO$1:AO1015,"&gt;"&amp;1)&lt;10),ROW(),"")</f>
        <v/>
      </c>
    </row>
    <row r="1017" customFormat="false" ht="12.8" hidden="false" customHeight="false" outlineLevel="0" collapsed="false">
      <c r="A1017" s="0" t="s">
        <v>1632</v>
      </c>
      <c r="B1017" s="0" t="s">
        <v>30</v>
      </c>
      <c r="C1017" s="0" t="s">
        <v>4</v>
      </c>
      <c r="D1017" s="0" t="s">
        <v>30</v>
      </c>
      <c r="E1017" s="20" t="n">
        <v>189.690002441406</v>
      </c>
      <c r="F1017" s="0" t="n">
        <v>75.8</v>
      </c>
      <c r="G1017" s="0" t="n">
        <v>79.8</v>
      </c>
      <c r="H1017" s="0" t="n">
        <v>86.2</v>
      </c>
      <c r="I1017" s="0" t="n">
        <v>4.34</v>
      </c>
      <c r="J1017" s="0" t="n">
        <v>1.24</v>
      </c>
      <c r="K1017" s="0" t="n">
        <v>31.86</v>
      </c>
      <c r="L1017" s="0" t="n">
        <v>0.26</v>
      </c>
      <c r="M1017" s="19" t="n">
        <v>43668.679705706</v>
      </c>
      <c r="N1017" s="19" t="n">
        <v>43668.7125965625</v>
      </c>
      <c r="O1017" s="19" t="s">
        <v>1108</v>
      </c>
      <c r="AO1017" s="47" t="str">
        <f aca="false">IF(AND(C1017=S$2,D1017=S$3,COUNTIF(AO$1:AO1016,"&gt;"&amp;1)&lt;10),ROW(),"")</f>
        <v/>
      </c>
    </row>
    <row r="1018" customFormat="false" ht="12.8" hidden="false" customHeight="false" outlineLevel="0" collapsed="false">
      <c r="A1018" s="0" t="s">
        <v>1633</v>
      </c>
      <c r="B1018" s="0" t="s">
        <v>30</v>
      </c>
      <c r="C1018" s="0" t="s">
        <v>1</v>
      </c>
      <c r="D1018" s="0" t="s">
        <v>30</v>
      </c>
      <c r="E1018" s="20" t="n">
        <v>287.199001312256</v>
      </c>
      <c r="F1018" s="20" t="n">
        <v>77.2</v>
      </c>
      <c r="G1018" s="20" t="n">
        <v>81.3</v>
      </c>
      <c r="H1018" s="20" t="n">
        <v>87.2</v>
      </c>
      <c r="I1018" s="20" t="n">
        <v>3.55</v>
      </c>
      <c r="J1018" s="20" t="n">
        <v>0.8</v>
      </c>
      <c r="K1018" s="20" t="n">
        <v>31.72</v>
      </c>
      <c r="L1018" s="20" t="n">
        <v>0.61</v>
      </c>
      <c r="M1018" s="19" t="n">
        <v>43668.6419749653</v>
      </c>
      <c r="N1018" s="19" t="n">
        <v>43668.6741744213</v>
      </c>
      <c r="O1018" s="19" t="s">
        <v>1108</v>
      </c>
      <c r="AO1018" s="47" t="str">
        <f aca="false">IF(AND(C1018=S$2,D1018=S$3,COUNTIF(AO$1:AO1017,"&gt;"&amp;1)&lt;10),ROW(),"")</f>
        <v/>
      </c>
    </row>
    <row r="1019" customFormat="false" ht="12.8" hidden="false" customHeight="false" outlineLevel="0" collapsed="false">
      <c r="A1019" s="0" t="s">
        <v>1634</v>
      </c>
      <c r="B1019" s="0" t="s">
        <v>88</v>
      </c>
      <c r="C1019" s="0" t="s">
        <v>26</v>
      </c>
      <c r="D1019" s="0" t="s">
        <v>66</v>
      </c>
      <c r="E1019" s="20" t="n">
        <v>132.81900138855</v>
      </c>
      <c r="F1019" s="0" t="n">
        <v>71.8</v>
      </c>
      <c r="G1019" s="0" t="n">
        <v>75.6</v>
      </c>
      <c r="H1019" s="0" t="n">
        <v>81.8</v>
      </c>
      <c r="I1019" s="0" t="n">
        <v>3.91</v>
      </c>
      <c r="J1019" s="0" t="n">
        <v>1.12</v>
      </c>
      <c r="K1019" s="0" t="n">
        <v>31.8</v>
      </c>
      <c r="L1019" s="0" t="n">
        <v>0.51</v>
      </c>
      <c r="M1019" s="19" t="n">
        <v>43668.6221364583</v>
      </c>
      <c r="N1019" s="19" t="n">
        <v>43668.6364774306</v>
      </c>
      <c r="O1019" s="19" t="s">
        <v>1108</v>
      </c>
      <c r="AO1019" s="47" t="str">
        <f aca="false">IF(AND(C1019=S$2,D1019=S$3,COUNTIF(AO$1:AO1018,"&gt;"&amp;1)&lt;10),ROW(),"")</f>
        <v/>
      </c>
    </row>
    <row r="1020" customFormat="false" ht="12.8" hidden="false" customHeight="false" outlineLevel="0" collapsed="false">
      <c r="A1020" s="0" t="s">
        <v>1635</v>
      </c>
      <c r="B1020" s="0" t="s">
        <v>54</v>
      </c>
      <c r="C1020" s="0" t="s">
        <v>5</v>
      </c>
      <c r="D1020" s="0" t="s">
        <v>54</v>
      </c>
      <c r="E1020" s="20" t="n">
        <v>18.3250007629395</v>
      </c>
      <c r="F1020" s="0" t="n">
        <v>79.3</v>
      </c>
      <c r="G1020" s="0" t="n">
        <v>83.6</v>
      </c>
      <c r="H1020" s="0" t="n">
        <v>90</v>
      </c>
      <c r="I1020" s="0" t="n">
        <v>3.81</v>
      </c>
      <c r="J1020" s="0" t="n">
        <v>0.86</v>
      </c>
      <c r="K1020" s="0" t="n">
        <v>31.8</v>
      </c>
      <c r="L1020" s="0" t="n">
        <v>0.4</v>
      </c>
      <c r="M1020" s="19" t="n">
        <v>43668.6113961806</v>
      </c>
      <c r="N1020" s="19" t="n">
        <v>43668.6113961806</v>
      </c>
      <c r="O1020" s="19" t="s">
        <v>1108</v>
      </c>
      <c r="AO1020" s="47" t="str">
        <f aca="false">IF(AND(C1020=S$2,D1020=S$3,COUNTIF(AO$1:AO1019,"&gt;"&amp;1)&lt;10),ROW(),"")</f>
        <v/>
      </c>
    </row>
    <row r="1021" customFormat="false" ht="12.8" hidden="false" customHeight="false" outlineLevel="0" collapsed="false">
      <c r="A1021" s="0" t="s">
        <v>1636</v>
      </c>
      <c r="B1021" s="0" t="s">
        <v>66</v>
      </c>
      <c r="C1021" s="0" t="s">
        <v>20</v>
      </c>
      <c r="D1021" s="0" t="s">
        <v>66</v>
      </c>
      <c r="E1021" s="20" t="n">
        <v>148.052001953125</v>
      </c>
      <c r="F1021" s="0" t="n">
        <v>72.9</v>
      </c>
      <c r="G1021" s="0" t="n">
        <v>76.8</v>
      </c>
      <c r="H1021" s="0" t="n">
        <v>82.9</v>
      </c>
      <c r="I1021" s="0" t="n">
        <v>6.32</v>
      </c>
      <c r="J1021" s="0" t="n">
        <v>1.05</v>
      </c>
      <c r="K1021" s="0" t="n">
        <v>32.02</v>
      </c>
      <c r="L1021" s="0" t="n">
        <v>0.39</v>
      </c>
      <c r="M1021" s="19" t="n">
        <v>43668.5563434375</v>
      </c>
      <c r="N1021" s="19" t="n">
        <v>43668.5695668634</v>
      </c>
      <c r="O1021" s="19" t="s">
        <v>1108</v>
      </c>
      <c r="AO1021" s="47" t="str">
        <f aca="false">IF(AND(C1021=S$2,D1021=S$3,COUNTIF(AO$1:AO1020,"&gt;"&amp;1)&lt;10),ROW(),"")</f>
        <v/>
      </c>
    </row>
    <row r="1022" customFormat="false" ht="12.8" hidden="false" customHeight="false" outlineLevel="0" collapsed="false">
      <c r="A1022" s="0" t="s">
        <v>1637</v>
      </c>
      <c r="B1022" s="0" t="s">
        <v>58</v>
      </c>
      <c r="C1022" s="0" t="s">
        <v>2</v>
      </c>
      <c r="D1022" s="0" t="s">
        <v>58</v>
      </c>
      <c r="E1022" s="20" t="n">
        <v>185.065002441406</v>
      </c>
      <c r="F1022" s="0" t="n">
        <v>75.4</v>
      </c>
      <c r="G1022" s="0" t="n">
        <v>79.5</v>
      </c>
      <c r="H1022" s="0" t="n">
        <v>86</v>
      </c>
      <c r="I1022" s="0" t="n">
        <v>3.06</v>
      </c>
      <c r="J1022" s="0" t="n">
        <v>0.81</v>
      </c>
      <c r="K1022" s="0" t="n">
        <v>31.68</v>
      </c>
      <c r="L1022" s="0" t="n">
        <v>0.38</v>
      </c>
      <c r="M1022" s="19" t="n">
        <v>43668.5163077546</v>
      </c>
      <c r="N1022" s="19" t="n">
        <v>43668.532893669</v>
      </c>
      <c r="O1022" s="19" t="s">
        <v>676</v>
      </c>
      <c r="AO1022" s="47" t="str">
        <f aca="false">IF(AND(C1022=S$2,D1022=S$3,COUNTIF(AO$1:AO1021,"&gt;"&amp;1)&lt;10),ROW(),"")</f>
        <v/>
      </c>
    </row>
    <row r="1023" customFormat="false" ht="12.8" hidden="false" customHeight="false" outlineLevel="0" collapsed="false">
      <c r="A1023" s="0" t="s">
        <v>1638</v>
      </c>
      <c r="B1023" s="0" t="s">
        <v>58</v>
      </c>
      <c r="C1023" s="0" t="s">
        <v>2</v>
      </c>
      <c r="D1023" s="0" t="s">
        <v>58</v>
      </c>
      <c r="E1023" s="20" t="n">
        <v>259.091003417969</v>
      </c>
      <c r="F1023" s="0" t="n">
        <v>75.6</v>
      </c>
      <c r="G1023" s="0" t="n">
        <v>79.6</v>
      </c>
      <c r="H1023" s="0" t="n">
        <v>86.2</v>
      </c>
      <c r="I1023" s="0" t="n">
        <v>3.08</v>
      </c>
      <c r="J1023" s="0" t="n">
        <v>0.86</v>
      </c>
      <c r="K1023" s="0" t="n">
        <v>31.71</v>
      </c>
      <c r="L1023" s="0" t="n">
        <v>0.49</v>
      </c>
      <c r="M1023" s="19" t="n">
        <v>43668.4884582523</v>
      </c>
      <c r="N1023" s="19" t="n">
        <v>43668.5123673958</v>
      </c>
      <c r="O1023" s="19" t="s">
        <v>676</v>
      </c>
      <c r="AO1023" s="47" t="str">
        <f aca="false">IF(AND(C1023=S$2,D1023=S$3,COUNTIF(AO$1:AO1022,"&gt;"&amp;1)&lt;10),ROW(),"")</f>
        <v/>
      </c>
    </row>
    <row r="1024" customFormat="false" ht="12.8" hidden="false" customHeight="false" outlineLevel="0" collapsed="false">
      <c r="A1024" s="0" t="s">
        <v>1639</v>
      </c>
      <c r="B1024" s="0" t="s">
        <v>30</v>
      </c>
      <c r="C1024" s="0" t="s">
        <v>4</v>
      </c>
      <c r="D1024" s="0" t="s">
        <v>30</v>
      </c>
      <c r="E1024" s="20" t="n">
        <v>333.117004394531</v>
      </c>
      <c r="F1024" s="0" t="n">
        <v>76.7</v>
      </c>
      <c r="G1024" s="0" t="n">
        <v>80.8</v>
      </c>
      <c r="H1024" s="0" t="n">
        <v>87.2</v>
      </c>
      <c r="I1024" s="0" t="n">
        <v>4.19</v>
      </c>
      <c r="J1024" s="0" t="n">
        <v>0.85</v>
      </c>
      <c r="K1024" s="0" t="n">
        <v>31.8</v>
      </c>
      <c r="L1024" s="0" t="n">
        <v>0.6</v>
      </c>
      <c r="M1024" s="19" t="n">
        <v>43668.4540276968</v>
      </c>
      <c r="N1024" s="19" t="n">
        <v>43668.485509456</v>
      </c>
      <c r="O1024" s="19" t="s">
        <v>676</v>
      </c>
      <c r="AO1024" s="47" t="str">
        <f aca="false">IF(AND(C1024=S$2,D1024=S$3,COUNTIF(AO$1:AO1023,"&gt;"&amp;1)&lt;10),ROW(),"")</f>
        <v/>
      </c>
    </row>
    <row r="1025" customFormat="false" ht="12.8" hidden="false" customHeight="false" outlineLevel="0" collapsed="false">
      <c r="A1025" s="0" t="s">
        <v>1640</v>
      </c>
      <c r="B1025" s="0" t="s">
        <v>58</v>
      </c>
      <c r="C1025" s="0" t="s">
        <v>2</v>
      </c>
      <c r="D1025" s="0" t="s">
        <v>58</v>
      </c>
      <c r="E1025" s="20" t="n">
        <v>185.065002441406</v>
      </c>
      <c r="F1025" s="0" t="n">
        <v>74.4</v>
      </c>
      <c r="G1025" s="0" t="n">
        <v>78.4</v>
      </c>
      <c r="H1025" s="0" t="n">
        <v>84.8</v>
      </c>
      <c r="I1025" s="0" t="n">
        <v>3.65</v>
      </c>
      <c r="J1025" s="0" t="n">
        <v>0.91</v>
      </c>
      <c r="K1025" s="0" t="n">
        <v>31.76</v>
      </c>
      <c r="L1025" s="0" t="n">
        <v>1.04</v>
      </c>
      <c r="M1025" s="19" t="n">
        <v>43668.4336995023</v>
      </c>
      <c r="N1025" s="19" t="n">
        <v>43668.4499606482</v>
      </c>
      <c r="O1025" s="19" t="s">
        <v>676</v>
      </c>
      <c r="AO1025" s="47" t="str">
        <f aca="false">IF(AND(C1025=S$2,D1025=S$3,COUNTIF(AO$1:AO1024,"&gt;"&amp;1)&lt;10),ROW(),"")</f>
        <v/>
      </c>
    </row>
    <row r="1026" customFormat="false" ht="12.8" hidden="false" customHeight="false" outlineLevel="0" collapsed="false">
      <c r="A1026" s="0" t="s">
        <v>1641</v>
      </c>
      <c r="B1026" s="0" t="s">
        <v>30</v>
      </c>
      <c r="C1026" s="0" t="s">
        <v>1</v>
      </c>
      <c r="D1026" s="0" t="s">
        <v>30</v>
      </c>
      <c r="E1026" s="20" t="n">
        <v>259.091003417969</v>
      </c>
      <c r="F1026" s="20" t="n">
        <v>77.3</v>
      </c>
      <c r="G1026" s="20" t="n">
        <v>81.5</v>
      </c>
      <c r="H1026" s="20" t="n">
        <v>87.9</v>
      </c>
      <c r="I1026" s="20" t="n">
        <v>5.61</v>
      </c>
      <c r="J1026" s="20" t="n">
        <v>0.91</v>
      </c>
      <c r="K1026" s="20" t="n">
        <v>31.99</v>
      </c>
      <c r="L1026" s="20" t="n">
        <v>0.57</v>
      </c>
      <c r="M1026" s="19" t="n">
        <v>43668.3727961458</v>
      </c>
      <c r="N1026" s="19" t="n">
        <v>43668.3947984954</v>
      </c>
      <c r="O1026" s="19" t="s">
        <v>676</v>
      </c>
      <c r="AO1026" s="47" t="str">
        <f aca="false">IF(AND(C1026=S$2,D1026=S$3,COUNTIF(AO$1:AO1025,"&gt;"&amp;1)&lt;10),ROW(),"")</f>
        <v/>
      </c>
    </row>
    <row r="1027" customFormat="false" ht="12.8" hidden="false" customHeight="false" outlineLevel="0" collapsed="false">
      <c r="A1027" s="0" t="s">
        <v>1642</v>
      </c>
      <c r="B1027" s="0" t="s">
        <v>66</v>
      </c>
      <c r="C1027" s="0" t="s">
        <v>20</v>
      </c>
      <c r="D1027" s="0" t="s">
        <v>66</v>
      </c>
      <c r="E1027" s="20" t="n">
        <v>296.078002929687</v>
      </c>
      <c r="F1027" s="0" t="n">
        <v>71.6</v>
      </c>
      <c r="G1027" s="0" t="n">
        <v>75.5</v>
      </c>
      <c r="H1027" s="0" t="n">
        <v>81.3</v>
      </c>
      <c r="I1027" s="0" t="n">
        <v>6.58</v>
      </c>
      <c r="J1027" s="0" t="n">
        <v>1.21</v>
      </c>
      <c r="K1027" s="0" t="n">
        <v>32.07</v>
      </c>
      <c r="L1027" s="0" t="n">
        <v>0.36</v>
      </c>
      <c r="M1027" s="19" t="n">
        <v>43668.3393297801</v>
      </c>
      <c r="N1027" s="19" t="n">
        <v>43668.6452094097</v>
      </c>
      <c r="O1027" s="19" t="s">
        <v>676</v>
      </c>
      <c r="AO1027" s="47" t="str">
        <f aca="false">IF(AND(C1027=S$2,D1027=S$3,COUNTIF(AO$1:AO1026,"&gt;"&amp;1)&lt;10),ROW(),"")</f>
        <v/>
      </c>
    </row>
    <row r="1028" customFormat="false" ht="12.8" hidden="false" customHeight="false" outlineLevel="0" collapsed="false">
      <c r="A1028" s="0" t="s">
        <v>1643</v>
      </c>
      <c r="B1028" s="0" t="s">
        <v>613</v>
      </c>
      <c r="C1028" s="0" t="s">
        <v>8</v>
      </c>
      <c r="D1028" s="0" t="s">
        <v>66</v>
      </c>
      <c r="E1028" s="20" t="n">
        <v>351.017004394531</v>
      </c>
      <c r="F1028" s="0" t="n">
        <v>74</v>
      </c>
      <c r="G1028" s="0" t="n">
        <v>78</v>
      </c>
      <c r="H1028" s="0" t="n">
        <v>83.8</v>
      </c>
      <c r="I1028" s="0" t="n">
        <v>6.74</v>
      </c>
      <c r="J1028" s="0" t="n">
        <v>1.13</v>
      </c>
      <c r="K1028" s="0" t="n">
        <v>32.02</v>
      </c>
      <c r="L1028" s="0" t="n">
        <v>1.01</v>
      </c>
      <c r="M1028" s="19" t="n">
        <v>43668.3015045139</v>
      </c>
      <c r="N1028" s="19" t="n">
        <v>43668.3336643171</v>
      </c>
      <c r="O1028" s="19" t="s">
        <v>676</v>
      </c>
      <c r="AO1028" s="47" t="str">
        <f aca="false">IF(AND(C1028=S$2,D1028=S$3,COUNTIF(AO$1:AO1027,"&gt;"&amp;1)&lt;10),ROW(),"")</f>
        <v/>
      </c>
    </row>
    <row r="1029" customFormat="false" ht="12.8" hidden="false" customHeight="false" outlineLevel="0" collapsed="false">
      <c r="A1029" s="0" t="s">
        <v>1644</v>
      </c>
      <c r="B1029" s="0" t="s">
        <v>58</v>
      </c>
      <c r="C1029" s="0" t="s">
        <v>2</v>
      </c>
      <c r="D1029" s="0" t="s">
        <v>58</v>
      </c>
      <c r="E1029" s="20" t="n">
        <v>148.052001953125</v>
      </c>
      <c r="F1029" s="0" t="n">
        <v>74.6</v>
      </c>
      <c r="G1029" s="0" t="n">
        <v>78.6</v>
      </c>
      <c r="H1029" s="0" t="n">
        <v>84.9</v>
      </c>
      <c r="I1029" s="0" t="n">
        <v>3.93</v>
      </c>
      <c r="J1029" s="0" t="n">
        <v>0.97</v>
      </c>
      <c r="K1029" s="0" t="n">
        <v>31.77</v>
      </c>
      <c r="L1029" s="0" t="n">
        <v>1.19</v>
      </c>
      <c r="M1029" s="19" t="n">
        <v>43668.2623965625</v>
      </c>
      <c r="N1029" s="19" t="n">
        <v>43668.2742546296</v>
      </c>
      <c r="O1029" s="19" t="s">
        <v>676</v>
      </c>
      <c r="AO1029" s="47" t="str">
        <f aca="false">IF(AND(C1029=S$2,D1029=S$3,COUNTIF(AO$1:AO1028,"&gt;"&amp;1)&lt;10),ROW(),"")</f>
        <v/>
      </c>
    </row>
    <row r="1030" customFormat="false" ht="12.8" hidden="false" customHeight="false" outlineLevel="0" collapsed="false">
      <c r="A1030" s="0" t="s">
        <v>1645</v>
      </c>
      <c r="B1030" s="0" t="s">
        <v>66</v>
      </c>
      <c r="C1030" s="0" t="s">
        <v>20</v>
      </c>
      <c r="D1030" s="0" t="s">
        <v>66</v>
      </c>
      <c r="E1030" s="20" t="n">
        <v>296.10400390625</v>
      </c>
      <c r="F1030" s="0" t="n">
        <v>70.2</v>
      </c>
      <c r="G1030" s="0" t="n">
        <v>74</v>
      </c>
      <c r="H1030" s="0" t="n">
        <v>79.5</v>
      </c>
      <c r="I1030" s="0" t="n">
        <v>8.84</v>
      </c>
      <c r="J1030" s="0" t="n">
        <v>1.36</v>
      </c>
      <c r="K1030" s="0" t="n">
        <v>32.26</v>
      </c>
      <c r="L1030" s="0" t="n">
        <v>0.56</v>
      </c>
      <c r="M1030" s="19" t="n">
        <v>43668.2283280093</v>
      </c>
      <c r="N1030" s="19" t="n">
        <v>43668.2569277778</v>
      </c>
      <c r="O1030" s="19" t="s">
        <v>676</v>
      </c>
      <c r="AO1030" s="47" t="str">
        <f aca="false">IF(AND(C1030=S$2,D1030=S$3,COUNTIF(AO$1:AO1029,"&gt;"&amp;1)&lt;10),ROW(),"")</f>
        <v/>
      </c>
    </row>
    <row r="1031" customFormat="false" ht="12.8" hidden="false" customHeight="false" outlineLevel="0" collapsed="false">
      <c r="A1031" s="0" t="s">
        <v>1646</v>
      </c>
      <c r="B1031" s="0" t="s">
        <v>613</v>
      </c>
      <c r="C1031" s="0" t="s">
        <v>8</v>
      </c>
      <c r="D1031" s="0" t="s">
        <v>66</v>
      </c>
      <c r="E1031" s="20" t="n">
        <v>405.490002441406</v>
      </c>
      <c r="F1031" s="0" t="n">
        <v>73.1</v>
      </c>
      <c r="G1031" s="0" t="n">
        <v>77</v>
      </c>
      <c r="H1031" s="0" t="n">
        <v>82.5</v>
      </c>
      <c r="I1031" s="0" t="n">
        <v>7.98</v>
      </c>
      <c r="J1031" s="0" t="n">
        <v>1.3</v>
      </c>
      <c r="K1031" s="0" t="n">
        <v>32.28</v>
      </c>
      <c r="L1031" s="0" t="n">
        <v>0.44</v>
      </c>
      <c r="M1031" s="19" t="n">
        <v>43665.8912223032</v>
      </c>
      <c r="N1031" s="19" t="n">
        <v>43668.2459452199</v>
      </c>
      <c r="O1031" s="19" t="s">
        <v>676</v>
      </c>
      <c r="AO1031" s="47" t="str">
        <f aca="false">IF(AND(C1031=S$2,D1031=S$3,COUNTIF(AO$1:AO1030,"&gt;"&amp;1)&lt;10),ROW(),"")</f>
        <v/>
      </c>
    </row>
    <row r="1032" customFormat="false" ht="12.8" hidden="false" customHeight="false" outlineLevel="0" collapsed="false">
      <c r="A1032" s="0" t="s">
        <v>1647</v>
      </c>
      <c r="B1032" s="0" t="s">
        <v>104</v>
      </c>
      <c r="C1032" s="0" t="s">
        <v>6</v>
      </c>
      <c r="D1032" s="0" t="s">
        <v>104</v>
      </c>
      <c r="E1032" s="20" t="n">
        <v>223.787000274658</v>
      </c>
      <c r="F1032" s="0" t="n">
        <v>78</v>
      </c>
      <c r="G1032" s="0" t="n">
        <v>82.2</v>
      </c>
      <c r="H1032" s="0" t="n">
        <v>88.7</v>
      </c>
      <c r="I1032" s="0" t="n">
        <v>4.86</v>
      </c>
      <c r="J1032" s="0" t="n">
        <v>0.89</v>
      </c>
      <c r="K1032" s="0" t="n">
        <v>31.94</v>
      </c>
      <c r="L1032" s="0" t="n">
        <v>0.47</v>
      </c>
      <c r="M1032" s="19" t="n">
        <v>43665.8677378125</v>
      </c>
      <c r="N1032" s="19" t="n">
        <v>43665.8865860764</v>
      </c>
      <c r="O1032" s="19" t="s">
        <v>676</v>
      </c>
      <c r="AO1032" s="47" t="str">
        <f aca="false">IF(AND(C1032=S$2,D1032=S$3,COUNTIF(AO$1:AO1031,"&gt;"&amp;1)&lt;10),ROW(),"")</f>
        <v/>
      </c>
    </row>
    <row r="1033" customFormat="false" ht="12.8" hidden="false" customHeight="false" outlineLevel="0" collapsed="false">
      <c r="A1033" s="0" t="s">
        <v>1648</v>
      </c>
      <c r="B1033" s="0" t="s">
        <v>66</v>
      </c>
      <c r="C1033" s="0" t="s">
        <v>20</v>
      </c>
      <c r="D1033" s="0" t="s">
        <v>66</v>
      </c>
      <c r="E1033" s="20" t="n">
        <v>185.139001464844</v>
      </c>
      <c r="F1033" s="0" t="n">
        <v>71</v>
      </c>
      <c r="G1033" s="0" t="n">
        <v>74.8</v>
      </c>
      <c r="H1033" s="0" t="n">
        <v>80.9</v>
      </c>
      <c r="I1033" s="0" t="n">
        <v>5.84</v>
      </c>
      <c r="J1033" s="0" t="n">
        <v>1</v>
      </c>
      <c r="K1033" s="0" t="n">
        <v>31.97</v>
      </c>
      <c r="L1033" s="0" t="n">
        <v>0.91</v>
      </c>
      <c r="M1033" s="19" t="n">
        <v>43665.8494678588</v>
      </c>
      <c r="N1033" s="19" t="n">
        <v>43665.8637075232</v>
      </c>
      <c r="O1033" s="19" t="s">
        <v>1124</v>
      </c>
      <c r="AO1033" s="47" t="str">
        <f aca="false">IF(AND(C1033=S$2,D1033=S$3,COUNTIF(AO$1:AO1032,"&gt;"&amp;1)&lt;10),ROW(),"")</f>
        <v/>
      </c>
    </row>
    <row r="1034" customFormat="false" ht="12.8" hidden="false" customHeight="false" outlineLevel="0" collapsed="false">
      <c r="A1034" s="0" t="s">
        <v>1649</v>
      </c>
      <c r="B1034" s="0" t="s">
        <v>66</v>
      </c>
      <c r="C1034" s="0" t="s">
        <v>20</v>
      </c>
      <c r="D1034" s="0" t="s">
        <v>66</v>
      </c>
      <c r="E1034" s="20" t="n">
        <v>338.162002563477</v>
      </c>
      <c r="F1034" s="0" t="n">
        <v>72.8</v>
      </c>
      <c r="G1034" s="0" t="n">
        <v>76.8</v>
      </c>
      <c r="H1034" s="0" t="n">
        <v>82</v>
      </c>
      <c r="I1034" s="0" t="n">
        <v>11.11</v>
      </c>
      <c r="J1034" s="0" t="n">
        <v>1.32</v>
      </c>
      <c r="K1034" s="0" t="n">
        <v>32.38</v>
      </c>
      <c r="L1034" s="0" t="n">
        <v>4.02</v>
      </c>
      <c r="M1034" s="19" t="n">
        <v>43665.8174141204</v>
      </c>
      <c r="N1034" s="19" t="n">
        <v>43665.8451690625</v>
      </c>
      <c r="O1034" s="19" t="s">
        <v>1124</v>
      </c>
      <c r="AO1034" s="47" t="str">
        <f aca="false">IF(AND(C1034=S$2,D1034=S$3,COUNTIF(AO$1:AO1033,"&gt;"&amp;1)&lt;10),ROW(),"")</f>
        <v/>
      </c>
    </row>
    <row r="1035" customFormat="false" ht="12.8" hidden="false" customHeight="false" outlineLevel="0" collapsed="false">
      <c r="A1035" s="0" t="s">
        <v>1650</v>
      </c>
      <c r="B1035" s="0" t="s">
        <v>66</v>
      </c>
      <c r="C1035" s="0" t="s">
        <v>9</v>
      </c>
      <c r="D1035" s="0" t="s">
        <v>66</v>
      </c>
      <c r="E1035" s="20" t="n">
        <v>487.710006713867</v>
      </c>
      <c r="F1035" s="0" t="n">
        <v>71.1</v>
      </c>
      <c r="G1035" s="0" t="n">
        <v>74.9</v>
      </c>
      <c r="H1035" s="0" t="n">
        <v>80.3</v>
      </c>
      <c r="I1035" s="0" t="n">
        <v>10.79</v>
      </c>
      <c r="J1035" s="0" t="n">
        <v>1.58</v>
      </c>
      <c r="K1035" s="0" t="n">
        <v>32.46</v>
      </c>
      <c r="L1035" s="0" t="n">
        <v>0.73</v>
      </c>
      <c r="M1035" s="19" t="n">
        <v>43665.7174912847</v>
      </c>
      <c r="N1035" s="19" t="n">
        <v>43665.8088722569</v>
      </c>
      <c r="O1035" s="19" t="s">
        <v>1364</v>
      </c>
      <c r="AO1035" s="47" t="str">
        <f aca="false">IF(AND(C1035=S$2,D1035=S$3,COUNTIF(AO$1:AO1034,"&gt;"&amp;1)&lt;10),ROW(),"")</f>
        <v/>
      </c>
    </row>
    <row r="1036" customFormat="false" ht="12.8" hidden="false" customHeight="false" outlineLevel="0" collapsed="false">
      <c r="A1036" s="0" t="s">
        <v>1651</v>
      </c>
      <c r="B1036" s="0" t="s">
        <v>66</v>
      </c>
      <c r="C1036" s="0" t="s">
        <v>9</v>
      </c>
      <c r="D1036" s="0" t="s">
        <v>66</v>
      </c>
      <c r="E1036" s="20" t="n">
        <v>74.4130004882813</v>
      </c>
      <c r="F1036" s="0" t="n">
        <v>72.5</v>
      </c>
      <c r="G1036" s="0" t="n">
        <v>76.4</v>
      </c>
      <c r="H1036" s="0" t="n">
        <v>81.5</v>
      </c>
      <c r="I1036" s="0" t="n">
        <v>13.96</v>
      </c>
      <c r="J1036" s="0" t="n">
        <v>1.59</v>
      </c>
      <c r="K1036" s="0" t="n">
        <v>32.74</v>
      </c>
      <c r="L1036" s="0" t="n">
        <v>0.48</v>
      </c>
      <c r="M1036" s="19" t="n">
        <v>43665.7081138889</v>
      </c>
      <c r="N1036" s="19" t="n">
        <v>43665.7114415856</v>
      </c>
      <c r="O1036" s="19" t="s">
        <v>1364</v>
      </c>
      <c r="AO1036" s="47" t="str">
        <f aca="false">IF(AND(C1036=S$2,D1036=S$3,COUNTIF(AO$1:AO1035,"&gt;"&amp;1)&lt;10),ROW(),"")</f>
        <v/>
      </c>
    </row>
    <row r="1037" customFormat="false" ht="12.8" hidden="false" customHeight="false" outlineLevel="0" collapsed="false">
      <c r="A1037" s="0" t="s">
        <v>1652</v>
      </c>
      <c r="B1037" s="0" t="s">
        <v>66</v>
      </c>
      <c r="C1037" s="0" t="s">
        <v>9</v>
      </c>
      <c r="D1037" s="0" t="s">
        <v>66</v>
      </c>
      <c r="E1037" s="20" t="n">
        <v>375.925001525879</v>
      </c>
      <c r="F1037" s="0" t="n">
        <v>70.5</v>
      </c>
      <c r="G1037" s="0" t="n">
        <v>74.4</v>
      </c>
      <c r="H1037" s="0" t="n">
        <v>79.7</v>
      </c>
      <c r="I1037" s="0" t="n">
        <v>10.33</v>
      </c>
      <c r="J1037" s="0" t="n">
        <v>1.58</v>
      </c>
      <c r="K1037" s="0" t="n">
        <v>32.36</v>
      </c>
      <c r="L1037" s="0" t="n">
        <v>0.45</v>
      </c>
      <c r="M1037" s="19" t="n">
        <v>43665.6620021181</v>
      </c>
      <c r="N1037" s="19" t="n">
        <v>43668.2453623495</v>
      </c>
      <c r="O1037" s="19" t="s">
        <v>1364</v>
      </c>
      <c r="AO1037" s="47" t="str">
        <f aca="false">IF(AND(C1037=S$2,D1037=S$3,COUNTIF(AO$1:AO1036,"&gt;"&amp;1)&lt;10),ROW(),"")</f>
        <v/>
      </c>
    </row>
    <row r="1038" customFormat="false" ht="12.8" hidden="false" customHeight="false" outlineLevel="0" collapsed="false">
      <c r="A1038" s="0" t="s">
        <v>1653</v>
      </c>
      <c r="B1038" s="0" t="s">
        <v>66</v>
      </c>
      <c r="C1038" s="0" t="s">
        <v>9</v>
      </c>
      <c r="D1038" s="0" t="s">
        <v>66</v>
      </c>
      <c r="E1038" s="20" t="n">
        <v>211.190000534058</v>
      </c>
      <c r="F1038" s="0" t="n">
        <v>69.4</v>
      </c>
      <c r="G1038" s="0" t="n">
        <v>73.2</v>
      </c>
      <c r="H1038" s="0" t="n">
        <v>78.5</v>
      </c>
      <c r="I1038" s="0" t="n">
        <v>9.81</v>
      </c>
      <c r="J1038" s="0" t="n">
        <v>1.66</v>
      </c>
      <c r="K1038" s="0" t="n">
        <v>32.13</v>
      </c>
      <c r="L1038" s="0" t="n">
        <v>1.92</v>
      </c>
      <c r="M1038" s="19" t="n">
        <v>43664.6632704051</v>
      </c>
      <c r="N1038" s="19" t="n">
        <v>43664.6888025116</v>
      </c>
      <c r="O1038" s="19" t="s">
        <v>654</v>
      </c>
      <c r="AO1038" s="47" t="str">
        <f aca="false">IF(AND(C1038=S$2,D1038=S$3,COUNTIF(AO$1:AO1037,"&gt;"&amp;1)&lt;10),ROW(),"")</f>
        <v/>
      </c>
    </row>
    <row r="1039" customFormat="false" ht="12.8" hidden="false" customHeight="false" outlineLevel="0" collapsed="false">
      <c r="A1039" s="0" t="s">
        <v>1654</v>
      </c>
      <c r="B1039" s="0" t="s">
        <v>30</v>
      </c>
      <c r="C1039" s="0" t="s">
        <v>4</v>
      </c>
      <c r="D1039" s="0" t="s">
        <v>30</v>
      </c>
      <c r="E1039" s="20" t="n">
        <v>191.324001312256</v>
      </c>
      <c r="F1039" s="0" t="n">
        <v>75.1</v>
      </c>
      <c r="G1039" s="0" t="n">
        <v>79.2</v>
      </c>
      <c r="H1039" s="0" t="n">
        <v>85.4</v>
      </c>
      <c r="I1039" s="0" t="n">
        <v>4.26</v>
      </c>
      <c r="J1039" s="0" t="n">
        <v>0.9</v>
      </c>
      <c r="K1039" s="0" t="n">
        <v>31.55</v>
      </c>
      <c r="L1039" s="0" t="n">
        <v>0.8</v>
      </c>
      <c r="M1039" s="19" t="n">
        <v>43664.6432411227</v>
      </c>
      <c r="N1039" s="19" t="n">
        <v>43664.6579920949</v>
      </c>
      <c r="O1039" s="19" t="s">
        <v>1134</v>
      </c>
      <c r="AO1039" s="47" t="str">
        <f aca="false">IF(AND(C1039=S$2,D1039=S$3,COUNTIF(AO$1:AO1038,"&gt;"&amp;1)&lt;10),ROW(),"")</f>
        <v/>
      </c>
    </row>
    <row r="1040" customFormat="false" ht="12.8" hidden="false" customHeight="false" outlineLevel="0" collapsed="false">
      <c r="A1040" s="0" t="s">
        <v>1655</v>
      </c>
      <c r="B1040" s="0" t="s">
        <v>613</v>
      </c>
      <c r="C1040" s="0" t="s">
        <v>8</v>
      </c>
      <c r="D1040" s="0" t="s">
        <v>66</v>
      </c>
      <c r="E1040" s="20" t="n">
        <v>371.791003417969</v>
      </c>
      <c r="F1040" s="0" t="n">
        <v>73.4</v>
      </c>
      <c r="G1040" s="0" t="n">
        <v>77.4</v>
      </c>
      <c r="H1040" s="0" t="n">
        <v>83.4</v>
      </c>
      <c r="I1040" s="0" t="n">
        <v>5.35</v>
      </c>
      <c r="J1040" s="0" t="n">
        <v>1.33</v>
      </c>
      <c r="K1040" s="0" t="n">
        <v>31.89</v>
      </c>
      <c r="L1040" s="0" t="n">
        <v>0.59</v>
      </c>
      <c r="M1040" s="19" t="n">
        <v>43664.593640544</v>
      </c>
      <c r="N1040" s="19" t="n">
        <v>43664.6240456019</v>
      </c>
      <c r="O1040" s="19" t="s">
        <v>1134</v>
      </c>
      <c r="AO1040" s="47" t="str">
        <f aca="false">IF(AND(C1040=S$2,D1040=S$3,COUNTIF(AO$1:AO1039,"&gt;"&amp;1)&lt;10),ROW(),"")</f>
        <v/>
      </c>
    </row>
    <row r="1041" customFormat="false" ht="12.8" hidden="false" customHeight="false" outlineLevel="0" collapsed="false">
      <c r="A1041" s="0" t="s">
        <v>1656</v>
      </c>
      <c r="B1041" s="0" t="s">
        <v>613</v>
      </c>
      <c r="C1041" s="0" t="s">
        <v>23</v>
      </c>
      <c r="D1041" s="0" t="s">
        <v>594</v>
      </c>
      <c r="E1041" s="20" t="n">
        <v>261.84700088501</v>
      </c>
      <c r="F1041" s="0" t="n">
        <v>76.3</v>
      </c>
      <c r="G1041" s="0" t="n">
        <v>80.5</v>
      </c>
      <c r="H1041" s="0" t="n">
        <v>86.5</v>
      </c>
      <c r="I1041" s="0" t="n">
        <v>4.62</v>
      </c>
      <c r="J1041" s="0" t="n">
        <v>1.28</v>
      </c>
      <c r="K1041" s="0" t="n">
        <v>31.8</v>
      </c>
      <c r="L1041" s="0" t="n">
        <v>0.51</v>
      </c>
      <c r="M1041" s="19" t="n">
        <v>43664.573281713</v>
      </c>
      <c r="N1041" s="19" t="n">
        <v>43665.2758458333</v>
      </c>
      <c r="O1041" s="19" t="s">
        <v>1134</v>
      </c>
      <c r="AO1041" s="47" t="str">
        <f aca="false">IF(AND(C1041=S$2,D1041=S$3,COUNTIF(AO$1:AO1040,"&gt;"&amp;1)&lt;10),ROW(),"")</f>
        <v/>
      </c>
    </row>
    <row r="1042" customFormat="false" ht="12.8" hidden="false" customHeight="false" outlineLevel="0" collapsed="false">
      <c r="A1042" s="0" t="s">
        <v>1657</v>
      </c>
      <c r="B1042" s="0" t="s">
        <v>613</v>
      </c>
      <c r="C1042" s="0" t="s">
        <v>8</v>
      </c>
      <c r="D1042" s="0" t="s">
        <v>66</v>
      </c>
      <c r="E1042" s="20" t="n">
        <v>224.798999786377</v>
      </c>
      <c r="F1042" s="0" t="n">
        <v>74.3</v>
      </c>
      <c r="G1042" s="0" t="n">
        <v>78.3</v>
      </c>
      <c r="H1042" s="0" t="n">
        <v>84.7</v>
      </c>
      <c r="I1042" s="0" t="n">
        <v>4.53</v>
      </c>
      <c r="J1042" s="0" t="n">
        <v>0.87</v>
      </c>
      <c r="K1042" s="0" t="n">
        <v>31.71</v>
      </c>
      <c r="L1042" s="0" t="n">
        <v>1.2</v>
      </c>
      <c r="M1042" s="19" t="n">
        <v>43664.5419860301</v>
      </c>
      <c r="N1042" s="19" t="n">
        <v>43664.5674014699</v>
      </c>
      <c r="O1042" s="19" t="s">
        <v>654</v>
      </c>
      <c r="AO1042" s="47" t="str">
        <f aca="false">IF(AND(C1042=S$2,D1042=S$3,COUNTIF(AO$1:AO1041,"&gt;"&amp;1)&lt;10),ROW(),"")</f>
        <v/>
      </c>
    </row>
    <row r="1043" customFormat="false" ht="12.8" hidden="false" customHeight="false" outlineLevel="0" collapsed="false">
      <c r="A1043" s="0" t="s">
        <v>1658</v>
      </c>
      <c r="B1043" s="0" t="s">
        <v>54</v>
      </c>
      <c r="C1043" s="0" t="s">
        <v>7</v>
      </c>
      <c r="D1043" s="0" t="s">
        <v>54</v>
      </c>
      <c r="E1043" s="20" t="n">
        <v>146.782001495361</v>
      </c>
      <c r="F1043" s="0" t="n">
        <v>82.1</v>
      </c>
      <c r="G1043" s="0" t="n">
        <v>86.5</v>
      </c>
      <c r="H1043" s="0" t="n">
        <v>94</v>
      </c>
      <c r="I1043" s="0" t="n">
        <v>1.43</v>
      </c>
      <c r="J1043" s="0" t="n">
        <v>0.53</v>
      </c>
      <c r="K1043" s="0" t="n">
        <v>31.62</v>
      </c>
      <c r="L1043" s="0" t="n">
        <v>0.32</v>
      </c>
      <c r="M1043" s="19" t="n">
        <v>43664.4861876505</v>
      </c>
      <c r="N1043" s="19" t="n">
        <v>43664.5012672801</v>
      </c>
      <c r="O1043" s="19" t="s">
        <v>649</v>
      </c>
      <c r="AO1043" s="47" t="str">
        <f aca="false">IF(AND(C1043=S$2,D1043=S$3,COUNTIF(AO$1:AO1042,"&gt;"&amp;1)&lt;10),ROW(),"")</f>
        <v/>
      </c>
    </row>
    <row r="1044" customFormat="false" ht="12.8" hidden="false" customHeight="false" outlineLevel="0" collapsed="false">
      <c r="A1044" s="0" t="s">
        <v>1659</v>
      </c>
      <c r="B1044" s="0" t="s">
        <v>104</v>
      </c>
      <c r="C1044" s="0" t="s">
        <v>6</v>
      </c>
      <c r="D1044" s="0" t="s">
        <v>104</v>
      </c>
      <c r="E1044" s="20" t="n">
        <v>111.945999145508</v>
      </c>
      <c r="F1044" s="0" t="n">
        <v>80</v>
      </c>
      <c r="G1044" s="0" t="n">
        <v>84.4</v>
      </c>
      <c r="H1044" s="0" t="n">
        <v>91.1</v>
      </c>
      <c r="I1044" s="0" t="n">
        <v>5.04</v>
      </c>
      <c r="J1044" s="0" t="n">
        <v>0.77</v>
      </c>
      <c r="K1044" s="0" t="n">
        <v>32</v>
      </c>
      <c r="L1044" s="0" t="n">
        <v>0.57</v>
      </c>
      <c r="M1044" s="19" t="n">
        <v>43664.4716625</v>
      </c>
      <c r="N1044" s="19" t="n">
        <v>43664.481174919</v>
      </c>
      <c r="O1044" s="19" t="s">
        <v>1134</v>
      </c>
      <c r="AO1044" s="47" t="str">
        <f aca="false">IF(AND(C1044=S$2,D1044=S$3,COUNTIF(AO$1:AO1043,"&gt;"&amp;1)&lt;10),ROW(),"")</f>
        <v/>
      </c>
    </row>
    <row r="1045" customFormat="false" ht="12.8" hidden="false" customHeight="false" outlineLevel="0" collapsed="false">
      <c r="A1045" s="0" t="s">
        <v>1660</v>
      </c>
      <c r="B1045" s="0" t="s">
        <v>30</v>
      </c>
      <c r="C1045" s="0" t="s">
        <v>4</v>
      </c>
      <c r="D1045" s="0" t="s">
        <v>30</v>
      </c>
      <c r="E1045" s="20" t="n">
        <v>108.913001251221</v>
      </c>
      <c r="F1045" s="0" t="n">
        <v>75.7</v>
      </c>
      <c r="G1045" s="0" t="n">
        <v>79.9</v>
      </c>
      <c r="H1045" s="0" t="n">
        <v>85.8</v>
      </c>
      <c r="I1045" s="0" t="n">
        <v>6.13</v>
      </c>
      <c r="J1045" s="0" t="n">
        <v>0.97</v>
      </c>
      <c r="K1045" s="0" t="n">
        <v>31.86</v>
      </c>
      <c r="L1045" s="0" t="n">
        <v>0.95</v>
      </c>
      <c r="M1045" s="19" t="n">
        <v>43664.4356880787</v>
      </c>
      <c r="N1045" s="19" t="n">
        <v>43664.465134294</v>
      </c>
      <c r="O1045" s="19" t="s">
        <v>649</v>
      </c>
      <c r="AO1045" s="47" t="str">
        <f aca="false">IF(AND(C1045=S$2,D1045=S$3,COUNTIF(AO$1:AO1044,"&gt;"&amp;1)&lt;10),ROW(),"")</f>
        <v/>
      </c>
    </row>
    <row r="1046" customFormat="false" ht="12.8" hidden="false" customHeight="false" outlineLevel="0" collapsed="false">
      <c r="A1046" s="0" t="s">
        <v>1661</v>
      </c>
      <c r="B1046" s="0" t="s">
        <v>594</v>
      </c>
      <c r="C1046" s="0" t="s">
        <v>24</v>
      </c>
      <c r="D1046" s="0" t="s">
        <v>594</v>
      </c>
      <c r="E1046" s="20" t="n">
        <v>260.852001953125</v>
      </c>
      <c r="F1046" s="0" t="n">
        <v>78.9</v>
      </c>
      <c r="G1046" s="0" t="n">
        <v>83.3</v>
      </c>
      <c r="H1046" s="0" t="n">
        <v>89</v>
      </c>
      <c r="I1046" s="0" t="n">
        <v>9.77</v>
      </c>
      <c r="J1046" s="0" t="n">
        <v>0.97</v>
      </c>
      <c r="K1046" s="0" t="n">
        <v>32.32</v>
      </c>
      <c r="L1046" s="0" t="n">
        <v>0.8</v>
      </c>
      <c r="M1046" s="19" t="n">
        <v>43664.3683966782</v>
      </c>
      <c r="N1046" s="19" t="n">
        <v>43664.4313229977</v>
      </c>
      <c r="O1046" s="19" t="s">
        <v>649</v>
      </c>
      <c r="AO1046" s="47" t="str">
        <f aca="false">IF(AND(C1046=S$2,D1046=S$3,COUNTIF(AO$1:AO1045,"&gt;"&amp;1)&lt;10),ROW(),"")</f>
        <v/>
      </c>
    </row>
    <row r="1047" customFormat="false" ht="12.8" hidden="false" customHeight="false" outlineLevel="0" collapsed="false">
      <c r="A1047" s="0" t="s">
        <v>1662</v>
      </c>
      <c r="B1047" s="0" t="s">
        <v>66</v>
      </c>
      <c r="C1047" s="0" t="s">
        <v>9</v>
      </c>
      <c r="D1047" s="0" t="s">
        <v>66</v>
      </c>
      <c r="E1047" s="20" t="n">
        <v>186.956001281738</v>
      </c>
      <c r="F1047" s="0" t="n">
        <v>72.7</v>
      </c>
      <c r="G1047" s="0" t="n">
        <v>76.6</v>
      </c>
      <c r="H1047" s="0" t="n">
        <v>82.7</v>
      </c>
      <c r="I1047" s="0" t="n">
        <v>5.49</v>
      </c>
      <c r="J1047" s="0" t="n">
        <v>1.06</v>
      </c>
      <c r="K1047" s="0" t="n">
        <v>31.83</v>
      </c>
      <c r="L1047" s="0" t="n">
        <v>0.98</v>
      </c>
      <c r="M1047" s="19" t="n">
        <v>43664.3466758449</v>
      </c>
      <c r="N1047" s="19" t="n">
        <v>43664.6671526968</v>
      </c>
      <c r="O1047" s="19" t="s">
        <v>649</v>
      </c>
      <c r="AO1047" s="47" t="str">
        <f aca="false">IF(AND(C1047=S$2,D1047=S$3,COUNTIF(AO$1:AO1046,"&gt;"&amp;1)&lt;10),ROW(),"")</f>
        <v/>
      </c>
    </row>
    <row r="1048" customFormat="false" ht="12.8" hidden="false" customHeight="false" outlineLevel="0" collapsed="false">
      <c r="A1048" s="0" t="s">
        <v>1663</v>
      </c>
      <c r="B1048" s="0" t="s">
        <v>54</v>
      </c>
      <c r="C1048" s="0" t="s">
        <v>7</v>
      </c>
      <c r="D1048" s="0" t="s">
        <v>54</v>
      </c>
      <c r="E1048" s="20" t="n">
        <v>74.6130004882812</v>
      </c>
      <c r="F1048" s="0" t="n">
        <v>82.1</v>
      </c>
      <c r="G1048" s="0" t="n">
        <v>86.5</v>
      </c>
      <c r="H1048" s="0" t="n">
        <v>94</v>
      </c>
      <c r="I1048" s="0" t="n">
        <v>3.03</v>
      </c>
      <c r="J1048" s="0" t="n">
        <v>0.69</v>
      </c>
      <c r="K1048" s="0" t="n">
        <v>31.76</v>
      </c>
      <c r="L1048" s="0" t="n">
        <v>0.65</v>
      </c>
      <c r="M1048" s="19" t="n">
        <v>43664.3356435995</v>
      </c>
      <c r="N1048" s="19" t="n">
        <v>43664.3396243866</v>
      </c>
      <c r="O1048" s="19" t="s">
        <v>649</v>
      </c>
      <c r="AO1048" s="47" t="str">
        <f aca="false">IF(AND(C1048=S$2,D1048=S$3,COUNTIF(AO$1:AO1047,"&gt;"&amp;1)&lt;10),ROW(),"")</f>
        <v/>
      </c>
    </row>
    <row r="1049" customFormat="false" ht="12.8" hidden="false" customHeight="false" outlineLevel="0" collapsed="false">
      <c r="A1049" s="0" t="s">
        <v>1664</v>
      </c>
      <c r="B1049" s="0" t="s">
        <v>594</v>
      </c>
      <c r="C1049" s="0" t="s">
        <v>24</v>
      </c>
      <c r="D1049" s="0" t="s">
        <v>594</v>
      </c>
      <c r="E1049" s="20" t="n">
        <v>150.026000976563</v>
      </c>
      <c r="F1049" s="0" t="n">
        <v>80</v>
      </c>
      <c r="G1049" s="0" t="n">
        <v>84.4</v>
      </c>
      <c r="H1049" s="0" t="n">
        <v>89.8</v>
      </c>
      <c r="I1049" s="0" t="n">
        <v>14.01</v>
      </c>
      <c r="J1049" s="0" t="n">
        <v>1.1</v>
      </c>
      <c r="K1049" s="0" t="n">
        <v>32.93</v>
      </c>
      <c r="L1049" s="0" t="n">
        <v>0.42</v>
      </c>
      <c r="M1049" s="19" t="n">
        <v>43664.308884375</v>
      </c>
      <c r="N1049" s="19" t="n">
        <v>43664.3294387384</v>
      </c>
      <c r="O1049" s="19" t="s">
        <v>649</v>
      </c>
      <c r="AO1049" s="47" t="str">
        <f aca="false">IF(AND(C1049=S$2,D1049=S$3,COUNTIF(AO$1:AO1048,"&gt;"&amp;1)&lt;10),ROW(),"")</f>
        <v/>
      </c>
    </row>
    <row r="1050" customFormat="false" ht="12.8" hidden="false" customHeight="false" outlineLevel="0" collapsed="false">
      <c r="A1050" s="0" t="s">
        <v>1665</v>
      </c>
      <c r="B1050" s="0" t="s">
        <v>594</v>
      </c>
      <c r="C1050" s="0" t="s">
        <v>24</v>
      </c>
      <c r="D1050" s="0" t="s">
        <v>594</v>
      </c>
      <c r="E1050" s="20" t="n">
        <v>112.426000976563</v>
      </c>
      <c r="F1050" s="0" t="n">
        <v>78.1</v>
      </c>
      <c r="G1050" s="0" t="n">
        <v>82.5</v>
      </c>
      <c r="H1050" s="0" t="n">
        <v>86.7</v>
      </c>
      <c r="I1050" s="0" t="n">
        <v>12.22</v>
      </c>
      <c r="J1050" s="0" t="n">
        <v>1.08</v>
      </c>
      <c r="K1050" s="0" t="n">
        <v>32.73</v>
      </c>
      <c r="L1050" s="0" t="n">
        <v>0.68</v>
      </c>
      <c r="M1050" s="19" t="n">
        <v>43664.2917427431</v>
      </c>
      <c r="N1050" s="19" t="n">
        <v>43664.3033417477</v>
      </c>
      <c r="O1050" s="19" t="s">
        <v>649</v>
      </c>
      <c r="AO1050" s="47" t="str">
        <f aca="false">IF(AND(C1050=S$2,D1050=S$3,COUNTIF(AO$1:AO1049,"&gt;"&amp;1)&lt;10),ROW(),"")</f>
        <v/>
      </c>
    </row>
    <row r="1051" customFormat="false" ht="12.8" hidden="false" customHeight="false" outlineLevel="0" collapsed="false">
      <c r="A1051" s="0" t="s">
        <v>1666</v>
      </c>
      <c r="B1051" s="0" t="s">
        <v>58</v>
      </c>
      <c r="C1051" s="0" t="s">
        <v>2</v>
      </c>
      <c r="D1051" s="0" t="s">
        <v>58</v>
      </c>
      <c r="E1051" s="20" t="n">
        <v>128.819000244141</v>
      </c>
      <c r="F1051" s="0" t="n">
        <v>73.2</v>
      </c>
      <c r="G1051" s="0" t="n">
        <v>77.2</v>
      </c>
      <c r="H1051" s="0" t="n">
        <v>83.3</v>
      </c>
      <c r="I1051" s="0" t="n">
        <v>3.21</v>
      </c>
      <c r="J1051" s="0" t="n">
        <v>1.31</v>
      </c>
      <c r="K1051" s="0" t="n">
        <v>31.65</v>
      </c>
      <c r="L1051" s="0" t="n">
        <v>1.07</v>
      </c>
      <c r="M1051" s="19" t="n">
        <v>43664.2683859144</v>
      </c>
      <c r="N1051" s="19" t="n">
        <v>43664.284624456</v>
      </c>
      <c r="O1051" s="19" t="s">
        <v>649</v>
      </c>
      <c r="AO1051" s="47" t="str">
        <f aca="false">IF(AND(C1051=S$2,D1051=S$3,COUNTIF(AO$1:AO1050,"&gt;"&amp;1)&lt;10),ROW(),"")</f>
        <v/>
      </c>
    </row>
    <row r="1052" customFormat="false" ht="12.8" hidden="false" customHeight="false" outlineLevel="0" collapsed="false">
      <c r="A1052" s="0" t="s">
        <v>1667</v>
      </c>
      <c r="B1052" s="0" t="s">
        <v>66</v>
      </c>
      <c r="C1052" s="0" t="s">
        <v>20</v>
      </c>
      <c r="D1052" s="0" t="s">
        <v>66</v>
      </c>
      <c r="E1052" s="20" t="n">
        <v>310.850003242493</v>
      </c>
      <c r="F1052" s="0" t="n">
        <v>70.5</v>
      </c>
      <c r="G1052" s="0" t="n">
        <v>74.4</v>
      </c>
      <c r="H1052" s="0" t="n">
        <v>79.8</v>
      </c>
      <c r="I1052" s="0" t="n">
        <v>8.49</v>
      </c>
      <c r="J1052" s="0" t="n">
        <v>1.56</v>
      </c>
      <c r="K1052" s="0" t="n">
        <v>32.25</v>
      </c>
      <c r="L1052" s="0" t="n">
        <v>0.79</v>
      </c>
      <c r="M1052" s="19" t="n">
        <v>43664.231012419</v>
      </c>
      <c r="N1052" s="19" t="n">
        <v>43664.6686800579</v>
      </c>
      <c r="O1052" s="19" t="s">
        <v>649</v>
      </c>
      <c r="AO1052" s="47" t="str">
        <f aca="false">IF(AND(C1052=S$2,D1052=S$3,COUNTIF(AO$1:AO1051,"&gt;"&amp;1)&lt;10),ROW(),"")</f>
        <v/>
      </c>
    </row>
    <row r="1053" customFormat="false" ht="12.8" hidden="false" customHeight="false" outlineLevel="0" collapsed="false">
      <c r="A1053" s="0" t="s">
        <v>1668</v>
      </c>
      <c r="B1053" s="0" t="s">
        <v>66</v>
      </c>
      <c r="C1053" s="0" t="s">
        <v>9</v>
      </c>
      <c r="D1053" s="0" t="s">
        <v>66</v>
      </c>
      <c r="E1053" s="20" t="n">
        <v>562.109004974365</v>
      </c>
      <c r="F1053" s="0" t="n">
        <v>64.4</v>
      </c>
      <c r="G1053" s="0" t="n">
        <v>67.9</v>
      </c>
      <c r="H1053" s="0" t="n">
        <v>72.8</v>
      </c>
      <c r="I1053" s="0" t="n">
        <v>14.88</v>
      </c>
      <c r="J1053" s="0" t="n">
        <v>2</v>
      </c>
      <c r="K1053" s="0" t="n">
        <v>32.87</v>
      </c>
      <c r="L1053" s="0" t="n">
        <v>0.4</v>
      </c>
      <c r="M1053" s="19" t="n">
        <v>43663.795781713</v>
      </c>
      <c r="N1053" s="19" t="n">
        <v>43663.8459324884</v>
      </c>
      <c r="O1053" s="19" t="s">
        <v>603</v>
      </c>
      <c r="AO1053" s="47" t="str">
        <f aca="false">IF(AND(C1053=S$2,D1053=S$3,COUNTIF(AO$1:AO1052,"&gt;"&amp;1)&lt;10),ROW(),"")</f>
        <v/>
      </c>
    </row>
    <row r="1054" customFormat="false" ht="12.8" hidden="false" customHeight="false" outlineLevel="0" collapsed="false">
      <c r="A1054" s="0" t="s">
        <v>1669</v>
      </c>
      <c r="B1054" s="0" t="s">
        <v>54</v>
      </c>
      <c r="C1054" s="0" t="s">
        <v>7</v>
      </c>
      <c r="D1054" s="0" t="s">
        <v>54</v>
      </c>
      <c r="E1054" s="20" t="n">
        <v>225.433002471924</v>
      </c>
      <c r="F1054" s="0" t="n">
        <v>83.2</v>
      </c>
      <c r="G1054" s="0" t="n">
        <v>87.6</v>
      </c>
      <c r="H1054" s="0" t="n">
        <v>94.5</v>
      </c>
      <c r="I1054" s="0" t="n">
        <v>3.07</v>
      </c>
      <c r="J1054" s="0" t="n">
        <v>0.73</v>
      </c>
      <c r="K1054" s="0" t="n">
        <v>31.75</v>
      </c>
      <c r="L1054" s="0" t="n">
        <v>0.34</v>
      </c>
      <c r="M1054" s="19" t="n">
        <v>43663.7698560185</v>
      </c>
      <c r="N1054" s="19" t="n">
        <v>43663.7891615394</v>
      </c>
      <c r="O1054" s="19" t="s">
        <v>1108</v>
      </c>
      <c r="AO1054" s="47" t="str">
        <f aca="false">IF(AND(C1054=S$2,D1054=S$3,COUNTIF(AO$1:AO1053,"&gt;"&amp;1)&lt;10),ROW(),"")</f>
        <v/>
      </c>
    </row>
    <row r="1055" customFormat="false" ht="12.8" hidden="false" customHeight="false" outlineLevel="0" collapsed="false">
      <c r="A1055" s="0" t="s">
        <v>1670</v>
      </c>
      <c r="B1055" s="0" t="s">
        <v>613</v>
      </c>
      <c r="C1055" s="0" t="s">
        <v>8</v>
      </c>
      <c r="D1055" s="0" t="s">
        <v>66</v>
      </c>
      <c r="E1055" s="20" t="n">
        <v>128.182000732422</v>
      </c>
      <c r="F1055" s="0" t="n">
        <v>74.7</v>
      </c>
      <c r="G1055" s="0" t="n">
        <v>78.7</v>
      </c>
      <c r="H1055" s="0" t="n">
        <v>84.1</v>
      </c>
      <c r="I1055" s="0" t="n">
        <v>14.07</v>
      </c>
      <c r="J1055" s="0" t="n">
        <v>1.46</v>
      </c>
      <c r="K1055" s="0" t="n">
        <v>32.74</v>
      </c>
      <c r="L1055" s="0" t="n">
        <v>0.53</v>
      </c>
      <c r="M1055" s="19" t="n">
        <v>43663.7272297801</v>
      </c>
      <c r="N1055" s="19" t="n">
        <v>43663.7657008449</v>
      </c>
      <c r="O1055" s="19" t="s">
        <v>1108</v>
      </c>
      <c r="AO1055" s="47" t="str">
        <f aca="false">IF(AND(C1055=S$2,D1055=S$3,COUNTIF(AO$1:AO1054,"&gt;"&amp;1)&lt;10),ROW(),"")</f>
        <v/>
      </c>
    </row>
    <row r="1056" customFormat="false" ht="12.8" hidden="false" customHeight="false" outlineLevel="0" collapsed="false">
      <c r="A1056" s="0" t="s">
        <v>1671</v>
      </c>
      <c r="B1056" s="0" t="s">
        <v>66</v>
      </c>
      <c r="C1056" s="0" t="s">
        <v>20</v>
      </c>
      <c r="D1056" s="0" t="s">
        <v>66</v>
      </c>
      <c r="E1056" s="20" t="n">
        <v>186.243000030518</v>
      </c>
      <c r="F1056" s="0" t="n">
        <v>69.2</v>
      </c>
      <c r="G1056" s="0" t="n">
        <v>72.9</v>
      </c>
      <c r="H1056" s="0" t="n">
        <v>78.8</v>
      </c>
      <c r="I1056" s="0" t="n">
        <v>7.01</v>
      </c>
      <c r="J1056" s="0" t="n">
        <v>1.18</v>
      </c>
      <c r="K1056" s="0" t="n">
        <v>32.09</v>
      </c>
      <c r="L1056" s="0" t="n">
        <v>0.49</v>
      </c>
      <c r="M1056" s="19" t="n">
        <v>43663.671596956</v>
      </c>
      <c r="N1056" s="19" t="n">
        <v>43663.6880098032</v>
      </c>
      <c r="O1056" s="19" t="s">
        <v>1108</v>
      </c>
      <c r="AO1056" s="47" t="str">
        <f aca="false">IF(AND(C1056=S$2,D1056=S$3,COUNTIF(AO$1:AO1055,"&gt;"&amp;1)&lt;10),ROW(),"")</f>
        <v/>
      </c>
    </row>
    <row r="1057" customFormat="false" ht="12.8" hidden="false" customHeight="false" outlineLevel="0" collapsed="false">
      <c r="A1057" s="0" t="s">
        <v>1672</v>
      </c>
      <c r="B1057" s="0" t="s">
        <v>104</v>
      </c>
      <c r="C1057" s="0" t="s">
        <v>6</v>
      </c>
      <c r="D1057" s="0" t="s">
        <v>104</v>
      </c>
      <c r="E1057" s="20" t="n">
        <v>76.0209999084473</v>
      </c>
      <c r="F1057" s="0" t="n">
        <v>78.3</v>
      </c>
      <c r="G1057" s="0" t="n">
        <v>82.5</v>
      </c>
      <c r="H1057" s="0" t="n">
        <v>88.6</v>
      </c>
      <c r="I1057" s="0" t="n">
        <v>6.57</v>
      </c>
      <c r="J1057" s="0" t="n">
        <v>0.99</v>
      </c>
      <c r="K1057" s="0" t="n">
        <v>32.01</v>
      </c>
      <c r="L1057" s="0" t="n">
        <v>0.43</v>
      </c>
      <c r="M1057" s="19" t="n">
        <v>43663.6471483449</v>
      </c>
      <c r="N1057" s="19" t="n">
        <v>43663.6535074421</v>
      </c>
      <c r="O1057" s="19" t="s">
        <v>1108</v>
      </c>
      <c r="AO1057" s="47" t="str">
        <f aca="false">IF(AND(C1057=S$2,D1057=S$3,COUNTIF(AO$1:AO1056,"&gt;"&amp;1)&lt;10),ROW(),"")</f>
        <v/>
      </c>
    </row>
    <row r="1058" customFormat="false" ht="12.8" hidden="false" customHeight="false" outlineLevel="0" collapsed="false">
      <c r="A1058" s="0" t="s">
        <v>1673</v>
      </c>
      <c r="B1058" s="0" t="s">
        <v>104</v>
      </c>
      <c r="C1058" s="0" t="s">
        <v>6</v>
      </c>
      <c r="D1058" s="0" t="s">
        <v>104</v>
      </c>
      <c r="E1058" s="20" t="n">
        <v>362.630002593994</v>
      </c>
      <c r="F1058" s="0" t="n">
        <v>78.8</v>
      </c>
      <c r="G1058" s="0" t="n">
        <v>83</v>
      </c>
      <c r="H1058" s="0" t="n">
        <v>89.3</v>
      </c>
      <c r="I1058" s="0" t="n">
        <v>4.26</v>
      </c>
      <c r="J1058" s="0" t="n">
        <v>0.85</v>
      </c>
      <c r="K1058" s="0" t="n">
        <v>31.77</v>
      </c>
      <c r="L1058" s="0" t="n">
        <v>0.7</v>
      </c>
      <c r="M1058" s="19" t="n">
        <v>43663.6137917477</v>
      </c>
      <c r="N1058" s="19" t="n">
        <v>43663.6652734607</v>
      </c>
      <c r="O1058" s="19" t="s">
        <v>1108</v>
      </c>
      <c r="AO1058" s="47" t="str">
        <f aca="false">IF(AND(C1058=S$2,D1058=S$3,COUNTIF(AO$1:AO1057,"&gt;"&amp;1)&lt;10),ROW(),"")</f>
        <v/>
      </c>
    </row>
    <row r="1059" customFormat="false" ht="12.8" hidden="false" customHeight="false" outlineLevel="0" collapsed="false">
      <c r="A1059" s="0" t="s">
        <v>1674</v>
      </c>
      <c r="B1059" s="0" t="s">
        <v>30</v>
      </c>
      <c r="C1059" s="0" t="s">
        <v>1</v>
      </c>
      <c r="D1059" s="0" t="s">
        <v>30</v>
      </c>
      <c r="E1059" s="20" t="n">
        <v>148.839001464844</v>
      </c>
      <c r="F1059" s="20" t="n">
        <v>75.3</v>
      </c>
      <c r="G1059" s="20" t="n">
        <v>79.3</v>
      </c>
      <c r="H1059" s="20" t="n">
        <v>85.9</v>
      </c>
      <c r="I1059" s="20" t="n">
        <v>3.8</v>
      </c>
      <c r="J1059" s="20" t="n">
        <v>0.76</v>
      </c>
      <c r="K1059" s="20" t="n">
        <v>31.55</v>
      </c>
      <c r="L1059" s="20" t="n">
        <v>1.72</v>
      </c>
      <c r="M1059" s="19" t="n">
        <v>43663.5945488773</v>
      </c>
      <c r="N1059" s="19" t="n">
        <v>43663.6052947569</v>
      </c>
      <c r="O1059" s="19" t="s">
        <v>676</v>
      </c>
      <c r="AO1059" s="47" t="str">
        <f aca="false">IF(AND(C1059=S$2,D1059=S$3,COUNTIF(AO$1:AO1058,"&gt;"&amp;1)&lt;10),ROW(),"")</f>
        <v/>
      </c>
    </row>
    <row r="1060" customFormat="false" ht="12.8" hidden="false" customHeight="false" outlineLevel="0" collapsed="false">
      <c r="A1060" s="0" t="s">
        <v>1675</v>
      </c>
      <c r="B1060" s="0" t="s">
        <v>66</v>
      </c>
      <c r="C1060" s="0" t="s">
        <v>9</v>
      </c>
      <c r="D1060" s="0" t="s">
        <v>66</v>
      </c>
      <c r="E1060" s="20" t="n">
        <v>203.695001602173</v>
      </c>
      <c r="F1060" s="0" t="n">
        <v>72.1</v>
      </c>
      <c r="G1060" s="0" t="n">
        <v>76</v>
      </c>
      <c r="H1060" s="0" t="n">
        <v>81.5</v>
      </c>
      <c r="I1060" s="0" t="n">
        <v>9.35</v>
      </c>
      <c r="J1060" s="0" t="n">
        <v>1.36</v>
      </c>
      <c r="K1060" s="0" t="n">
        <v>32.32</v>
      </c>
      <c r="L1060" s="0" t="n">
        <v>0.43</v>
      </c>
      <c r="M1060" s="19" t="n">
        <v>43663.5618923264</v>
      </c>
      <c r="N1060" s="19" t="n">
        <v>43663.5919515394</v>
      </c>
      <c r="O1060" s="19" t="s">
        <v>676</v>
      </c>
      <c r="AO1060" s="47" t="str">
        <f aca="false">IF(AND(C1060=S$2,D1060=S$3,COUNTIF(AO$1:AO1059,"&gt;"&amp;1)&lt;10),ROW(),"")</f>
        <v/>
      </c>
    </row>
    <row r="1061" customFormat="false" ht="12.8" hidden="false" customHeight="false" outlineLevel="0" collapsed="false">
      <c r="A1061" s="0" t="s">
        <v>1676</v>
      </c>
      <c r="B1061" s="0" t="s">
        <v>66</v>
      </c>
      <c r="C1061" s="0" t="s">
        <v>9</v>
      </c>
      <c r="D1061" s="0" t="s">
        <v>66</v>
      </c>
      <c r="E1061" s="20" t="n">
        <v>443.247001647949</v>
      </c>
      <c r="F1061" s="0" t="n">
        <v>72.7</v>
      </c>
      <c r="G1061" s="0" t="n">
        <v>76.6</v>
      </c>
      <c r="H1061" s="0" t="n">
        <v>82.1</v>
      </c>
      <c r="I1061" s="0" t="n">
        <v>9.87</v>
      </c>
      <c r="J1061" s="0" t="n">
        <v>1.39</v>
      </c>
      <c r="K1061" s="0" t="n">
        <v>32.51</v>
      </c>
      <c r="L1061" s="0" t="n">
        <v>0.37</v>
      </c>
      <c r="M1061" s="19" t="n">
        <v>43663.5155961806</v>
      </c>
      <c r="N1061" s="19" t="n">
        <v>43663.5577618403</v>
      </c>
      <c r="O1061" s="19" t="s">
        <v>676</v>
      </c>
      <c r="AO1061" s="47" t="str">
        <f aca="false">IF(AND(C1061=S$2,D1061=S$3,COUNTIF(AO$1:AO1060,"&gt;"&amp;1)&lt;10),ROW(),"")</f>
        <v/>
      </c>
    </row>
    <row r="1062" customFormat="false" ht="12.8" hidden="false" customHeight="false" outlineLevel="0" collapsed="false">
      <c r="A1062" s="0" t="s">
        <v>1677</v>
      </c>
      <c r="B1062" s="0" t="s">
        <v>66</v>
      </c>
      <c r="C1062" s="0" t="s">
        <v>20</v>
      </c>
      <c r="D1062" s="0" t="s">
        <v>66</v>
      </c>
      <c r="E1062" s="20" t="n">
        <v>324.588003158569</v>
      </c>
      <c r="F1062" s="0" t="n">
        <v>65</v>
      </c>
      <c r="G1062" s="0" t="n">
        <v>68.5</v>
      </c>
      <c r="H1062" s="0" t="n">
        <v>74.3</v>
      </c>
      <c r="I1062" s="0" t="n">
        <v>6.8</v>
      </c>
      <c r="J1062" s="0" t="n">
        <v>1.18</v>
      </c>
      <c r="K1062" s="0" t="n">
        <v>31.94</v>
      </c>
      <c r="L1062" s="0" t="n">
        <v>0.61</v>
      </c>
      <c r="M1062" s="19" t="n">
        <v>43663.4706205208</v>
      </c>
      <c r="N1062" s="19" t="n">
        <v>43663.5118241088</v>
      </c>
      <c r="O1062" s="19" t="s">
        <v>676</v>
      </c>
      <c r="AO1062" s="47" t="str">
        <f aca="false">IF(AND(C1062=S$2,D1062=S$3,COUNTIF(AO$1:AO1061,"&gt;"&amp;1)&lt;10),ROW(),"")</f>
        <v/>
      </c>
    </row>
    <row r="1063" customFormat="false" ht="12.8" hidden="false" customHeight="false" outlineLevel="0" collapsed="false">
      <c r="A1063" s="0" t="s">
        <v>1678</v>
      </c>
      <c r="B1063" s="0" t="s">
        <v>30</v>
      </c>
      <c r="C1063" s="0" t="s">
        <v>1</v>
      </c>
      <c r="D1063" s="0" t="s">
        <v>30</v>
      </c>
      <c r="E1063" s="20" t="n">
        <v>226.484000396729</v>
      </c>
      <c r="F1063" s="20" t="n">
        <v>74.5</v>
      </c>
      <c r="G1063" s="20" t="n">
        <v>78.5</v>
      </c>
      <c r="H1063" s="20" t="n">
        <v>84.7</v>
      </c>
      <c r="I1063" s="20" t="n">
        <v>3.83</v>
      </c>
      <c r="J1063" s="20" t="n">
        <v>0.95</v>
      </c>
      <c r="K1063" s="20" t="n">
        <v>31.74</v>
      </c>
      <c r="L1063" s="20" t="n">
        <v>0.26</v>
      </c>
      <c r="M1063" s="19" t="n">
        <v>43663.4340576389</v>
      </c>
      <c r="N1063" s="19" t="n">
        <v>43663.4534094097</v>
      </c>
      <c r="O1063" s="19" t="s">
        <v>676</v>
      </c>
      <c r="AO1063" s="47" t="str">
        <f aca="false">IF(AND(C1063=S$2,D1063=S$3,COUNTIF(AO$1:AO1062,"&gt;"&amp;1)&lt;10),ROW(),"")</f>
        <v/>
      </c>
    </row>
    <row r="1064" customFormat="false" ht="12.8" hidden="false" customHeight="false" outlineLevel="0" collapsed="false">
      <c r="A1064" s="0" t="s">
        <v>1679</v>
      </c>
      <c r="B1064" s="0" t="s">
        <v>66</v>
      </c>
      <c r="C1064" s="0" t="s">
        <v>20</v>
      </c>
      <c r="D1064" s="0" t="s">
        <v>66</v>
      </c>
      <c r="E1064" s="20" t="n">
        <v>301.453004455566</v>
      </c>
      <c r="F1064" s="0" t="n">
        <v>72.4</v>
      </c>
      <c r="G1064" s="0" t="n">
        <v>76.4</v>
      </c>
      <c r="H1064" s="0" t="n">
        <v>82.4</v>
      </c>
      <c r="I1064" s="0" t="n">
        <v>5.54</v>
      </c>
      <c r="J1064" s="0" t="n">
        <v>1.08</v>
      </c>
      <c r="K1064" s="0" t="n">
        <v>31.78</v>
      </c>
      <c r="L1064" s="0" t="n">
        <v>0.3</v>
      </c>
      <c r="M1064" s="19" t="n">
        <v>43663.3709783912</v>
      </c>
      <c r="N1064" s="19" t="n">
        <v>43663.4273925116</v>
      </c>
      <c r="O1064" s="19" t="s">
        <v>676</v>
      </c>
      <c r="AO1064" s="47" t="str">
        <f aca="false">IF(AND(C1064=S$2,D1064=S$3,COUNTIF(AO$1:AO1063,"&gt;"&amp;1)&lt;10),ROW(),"")</f>
        <v/>
      </c>
    </row>
    <row r="1065" customFormat="false" ht="12.8" hidden="false" customHeight="false" outlineLevel="0" collapsed="false">
      <c r="A1065" s="0" t="s">
        <v>1680</v>
      </c>
      <c r="B1065" s="0" t="s">
        <v>30</v>
      </c>
      <c r="C1065" s="0" t="s">
        <v>1</v>
      </c>
      <c r="D1065" s="0" t="s">
        <v>30</v>
      </c>
      <c r="E1065" s="20" t="n">
        <v>186.89400177002</v>
      </c>
      <c r="F1065" s="20" t="n">
        <v>76.2</v>
      </c>
      <c r="G1065" s="20" t="n">
        <v>80.3</v>
      </c>
      <c r="H1065" s="20" t="n">
        <v>87</v>
      </c>
      <c r="I1065" s="20" t="n">
        <v>2.57</v>
      </c>
      <c r="J1065" s="20" t="n">
        <v>0.79</v>
      </c>
      <c r="K1065" s="20" t="n">
        <v>31.64</v>
      </c>
      <c r="L1065" s="20" t="n">
        <v>0.27</v>
      </c>
      <c r="M1065" s="19" t="n">
        <v>43663.352819213</v>
      </c>
      <c r="N1065" s="19" t="n">
        <v>43663.3670790162</v>
      </c>
      <c r="O1065" s="19" t="s">
        <v>676</v>
      </c>
      <c r="AO1065" s="47" t="str">
        <f aca="false">IF(AND(C1065=S$2,D1065=S$3,COUNTIF(AO$1:AO1064,"&gt;"&amp;1)&lt;10),ROW(),"")</f>
        <v/>
      </c>
    </row>
    <row r="1066" customFormat="false" ht="12.8" hidden="false" customHeight="false" outlineLevel="0" collapsed="false">
      <c r="A1066" s="0" t="s">
        <v>1681</v>
      </c>
      <c r="B1066" s="0" t="s">
        <v>30</v>
      </c>
      <c r="C1066" s="0" t="s">
        <v>1</v>
      </c>
      <c r="D1066" s="0" t="s">
        <v>30</v>
      </c>
      <c r="E1066" s="20" t="n">
        <v>150.319999694824</v>
      </c>
      <c r="F1066" s="20" t="n">
        <v>75</v>
      </c>
      <c r="G1066" s="20" t="n">
        <v>79</v>
      </c>
      <c r="H1066" s="20" t="n">
        <v>85.6</v>
      </c>
      <c r="I1066" s="20" t="n">
        <v>2.27</v>
      </c>
      <c r="J1066" s="20" t="n">
        <v>0.81</v>
      </c>
      <c r="K1066" s="20" t="n">
        <v>31.63</v>
      </c>
      <c r="L1066" s="20" t="n">
        <v>0.21</v>
      </c>
      <c r="M1066" s="19" t="n">
        <v>43663.3356659722</v>
      </c>
      <c r="N1066" s="19" t="n">
        <v>43663.3488267708</v>
      </c>
      <c r="O1066" s="19" t="s">
        <v>676</v>
      </c>
      <c r="AO1066" s="47" t="str">
        <f aca="false">IF(AND(C1066=S$2,D1066=S$3,COUNTIF(AO$1:AO1065,"&gt;"&amp;1)&lt;10),ROW(),"")</f>
        <v/>
      </c>
    </row>
    <row r="1067" customFormat="false" ht="12.8" hidden="false" customHeight="false" outlineLevel="0" collapsed="false">
      <c r="A1067" s="0" t="s">
        <v>1682</v>
      </c>
      <c r="B1067" s="0" t="s">
        <v>56</v>
      </c>
      <c r="C1067" s="0" t="s">
        <v>25</v>
      </c>
      <c r="D1067" s="0" t="s">
        <v>56</v>
      </c>
      <c r="E1067" s="20" t="n">
        <v>185.505001068115</v>
      </c>
      <c r="F1067" s="0" t="n">
        <v>80.2</v>
      </c>
      <c r="G1067" s="0" t="n">
        <v>84.6</v>
      </c>
      <c r="H1067" s="0" t="n">
        <v>90.2</v>
      </c>
      <c r="I1067" s="0" t="n">
        <v>14.18</v>
      </c>
      <c r="J1067" s="0" t="n">
        <v>1.39</v>
      </c>
      <c r="K1067" s="0" t="n">
        <v>32.84</v>
      </c>
      <c r="L1067" s="0" t="n">
        <v>0.45</v>
      </c>
      <c r="M1067" s="19" t="n">
        <v>43663.2951573264</v>
      </c>
      <c r="N1067" s="19" t="n">
        <v>43663.3141269676</v>
      </c>
      <c r="O1067" s="19" t="s">
        <v>1364</v>
      </c>
      <c r="AO1067" s="47" t="str">
        <f aca="false">IF(AND(C1067=S$2,D1067=S$3,COUNTIF(AO$1:AO1066,"&gt;"&amp;1)&lt;10),ROW(),"")</f>
        <v/>
      </c>
    </row>
    <row r="1068" customFormat="false" ht="12.8" hidden="false" customHeight="false" outlineLevel="0" collapsed="false">
      <c r="A1068" s="0" t="s">
        <v>1683</v>
      </c>
      <c r="B1068" s="0" t="s">
        <v>613</v>
      </c>
      <c r="C1068" s="0" t="s">
        <v>20</v>
      </c>
      <c r="D1068" s="0" t="s">
        <v>66</v>
      </c>
      <c r="E1068" s="20" t="n">
        <v>185.516998291016</v>
      </c>
      <c r="F1068" s="0" t="n">
        <v>73.2</v>
      </c>
      <c r="G1068" s="0" t="n">
        <v>77.2</v>
      </c>
      <c r="H1068" s="0" t="n">
        <v>83.3</v>
      </c>
      <c r="I1068" s="0" t="n">
        <v>5.29</v>
      </c>
      <c r="J1068" s="0" t="n">
        <v>1.09</v>
      </c>
      <c r="K1068" s="0" t="n">
        <v>31.67</v>
      </c>
      <c r="L1068" s="0" t="n">
        <v>1.85</v>
      </c>
      <c r="M1068" s="19" t="n">
        <v>43663.2675296296</v>
      </c>
      <c r="N1068" s="19" t="n">
        <v>43663.2901926736</v>
      </c>
      <c r="O1068" s="19" t="s">
        <v>1364</v>
      </c>
      <c r="AO1068" s="47" t="str">
        <f aca="false">IF(AND(C1068=S$2,D1068=S$3,COUNTIF(AO$1:AO1067,"&gt;"&amp;1)&lt;10),ROW(),"")</f>
        <v/>
      </c>
    </row>
    <row r="1069" customFormat="false" ht="12.8" hidden="false" customHeight="false" outlineLevel="0" collapsed="false">
      <c r="A1069" s="0" t="s">
        <v>1684</v>
      </c>
      <c r="B1069" s="0" t="s">
        <v>613</v>
      </c>
      <c r="C1069" s="0" t="s">
        <v>8</v>
      </c>
      <c r="D1069" s="0" t="s">
        <v>66</v>
      </c>
      <c r="E1069" s="20" t="n">
        <v>305.264002799988</v>
      </c>
      <c r="F1069" s="0" t="n">
        <v>74.2</v>
      </c>
      <c r="G1069" s="0" t="n">
        <v>78.2</v>
      </c>
      <c r="H1069" s="0" t="n">
        <v>83.8</v>
      </c>
      <c r="I1069" s="0" t="n">
        <v>9.79</v>
      </c>
      <c r="J1069" s="0" t="n">
        <v>1.33</v>
      </c>
      <c r="K1069" s="0" t="n">
        <v>32.34</v>
      </c>
      <c r="L1069" s="0" t="n">
        <v>0.59</v>
      </c>
      <c r="M1069" s="19" t="n">
        <v>43663.2297414005</v>
      </c>
      <c r="N1069" s="19" t="n">
        <v>43663.2630158218</v>
      </c>
      <c r="O1069" s="19" t="s">
        <v>1364</v>
      </c>
      <c r="AO1069" s="47" t="str">
        <f aca="false">IF(AND(C1069=S$2,D1069=S$3,COUNTIF(AO$1:AO1068,"&gt;"&amp;1)&lt;10),ROW(),"")</f>
        <v/>
      </c>
    </row>
    <row r="1070" customFormat="false" ht="12.8" hidden="false" customHeight="false" outlineLevel="0" collapsed="false">
      <c r="A1070" s="0" t="s">
        <v>1685</v>
      </c>
      <c r="B1070" s="0" t="s">
        <v>66</v>
      </c>
      <c r="C1070" s="0" t="s">
        <v>9</v>
      </c>
      <c r="D1070" s="0" t="s">
        <v>66</v>
      </c>
      <c r="E1070" s="20" t="n">
        <v>166.8</v>
      </c>
      <c r="F1070" s="0" t="n">
        <v>69.7</v>
      </c>
      <c r="G1070" s="0" t="n">
        <v>73.5</v>
      </c>
      <c r="H1070" s="0" t="n">
        <v>79.1</v>
      </c>
      <c r="I1070" s="0" t="n">
        <v>8.11</v>
      </c>
      <c r="J1070" s="0" t="n">
        <v>1.62</v>
      </c>
      <c r="K1070" s="0" t="n">
        <v>32.25</v>
      </c>
      <c r="L1070" s="0" t="n">
        <v>1.04</v>
      </c>
      <c r="M1070" s="19" t="n">
        <v>43662.6945440162</v>
      </c>
      <c r="N1070" s="19" t="n">
        <v>43662.7172755787</v>
      </c>
      <c r="O1070" s="19" t="s">
        <v>654</v>
      </c>
      <c r="AO1070" s="47" t="str">
        <f aca="false">IF(AND(C1070=S$2,D1070=S$3,COUNTIF(AO$1:AO1069,"&gt;"&amp;1)&lt;10),ROW(),"")</f>
        <v/>
      </c>
    </row>
    <row r="1071" customFormat="false" ht="12.8" hidden="false" customHeight="false" outlineLevel="0" collapsed="false">
      <c r="A1071" s="0" t="s">
        <v>1686</v>
      </c>
      <c r="B1071" s="0" t="s">
        <v>88</v>
      </c>
      <c r="C1071" s="0" t="s">
        <v>26</v>
      </c>
      <c r="D1071" s="0" t="s">
        <v>66</v>
      </c>
      <c r="E1071" s="20" t="n">
        <v>113.6</v>
      </c>
      <c r="F1071" s="0" t="n">
        <v>68.8</v>
      </c>
      <c r="G1071" s="0" t="n">
        <v>72.5</v>
      </c>
      <c r="H1071" s="0" t="n">
        <v>78.7</v>
      </c>
      <c r="I1071" s="0" t="n">
        <v>3.38</v>
      </c>
      <c r="J1071" s="0" t="n">
        <v>1.3</v>
      </c>
      <c r="K1071" s="0" t="n">
        <v>31.67</v>
      </c>
      <c r="L1071" s="0" t="n">
        <v>0.9</v>
      </c>
      <c r="M1071" s="19" t="n">
        <v>43662.6809673611</v>
      </c>
      <c r="N1071" s="19" t="n">
        <v>43662.690365162</v>
      </c>
      <c r="O1071" s="19" t="s">
        <v>654</v>
      </c>
      <c r="AO1071" s="47" t="str">
        <f aca="false">IF(AND(C1071=S$2,D1071=S$3,COUNTIF(AO$1:AO1070,"&gt;"&amp;1)&lt;10),ROW(),"")</f>
        <v/>
      </c>
    </row>
    <row r="1072" customFormat="false" ht="12.8" hidden="false" customHeight="false" outlineLevel="0" collapsed="false">
      <c r="A1072" s="0" t="s">
        <v>1687</v>
      </c>
      <c r="B1072" s="0" t="s">
        <v>613</v>
      </c>
      <c r="C1072" s="0" t="s">
        <v>23</v>
      </c>
      <c r="D1072" s="0" t="s">
        <v>594</v>
      </c>
      <c r="E1072" s="20" t="n">
        <v>113.1</v>
      </c>
      <c r="F1072" s="0" t="n">
        <v>77.1</v>
      </c>
      <c r="G1072" s="0" t="n">
        <v>81.4</v>
      </c>
      <c r="H1072" s="0" t="n">
        <v>86.9</v>
      </c>
      <c r="I1072" s="0" t="n">
        <v>11.15</v>
      </c>
      <c r="J1072" s="0" t="n">
        <v>1.34</v>
      </c>
      <c r="K1072" s="0" t="n">
        <v>32.53</v>
      </c>
      <c r="L1072" s="0" t="n">
        <v>0.61</v>
      </c>
      <c r="M1072" s="19" t="n">
        <v>43662.6664893519</v>
      </c>
      <c r="N1072" s="19" t="n">
        <v>43662.6752957986</v>
      </c>
      <c r="O1072" s="19" t="s">
        <v>1134</v>
      </c>
      <c r="AO1072" s="47" t="str">
        <f aca="false">IF(AND(C1072=S$2,D1072=S$3,COUNTIF(AO$1:AO1071,"&gt;"&amp;1)&lt;10),ROW(),"")</f>
        <v/>
      </c>
    </row>
    <row r="1073" customFormat="false" ht="12.8" hidden="false" customHeight="false" outlineLevel="0" collapsed="false">
      <c r="A1073" s="0" t="s">
        <v>1688</v>
      </c>
      <c r="B1073" s="0" t="s">
        <v>58</v>
      </c>
      <c r="C1073" s="0" t="s">
        <v>2</v>
      </c>
      <c r="D1073" s="0" t="s">
        <v>58</v>
      </c>
      <c r="E1073" s="20" t="n">
        <v>189.497001647949</v>
      </c>
      <c r="F1073" s="0" t="n">
        <v>74</v>
      </c>
      <c r="G1073" s="0" t="n">
        <v>78</v>
      </c>
      <c r="H1073" s="0" t="n">
        <v>84.4</v>
      </c>
      <c r="I1073" s="0" t="n">
        <v>3.48</v>
      </c>
      <c r="J1073" s="0" t="n">
        <v>0.9</v>
      </c>
      <c r="K1073" s="0" t="n">
        <v>31.58</v>
      </c>
      <c r="L1073" s="0" t="n">
        <v>1.49</v>
      </c>
      <c r="M1073" s="19" t="n">
        <v>43661.9162683681</v>
      </c>
      <c r="N1073" s="19" t="n">
        <v>43661.939566632</v>
      </c>
      <c r="O1073" s="19" t="s">
        <v>1134</v>
      </c>
      <c r="AO1073" s="47" t="str">
        <f aca="false">IF(AND(C1073=S$2,D1073=S$3,COUNTIF(AO$1:AO1072,"&gt;"&amp;1)&lt;10),ROW(),"")</f>
        <v/>
      </c>
    </row>
    <row r="1074" customFormat="false" ht="12.8" hidden="false" customHeight="false" outlineLevel="0" collapsed="false">
      <c r="A1074" s="0" t="s">
        <v>1689</v>
      </c>
      <c r="B1074" s="0" t="s">
        <v>66</v>
      </c>
      <c r="C1074" s="0" t="s">
        <v>20</v>
      </c>
      <c r="D1074" s="0" t="s">
        <v>66</v>
      </c>
      <c r="E1074" s="20" t="n">
        <v>112.853000640869</v>
      </c>
      <c r="F1074" s="0" t="n">
        <v>71.5</v>
      </c>
      <c r="G1074" s="0" t="n">
        <v>75.3</v>
      </c>
      <c r="H1074" s="0" t="n">
        <v>81.5</v>
      </c>
      <c r="I1074" s="0" t="n">
        <v>4.22</v>
      </c>
      <c r="J1074" s="0" t="n">
        <v>1.24</v>
      </c>
      <c r="K1074" s="0" t="n">
        <v>31.77</v>
      </c>
      <c r="L1074" s="0" t="n">
        <v>0.88</v>
      </c>
      <c r="M1074" s="19" t="n">
        <v>43661.9014298611</v>
      </c>
      <c r="N1074" s="19" t="n">
        <v>43661.9122800116</v>
      </c>
      <c r="O1074" s="19" t="s">
        <v>654</v>
      </c>
      <c r="AO1074" s="47" t="str">
        <f aca="false">IF(AND(C1074=S$2,D1074=S$3,COUNTIF(AO$1:AO1073,"&gt;"&amp;1)&lt;10),ROW(),"")</f>
        <v/>
      </c>
    </row>
    <row r="1075" customFormat="false" ht="12.8" hidden="false" customHeight="false" outlineLevel="0" collapsed="false">
      <c r="A1075" s="0" t="s">
        <v>1690</v>
      </c>
      <c r="B1075" s="0" t="s">
        <v>66</v>
      </c>
      <c r="C1075" s="0" t="s">
        <v>20</v>
      </c>
      <c r="D1075" s="0" t="s">
        <v>66</v>
      </c>
      <c r="E1075" s="20" t="n">
        <v>192.048999786377</v>
      </c>
      <c r="F1075" s="0" t="n">
        <v>72.5</v>
      </c>
      <c r="G1075" s="0" t="n">
        <v>76.4</v>
      </c>
      <c r="H1075" s="0" t="n">
        <v>82.3</v>
      </c>
      <c r="I1075" s="0" t="n">
        <v>7.04</v>
      </c>
      <c r="J1075" s="0" t="n">
        <v>1.31</v>
      </c>
      <c r="K1075" s="0" t="n">
        <v>32.09</v>
      </c>
      <c r="L1075" s="0" t="n">
        <v>1.24</v>
      </c>
      <c r="M1075" s="19" t="n">
        <v>43661.8652153125</v>
      </c>
      <c r="N1075" s="19" t="n">
        <v>43661.8982415509</v>
      </c>
      <c r="O1075" s="19" t="s">
        <v>654</v>
      </c>
      <c r="AO1075" s="47" t="str">
        <f aca="false">IF(AND(C1075=S$2,D1075=S$3,COUNTIF(AO$1:AO1074,"&gt;"&amp;1)&lt;10),ROW(),"")</f>
        <v/>
      </c>
    </row>
    <row r="1076" customFormat="false" ht="12.8" hidden="false" customHeight="false" outlineLevel="0" collapsed="false">
      <c r="A1076" s="0" t="s">
        <v>1691</v>
      </c>
      <c r="B1076" s="0" t="s">
        <v>613</v>
      </c>
      <c r="C1076" s="0" t="s">
        <v>9</v>
      </c>
      <c r="D1076" s="0" t="s">
        <v>66</v>
      </c>
      <c r="E1076" s="20" t="n">
        <v>261.338003540039</v>
      </c>
      <c r="F1076" s="0" t="n">
        <v>72.7</v>
      </c>
      <c r="G1076" s="0" t="n">
        <v>76.6</v>
      </c>
      <c r="H1076" s="0" t="n">
        <v>82</v>
      </c>
      <c r="I1076" s="0" t="n">
        <v>10.67</v>
      </c>
      <c r="J1076" s="0" t="n">
        <v>1.56</v>
      </c>
      <c r="K1076" s="0" t="n">
        <v>32.26</v>
      </c>
      <c r="L1076" s="0" t="n">
        <v>1.6</v>
      </c>
      <c r="M1076" s="19" t="n">
        <v>43661.8281194097</v>
      </c>
      <c r="N1076" s="19" t="n">
        <v>43661.8541734954</v>
      </c>
      <c r="O1076" s="19" t="s">
        <v>649</v>
      </c>
      <c r="AO1076" s="47" t="str">
        <f aca="false">IF(AND(C1076=S$2,D1076=S$3,COUNTIF(AO$1:AO1075,"&gt;"&amp;1)&lt;10),ROW(),"")</f>
        <v/>
      </c>
    </row>
    <row r="1077" customFormat="false" ht="12.8" hidden="false" customHeight="false" outlineLevel="0" collapsed="false">
      <c r="A1077" s="0" t="s">
        <v>1692</v>
      </c>
      <c r="B1077" s="0" t="s">
        <v>30</v>
      </c>
      <c r="C1077" s="0" t="s">
        <v>1</v>
      </c>
      <c r="D1077" s="0" t="s">
        <v>30</v>
      </c>
      <c r="E1077" s="20" t="n">
        <v>186.239001464844</v>
      </c>
      <c r="F1077" s="20" t="n">
        <v>77.4</v>
      </c>
      <c r="G1077" s="20" t="n">
        <v>81.6</v>
      </c>
      <c r="H1077" s="20" t="n">
        <v>88.4</v>
      </c>
      <c r="I1077" s="20" t="n">
        <v>2.58</v>
      </c>
      <c r="J1077" s="20" t="n">
        <v>0.81</v>
      </c>
      <c r="K1077" s="20" t="n">
        <v>31.54</v>
      </c>
      <c r="L1077" s="20" t="n">
        <v>0.46</v>
      </c>
      <c r="M1077" s="19" t="n">
        <v>43661.8082478009</v>
      </c>
      <c r="N1077" s="19" t="n">
        <v>43661.8258337153</v>
      </c>
      <c r="O1077" s="19" t="s">
        <v>649</v>
      </c>
      <c r="AO1077" s="47" t="str">
        <f aca="false">IF(AND(C1077=S$2,D1077=S$3,COUNTIF(AO$1:AO1076,"&gt;"&amp;1)&lt;10),ROW(),"")</f>
        <v/>
      </c>
    </row>
    <row r="1078" customFormat="false" ht="12.8" hidden="false" customHeight="false" outlineLevel="0" collapsed="false">
      <c r="A1078" s="0" t="s">
        <v>1693</v>
      </c>
      <c r="B1078" s="0" t="s">
        <v>88</v>
      </c>
      <c r="C1078" s="0" t="s">
        <v>26</v>
      </c>
      <c r="D1078" s="0" t="s">
        <v>66</v>
      </c>
      <c r="E1078" s="20" t="n">
        <v>74.0260009765625</v>
      </c>
      <c r="F1078" s="0" t="n">
        <v>72.6</v>
      </c>
      <c r="G1078" s="0" t="n">
        <v>76.5</v>
      </c>
      <c r="H1078" s="0" t="n">
        <v>83</v>
      </c>
      <c r="I1078" s="0" t="n">
        <v>2.97</v>
      </c>
      <c r="J1078" s="0" t="n">
        <v>0.96</v>
      </c>
      <c r="K1078" s="0" t="n">
        <v>31.69</v>
      </c>
      <c r="L1078" s="0" t="n">
        <v>0.42</v>
      </c>
      <c r="M1078" s="19" t="n">
        <v>43661.8005674769</v>
      </c>
      <c r="N1078" s="19" t="n">
        <v>43661.8038726505</v>
      </c>
      <c r="O1078" s="19" t="s">
        <v>649</v>
      </c>
      <c r="AO1078" s="47" t="str">
        <f aca="false">IF(AND(C1078=S$2,D1078=S$3,COUNTIF(AO$1:AO1077,"&gt;"&amp;1)&lt;10),ROW(),"")</f>
        <v/>
      </c>
    </row>
    <row r="1079" customFormat="false" ht="12.8" hidden="false" customHeight="false" outlineLevel="0" collapsed="false">
      <c r="A1079" s="0" t="s">
        <v>1694</v>
      </c>
      <c r="B1079" s="0" t="s">
        <v>613</v>
      </c>
      <c r="C1079" s="0" t="s">
        <v>8</v>
      </c>
      <c r="D1079" s="0" t="s">
        <v>66</v>
      </c>
      <c r="E1079" s="20" t="n">
        <v>141.792001724243</v>
      </c>
      <c r="F1079" s="0" t="n">
        <v>73.7</v>
      </c>
      <c r="G1079" s="0" t="n">
        <v>77.7</v>
      </c>
      <c r="H1079" s="0" t="n">
        <v>83.3</v>
      </c>
      <c r="I1079" s="0" t="n">
        <v>9.78</v>
      </c>
      <c r="J1079" s="0" t="n">
        <v>1.44</v>
      </c>
      <c r="K1079" s="0" t="n">
        <v>32.43</v>
      </c>
      <c r="L1079" s="0" t="n">
        <v>1.9</v>
      </c>
      <c r="M1079" s="19" t="n">
        <v>43661.7794167477</v>
      </c>
      <c r="N1079" s="19" t="n">
        <v>43661.7950648958</v>
      </c>
      <c r="O1079" s="19" t="s">
        <v>649</v>
      </c>
      <c r="AO1079" s="47" t="str">
        <f aca="false">IF(AND(C1079=S$2,D1079=S$3,COUNTIF(AO$1:AO1078,"&gt;"&amp;1)&lt;10),ROW(),"")</f>
        <v/>
      </c>
    </row>
    <row r="1080" customFormat="false" ht="12.8" hidden="false" customHeight="false" outlineLevel="0" collapsed="false">
      <c r="A1080" s="0" t="s">
        <v>1695</v>
      </c>
      <c r="B1080" s="0" t="s">
        <v>88</v>
      </c>
      <c r="C1080" s="0" t="s">
        <v>26</v>
      </c>
      <c r="D1080" s="0" t="s">
        <v>66</v>
      </c>
      <c r="E1080" s="20" t="n">
        <v>111.526000976563</v>
      </c>
      <c r="F1080" s="0" t="n">
        <v>72.2</v>
      </c>
      <c r="G1080" s="0" t="n">
        <v>76.1</v>
      </c>
      <c r="H1080" s="0" t="n">
        <v>82.7</v>
      </c>
      <c r="I1080" s="0" t="n">
        <v>1.69</v>
      </c>
      <c r="J1080" s="0" t="n">
        <v>0.87</v>
      </c>
      <c r="K1080" s="0" t="n">
        <v>31.55</v>
      </c>
      <c r="L1080" s="0" t="n">
        <v>0.96</v>
      </c>
      <c r="M1080" s="19" t="n">
        <v>43661.7668916319</v>
      </c>
      <c r="N1080" s="19" t="n">
        <v>43661.774787037</v>
      </c>
      <c r="O1080" s="19" t="s">
        <v>649</v>
      </c>
      <c r="AO1080" s="47" t="str">
        <f aca="false">IF(AND(C1080=S$2,D1080=S$3,COUNTIF(AO$1:AO1079,"&gt;"&amp;1)&lt;10),ROW(),"")</f>
        <v/>
      </c>
    </row>
    <row r="1081" customFormat="false" ht="12.8" hidden="false" customHeight="false" outlineLevel="0" collapsed="false">
      <c r="A1081" s="0" t="s">
        <v>1696</v>
      </c>
      <c r="B1081" s="0" t="s">
        <v>66</v>
      </c>
      <c r="C1081" s="0" t="s">
        <v>20</v>
      </c>
      <c r="D1081" s="0" t="s">
        <v>66</v>
      </c>
      <c r="E1081" s="20" t="n">
        <v>212.0600025177</v>
      </c>
      <c r="F1081" s="0" t="n">
        <v>71.5</v>
      </c>
      <c r="G1081" s="0" t="n">
        <v>75.4</v>
      </c>
      <c r="H1081" s="0" t="n">
        <v>81.9</v>
      </c>
      <c r="I1081" s="0" t="n">
        <v>4.32</v>
      </c>
      <c r="J1081" s="0" t="n">
        <v>1.1</v>
      </c>
      <c r="K1081" s="0" t="n">
        <v>31.85</v>
      </c>
      <c r="L1081" s="0" t="n">
        <v>0.49</v>
      </c>
      <c r="M1081" s="19" t="n">
        <v>43661.6934859607</v>
      </c>
      <c r="N1081" s="19" t="n">
        <v>43661.7139885764</v>
      </c>
      <c r="O1081" s="19" t="s">
        <v>649</v>
      </c>
      <c r="AO1081" s="47" t="str">
        <f aca="false">IF(AND(C1081=S$2,D1081=S$3,COUNTIF(AO$1:AO1080,"&gt;"&amp;1)&lt;10),ROW(),"")</f>
        <v/>
      </c>
    </row>
    <row r="1082" customFormat="false" ht="12.8" hidden="false" customHeight="false" outlineLevel="0" collapsed="false">
      <c r="A1082" s="0" t="s">
        <v>1697</v>
      </c>
      <c r="B1082" s="0" t="s">
        <v>613</v>
      </c>
      <c r="C1082" s="0" t="s">
        <v>9</v>
      </c>
      <c r="D1082" s="0" t="s">
        <v>66</v>
      </c>
      <c r="E1082" s="20" t="n">
        <v>213.822004318237</v>
      </c>
      <c r="F1082" s="0" t="n">
        <v>71.9</v>
      </c>
      <c r="G1082" s="0" t="n">
        <v>75.9</v>
      </c>
      <c r="H1082" s="0" t="n">
        <v>81.4</v>
      </c>
      <c r="I1082" s="0" t="n">
        <v>9.16</v>
      </c>
      <c r="J1082" s="0" t="n">
        <v>1.53</v>
      </c>
      <c r="K1082" s="0" t="n">
        <v>32.34</v>
      </c>
      <c r="L1082" s="0" t="n">
        <v>0.57</v>
      </c>
      <c r="M1082" s="19" t="n">
        <v>43661.6686237269</v>
      </c>
      <c r="N1082" s="19" t="n">
        <v>43661.6886530903</v>
      </c>
      <c r="O1082" s="19" t="s">
        <v>649</v>
      </c>
      <c r="AO1082" s="47" t="str">
        <f aca="false">IF(AND(C1082=S$2,D1082=S$3,COUNTIF(AO$1:AO1081,"&gt;"&amp;1)&lt;10),ROW(),"")</f>
        <v/>
      </c>
    </row>
    <row r="1083" customFormat="false" ht="12.8" hidden="false" customHeight="false" outlineLevel="0" collapsed="false">
      <c r="A1083" s="0" t="s">
        <v>1698</v>
      </c>
      <c r="B1083" s="0" t="s">
        <v>613</v>
      </c>
      <c r="C1083" s="0" t="s">
        <v>8</v>
      </c>
      <c r="D1083" s="0" t="s">
        <v>66</v>
      </c>
      <c r="E1083" s="20" t="n">
        <v>236.773001670837</v>
      </c>
      <c r="F1083" s="0" t="n">
        <v>73.4</v>
      </c>
      <c r="G1083" s="0" t="n">
        <v>77.4</v>
      </c>
      <c r="H1083" s="0" t="n">
        <v>83</v>
      </c>
      <c r="I1083" s="0" t="n">
        <v>8.39</v>
      </c>
      <c r="J1083" s="0" t="n">
        <v>1.41</v>
      </c>
      <c r="K1083" s="0" t="n">
        <v>32.23</v>
      </c>
      <c r="L1083" s="0" t="n">
        <v>0.75</v>
      </c>
      <c r="M1083" s="19" t="n">
        <v>43661.6391793981</v>
      </c>
      <c r="N1083" s="19" t="n">
        <v>43661.6633905903</v>
      </c>
      <c r="O1083" s="19" t="s">
        <v>649</v>
      </c>
      <c r="AO1083" s="47" t="str">
        <f aca="false">IF(AND(C1083=S$2,D1083=S$3,COUNTIF(AO$1:AO1082,"&gt;"&amp;1)&lt;10),ROW(),"")</f>
        <v/>
      </c>
    </row>
    <row r="1084" customFormat="false" ht="12.8" hidden="false" customHeight="false" outlineLevel="0" collapsed="false">
      <c r="A1084" s="0" t="s">
        <v>1699</v>
      </c>
      <c r="B1084" s="0" t="s">
        <v>66</v>
      </c>
      <c r="C1084" s="0" t="s">
        <v>20</v>
      </c>
      <c r="D1084" s="0" t="s">
        <v>66</v>
      </c>
      <c r="E1084" s="20" t="n">
        <v>186.244003295898</v>
      </c>
      <c r="F1084" s="0" t="n">
        <v>72.7</v>
      </c>
      <c r="G1084" s="0" t="n">
        <v>76.8</v>
      </c>
      <c r="H1084" s="0" t="n">
        <v>82.1</v>
      </c>
      <c r="I1084" s="0" t="n">
        <v>7.39</v>
      </c>
      <c r="J1084" s="0" t="n">
        <v>1.3</v>
      </c>
      <c r="K1084" s="0" t="n">
        <v>32.15</v>
      </c>
      <c r="L1084" s="0" t="n">
        <v>0.84</v>
      </c>
      <c r="M1084" s="19" t="n">
        <v>43661.6193173264</v>
      </c>
      <c r="N1084" s="19" t="n">
        <v>43661.6349609954</v>
      </c>
      <c r="O1084" s="19" t="s">
        <v>649</v>
      </c>
      <c r="AO1084" s="47" t="str">
        <f aca="false">IF(AND(C1084=S$2,D1084=S$3,COUNTIF(AO$1:AO1083,"&gt;"&amp;1)&lt;10),ROW(),"")</f>
        <v/>
      </c>
    </row>
    <row r="1085" customFormat="false" ht="12.8" hidden="false" customHeight="false" outlineLevel="0" collapsed="false">
      <c r="A1085" s="0" t="s">
        <v>1700</v>
      </c>
      <c r="B1085" s="0" t="s">
        <v>56</v>
      </c>
      <c r="C1085" s="0" t="s">
        <v>25</v>
      </c>
      <c r="D1085" s="0" t="s">
        <v>56</v>
      </c>
      <c r="E1085" s="20" t="n">
        <v>144.694999694824</v>
      </c>
      <c r="F1085" s="0" t="n">
        <v>80.3</v>
      </c>
      <c r="G1085" s="0" t="n">
        <v>84.8</v>
      </c>
      <c r="H1085" s="0" t="n">
        <v>90.3</v>
      </c>
      <c r="I1085" s="0" t="n">
        <v>12.09</v>
      </c>
      <c r="J1085" s="0" t="n">
        <v>1.04</v>
      </c>
      <c r="K1085" s="0" t="n">
        <v>32.57</v>
      </c>
      <c r="L1085" s="0" t="n">
        <v>0.65</v>
      </c>
      <c r="M1085" s="19" t="n">
        <v>43661.6019859954</v>
      </c>
      <c r="N1085" s="19" t="n">
        <v>43661.6147177083</v>
      </c>
      <c r="O1085" s="19" t="s">
        <v>649</v>
      </c>
      <c r="AO1085" s="47" t="str">
        <f aca="false">IF(AND(C1085=S$2,D1085=S$3,COUNTIF(AO$1:AO1084,"&gt;"&amp;1)&lt;10),ROW(),"")</f>
        <v/>
      </c>
    </row>
    <row r="1086" customFormat="false" ht="12.8" hidden="false" customHeight="false" outlineLevel="0" collapsed="false">
      <c r="A1086" s="0" t="s">
        <v>1701</v>
      </c>
      <c r="B1086" s="0" t="s">
        <v>30</v>
      </c>
      <c r="C1086" s="0" t="s">
        <v>1</v>
      </c>
      <c r="D1086" s="0" t="s">
        <v>30</v>
      </c>
      <c r="E1086" s="20" t="n">
        <v>112.853000640869</v>
      </c>
      <c r="F1086" s="20" t="n">
        <v>76.9</v>
      </c>
      <c r="G1086" s="20" t="n">
        <v>81</v>
      </c>
      <c r="H1086" s="20" t="n">
        <v>87.6</v>
      </c>
      <c r="I1086" s="20" t="n">
        <v>3.46</v>
      </c>
      <c r="J1086" s="20" t="n">
        <v>0.7</v>
      </c>
      <c r="K1086" s="20" t="n">
        <v>31.66</v>
      </c>
      <c r="L1086" s="20" t="n">
        <v>1.65</v>
      </c>
      <c r="M1086" s="19" t="n">
        <v>43661.5898216435</v>
      </c>
      <c r="N1086" s="19" t="n">
        <v>43661.5970549421</v>
      </c>
      <c r="O1086" s="19" t="s">
        <v>649</v>
      </c>
      <c r="AO1086" s="47" t="str">
        <f aca="false">IF(AND(C1086=S$2,D1086=S$3,COUNTIF(AO$1:AO1085,"&gt;"&amp;1)&lt;10),ROW(),"")</f>
        <v/>
      </c>
    </row>
    <row r="1087" customFormat="false" ht="12.8" hidden="false" customHeight="false" outlineLevel="0" collapsed="false">
      <c r="A1087" s="0" t="s">
        <v>1702</v>
      </c>
      <c r="B1087" s="0" t="s">
        <v>30</v>
      </c>
      <c r="C1087" s="0" t="s">
        <v>4</v>
      </c>
      <c r="D1087" s="0" t="s">
        <v>30</v>
      </c>
      <c r="E1087" s="20" t="n">
        <v>185.699001312256</v>
      </c>
      <c r="F1087" s="0" t="n">
        <v>75.9</v>
      </c>
      <c r="G1087" s="0" t="n">
        <v>80.1</v>
      </c>
      <c r="H1087" s="0" t="n">
        <v>85.1</v>
      </c>
      <c r="I1087" s="0" t="n">
        <v>9.44</v>
      </c>
      <c r="J1087" s="0" t="n">
        <v>1.08</v>
      </c>
      <c r="K1087" s="0" t="n">
        <v>32.38</v>
      </c>
      <c r="L1087" s="0" t="n">
        <v>0.86</v>
      </c>
      <c r="M1087" s="19" t="n">
        <v>43661.5489764236</v>
      </c>
      <c r="N1087" s="19" t="n">
        <v>43661.5826690162</v>
      </c>
      <c r="O1087" s="19" t="s">
        <v>649</v>
      </c>
      <c r="AO1087" s="47" t="str">
        <f aca="false">IF(AND(C1087=S$2,D1087=S$3,COUNTIF(AO$1:AO1086,"&gt;"&amp;1)&lt;10),ROW(),"")</f>
        <v/>
      </c>
    </row>
    <row r="1088" customFormat="false" ht="12.8" hidden="false" customHeight="false" outlineLevel="0" collapsed="false">
      <c r="A1088" s="0" t="s">
        <v>1703</v>
      </c>
      <c r="B1088" s="0" t="s">
        <v>30</v>
      </c>
      <c r="C1088" s="0" t="s">
        <v>4</v>
      </c>
      <c r="D1088" s="0" t="s">
        <v>30</v>
      </c>
      <c r="E1088" s="20" t="n">
        <v>178.98399887085</v>
      </c>
      <c r="F1088" s="0" t="n">
        <v>75.9</v>
      </c>
      <c r="G1088" s="0" t="n">
        <v>80</v>
      </c>
      <c r="H1088" s="0" t="n">
        <v>86.3</v>
      </c>
      <c r="I1088" s="0" t="n">
        <v>4.3</v>
      </c>
      <c r="J1088" s="0" t="n">
        <v>0.96</v>
      </c>
      <c r="K1088" s="0" t="n">
        <v>31.82</v>
      </c>
      <c r="L1088" s="0" t="n">
        <v>0.5</v>
      </c>
      <c r="M1088" s="19" t="n">
        <v>43661.494127662</v>
      </c>
      <c r="N1088" s="19" t="n">
        <v>43661.5130278935</v>
      </c>
      <c r="O1088" s="19" t="s">
        <v>1364</v>
      </c>
      <c r="AO1088" s="47" t="str">
        <f aca="false">IF(AND(C1088=S$2,D1088=S$3,COUNTIF(AO$1:AO1087,"&gt;"&amp;1)&lt;10),ROW(),"")</f>
        <v/>
      </c>
    </row>
    <row r="1089" customFormat="false" ht="12.8" hidden="false" customHeight="false" outlineLevel="0" collapsed="false">
      <c r="A1089" s="0" t="s">
        <v>1704</v>
      </c>
      <c r="B1089" s="0" t="s">
        <v>613</v>
      </c>
      <c r="C1089" s="0" t="s">
        <v>8</v>
      </c>
      <c r="D1089" s="0" t="s">
        <v>66</v>
      </c>
      <c r="E1089" s="20" t="n">
        <v>436.533004760742</v>
      </c>
      <c r="F1089" s="0" t="n">
        <v>73.4</v>
      </c>
      <c r="G1089" s="0" t="n">
        <v>77.3</v>
      </c>
      <c r="H1089" s="0" t="n">
        <v>83.6</v>
      </c>
      <c r="I1089" s="0" t="n">
        <v>4.71</v>
      </c>
      <c r="J1089" s="0" t="n">
        <v>0.97</v>
      </c>
      <c r="K1089" s="0" t="n">
        <v>31.8</v>
      </c>
      <c r="L1089" s="0" t="n">
        <v>2.06</v>
      </c>
      <c r="M1089" s="19" t="n">
        <v>43661.4417094907</v>
      </c>
      <c r="N1089" s="19" t="n">
        <v>43661.490390081</v>
      </c>
      <c r="O1089" s="19" t="s">
        <v>1364</v>
      </c>
      <c r="AO1089" s="47" t="str">
        <f aca="false">IF(AND(C1089=S$2,D1089=S$3,COUNTIF(AO$1:AO1088,"&gt;"&amp;1)&lt;10),ROW(),"")</f>
        <v/>
      </c>
    </row>
    <row r="1090" customFormat="false" ht="12.8" hidden="false" customHeight="false" outlineLevel="0" collapsed="false">
      <c r="A1090" s="0" t="s">
        <v>1705</v>
      </c>
      <c r="B1090" s="0" t="s">
        <v>594</v>
      </c>
      <c r="C1090" s="0" t="s">
        <v>23</v>
      </c>
      <c r="D1090" s="0" t="s">
        <v>594</v>
      </c>
      <c r="E1090" s="20" t="n">
        <v>336.29400100708</v>
      </c>
      <c r="F1090" s="0" t="n">
        <v>77.7</v>
      </c>
      <c r="G1090" s="0" t="n">
        <v>81.8</v>
      </c>
      <c r="H1090" s="0" t="n">
        <v>87.7</v>
      </c>
      <c r="I1090" s="0" t="n">
        <v>6.15</v>
      </c>
      <c r="J1090" s="0" t="n">
        <v>0.82</v>
      </c>
      <c r="K1090" s="0" t="n">
        <v>32.05</v>
      </c>
      <c r="L1090" s="0" t="n">
        <v>0.9</v>
      </c>
      <c r="M1090" s="19" t="n">
        <v>43661.3639653125</v>
      </c>
      <c r="N1090" s="19" t="n">
        <v>43661.4333747338</v>
      </c>
      <c r="O1090" s="19" t="s">
        <v>1364</v>
      </c>
      <c r="AO1090" s="47" t="str">
        <f aca="false">IF(AND(C1090=S$2,D1090=S$3,COUNTIF(AO$1:AO1089,"&gt;"&amp;1)&lt;10),ROW(),"")</f>
        <v/>
      </c>
    </row>
    <row r="1091" customFormat="false" ht="12.8" hidden="false" customHeight="false" outlineLevel="0" collapsed="false">
      <c r="A1091" s="0" t="s">
        <v>1706</v>
      </c>
      <c r="B1091" s="0" t="s">
        <v>613</v>
      </c>
      <c r="C1091" s="0" t="s">
        <v>23</v>
      </c>
      <c r="D1091" s="0" t="s">
        <v>594</v>
      </c>
      <c r="E1091" s="20" t="n">
        <v>630.237007141113</v>
      </c>
      <c r="F1091" s="0" t="n">
        <v>75.7</v>
      </c>
      <c r="G1091" s="0" t="n">
        <v>79.8</v>
      </c>
      <c r="H1091" s="0" t="n">
        <v>85.2</v>
      </c>
      <c r="I1091" s="0" t="n">
        <v>7.75</v>
      </c>
      <c r="J1091" s="0" t="n">
        <v>1.01</v>
      </c>
      <c r="K1091" s="0" t="n">
        <v>32.15</v>
      </c>
      <c r="L1091" s="0" t="n">
        <v>0.88</v>
      </c>
      <c r="M1091" s="19" t="n">
        <v>43661.2855627315</v>
      </c>
      <c r="N1091" s="19" t="n">
        <v>43661.3599140857</v>
      </c>
      <c r="O1091" s="19" t="s">
        <v>1364</v>
      </c>
      <c r="AO1091" s="47" t="str">
        <f aca="false">IF(AND(C1091=S$2,D1091=S$3,COUNTIF(AO$1:AO1090,"&gt;"&amp;1)&lt;10),ROW(),"")</f>
        <v/>
      </c>
    </row>
    <row r="1092" customFormat="false" ht="12.8" hidden="false" customHeight="false" outlineLevel="0" collapsed="false">
      <c r="A1092" s="0" t="s">
        <v>1707</v>
      </c>
      <c r="B1092" s="0" t="s">
        <v>30</v>
      </c>
      <c r="C1092" s="0" t="s">
        <v>4</v>
      </c>
      <c r="D1092" s="0" t="s">
        <v>30</v>
      </c>
      <c r="E1092" s="20" t="n">
        <v>221.895000457764</v>
      </c>
      <c r="F1092" s="0" t="n">
        <v>75.1</v>
      </c>
      <c r="G1092" s="0" t="n">
        <v>79.2</v>
      </c>
      <c r="H1092" s="0" t="n">
        <v>84.9</v>
      </c>
      <c r="I1092" s="0" t="n">
        <v>8.22</v>
      </c>
      <c r="J1092" s="0" t="n">
        <v>1.22</v>
      </c>
      <c r="K1092" s="0" t="n">
        <v>32.29</v>
      </c>
      <c r="L1092" s="0" t="n">
        <v>0.63</v>
      </c>
      <c r="M1092" s="19" t="n">
        <v>43661.2433543634</v>
      </c>
      <c r="N1092" s="19" t="n">
        <v>43661.2656198727</v>
      </c>
      <c r="O1092" s="19" t="s">
        <v>1108</v>
      </c>
      <c r="AO1092" s="47" t="str">
        <f aca="false">IF(AND(C1092=S$2,D1092=S$3,COUNTIF(AO$1:AO1091,"&gt;"&amp;1)&lt;10),ROW(),"")</f>
        <v/>
      </c>
    </row>
    <row r="1093" customFormat="false" ht="12.8" hidden="false" customHeight="false" outlineLevel="0" collapsed="false">
      <c r="A1093" s="0" t="s">
        <v>1708</v>
      </c>
      <c r="B1093" s="0" t="s">
        <v>613</v>
      </c>
      <c r="C1093" s="0" t="s">
        <v>8</v>
      </c>
      <c r="D1093" s="0" t="s">
        <v>66</v>
      </c>
      <c r="E1093" s="20" t="n">
        <v>113.305999755859</v>
      </c>
      <c r="F1093" s="0" t="n">
        <v>74.3</v>
      </c>
      <c r="G1093" s="0" t="n">
        <v>78.3</v>
      </c>
      <c r="H1093" s="0" t="n">
        <v>84.2</v>
      </c>
      <c r="I1093" s="0" t="n">
        <v>9.35</v>
      </c>
      <c r="J1093" s="0" t="n">
        <v>1.2</v>
      </c>
      <c r="K1093" s="0" t="n">
        <v>32.45</v>
      </c>
      <c r="L1093" s="0" t="n">
        <v>0.52</v>
      </c>
      <c r="M1093" s="19" t="n">
        <v>43658.9300994213</v>
      </c>
      <c r="N1093" s="19" t="n">
        <v>43661.2370322569</v>
      </c>
      <c r="O1093" s="19" t="s">
        <v>1108</v>
      </c>
      <c r="AO1093" s="47" t="str">
        <f aca="false">IF(AND(C1093=S$2,D1093=S$3,COUNTIF(AO$1:AO1092,"&gt;"&amp;1)&lt;10),ROW(),"")</f>
        <v/>
      </c>
    </row>
    <row r="1094" customFormat="false" ht="12.8" hidden="false" customHeight="false" outlineLevel="0" collapsed="false">
      <c r="A1094" s="0" t="s">
        <v>1709</v>
      </c>
      <c r="B1094" s="0" t="s">
        <v>66</v>
      </c>
      <c r="C1094" s="0" t="s">
        <v>9</v>
      </c>
      <c r="D1094" s="0" t="s">
        <v>66</v>
      </c>
      <c r="E1094" s="20" t="n">
        <v>217.178001403809</v>
      </c>
      <c r="F1094" s="0" t="n">
        <v>71.8</v>
      </c>
      <c r="G1094" s="0" t="n">
        <v>75.7</v>
      </c>
      <c r="H1094" s="0" t="n">
        <v>81.3</v>
      </c>
      <c r="I1094" s="0" t="n">
        <v>9.55</v>
      </c>
      <c r="J1094" s="0" t="n">
        <v>1.39</v>
      </c>
      <c r="K1094" s="0" t="n">
        <v>32.25</v>
      </c>
      <c r="L1094" s="0" t="n">
        <v>1.27</v>
      </c>
      <c r="M1094" s="19" t="n">
        <v>43658.9036995718</v>
      </c>
      <c r="N1094" s="19" t="n">
        <v>43658.9270207176</v>
      </c>
      <c r="O1094" s="19" t="s">
        <v>1124</v>
      </c>
      <c r="AO1094" s="47" t="str">
        <f aca="false">IF(AND(C1094=S$2,D1094=S$3,COUNTIF(AO$1:AO1093,"&gt;"&amp;1)&lt;10),ROW(),"")</f>
        <v/>
      </c>
    </row>
    <row r="1095" customFormat="false" ht="12.8" hidden="false" customHeight="false" outlineLevel="0" collapsed="false">
      <c r="A1095" s="0" t="s">
        <v>1710</v>
      </c>
      <c r="B1095" s="0" t="s">
        <v>613</v>
      </c>
      <c r="C1095" s="0" t="s">
        <v>9</v>
      </c>
      <c r="D1095" s="0" t="s">
        <v>66</v>
      </c>
      <c r="E1095" s="20" t="n">
        <v>393.884002685547</v>
      </c>
      <c r="F1095" s="0" t="n">
        <v>72.3</v>
      </c>
      <c r="G1095" s="0" t="n">
        <v>76.3</v>
      </c>
      <c r="H1095" s="0" t="n">
        <v>81.9</v>
      </c>
      <c r="I1095" s="0" t="n">
        <v>9.47</v>
      </c>
      <c r="J1095" s="0" t="n">
        <v>1.35</v>
      </c>
      <c r="K1095" s="0" t="n">
        <v>32.14</v>
      </c>
      <c r="L1095" s="0" t="n">
        <v>2.8</v>
      </c>
      <c r="M1095" s="19" t="n">
        <v>43658.8578430903</v>
      </c>
      <c r="N1095" s="19" t="n">
        <v>43658.8978072569</v>
      </c>
      <c r="O1095" s="19" t="s">
        <v>1124</v>
      </c>
      <c r="AO1095" s="47" t="str">
        <f aca="false">IF(AND(C1095=S$2,D1095=S$3,COUNTIF(AO$1:AO1094,"&gt;"&amp;1)&lt;10),ROW(),"")</f>
        <v/>
      </c>
    </row>
    <row r="1096" customFormat="false" ht="12.8" hidden="false" customHeight="false" outlineLevel="0" collapsed="false">
      <c r="A1096" s="0" t="s">
        <v>1711</v>
      </c>
      <c r="B1096" s="0" t="s">
        <v>613</v>
      </c>
      <c r="C1096" s="0" t="s">
        <v>23</v>
      </c>
      <c r="D1096" s="0" t="s">
        <v>594</v>
      </c>
      <c r="E1096" s="20" t="n">
        <v>311.524002075195</v>
      </c>
      <c r="F1096" s="0" t="n">
        <v>75.1</v>
      </c>
      <c r="G1096" s="0" t="n">
        <v>79.2</v>
      </c>
      <c r="H1096" s="0" t="n">
        <v>84.7</v>
      </c>
      <c r="I1096" s="0" t="n">
        <v>9.44</v>
      </c>
      <c r="J1096" s="0" t="n">
        <v>1.3</v>
      </c>
      <c r="K1096" s="0" t="n">
        <v>32.36</v>
      </c>
      <c r="L1096" s="0" t="n">
        <v>0.32</v>
      </c>
      <c r="M1096" s="19" t="n">
        <v>43658.8211526273</v>
      </c>
      <c r="N1096" s="19" t="n">
        <v>43658.8497774306</v>
      </c>
      <c r="O1096" s="19" t="s">
        <v>676</v>
      </c>
      <c r="AO1096" s="47" t="str">
        <f aca="false">IF(AND(C1096=S$2,D1096=S$3,COUNTIF(AO$1:AO1095,"&gt;"&amp;1)&lt;10),ROW(),"")</f>
        <v/>
      </c>
    </row>
    <row r="1097" customFormat="false" ht="12.8" hidden="false" customHeight="false" outlineLevel="0" collapsed="false">
      <c r="A1097" s="0" t="s">
        <v>1712</v>
      </c>
      <c r="B1097" s="0" t="s">
        <v>58</v>
      </c>
      <c r="C1097" s="0" t="s">
        <v>2</v>
      </c>
      <c r="D1097" s="0" t="s">
        <v>58</v>
      </c>
      <c r="E1097" s="20" t="n">
        <v>262.265003204346</v>
      </c>
      <c r="F1097" s="0" t="n">
        <v>75.9</v>
      </c>
      <c r="G1097" s="0" t="n">
        <v>79.9</v>
      </c>
      <c r="H1097" s="0" t="n">
        <v>86.5</v>
      </c>
      <c r="I1097" s="0" t="n">
        <v>2.82</v>
      </c>
      <c r="J1097" s="0" t="n">
        <v>0.84</v>
      </c>
      <c r="K1097" s="0" t="n">
        <v>31.6</v>
      </c>
      <c r="L1097" s="0" t="n">
        <v>0.24</v>
      </c>
      <c r="M1097" s="19" t="n">
        <v>43658.795237581</v>
      </c>
      <c r="N1097" s="19" t="n">
        <v>43658.8161982639</v>
      </c>
      <c r="O1097" s="19" t="s">
        <v>676</v>
      </c>
      <c r="AO1097" s="47" t="str">
        <f aca="false">IF(AND(C1097=S$2,D1097=S$3,COUNTIF(AO$1:AO1096,"&gt;"&amp;1)&lt;10),ROW(),"")</f>
        <v/>
      </c>
    </row>
    <row r="1098" customFormat="false" ht="12.8" hidden="false" customHeight="false" outlineLevel="0" collapsed="false">
      <c r="A1098" s="0" t="s">
        <v>1713</v>
      </c>
      <c r="B1098" s="0" t="s">
        <v>594</v>
      </c>
      <c r="C1098" s="0" t="s">
        <v>24</v>
      </c>
      <c r="D1098" s="0" t="s">
        <v>594</v>
      </c>
      <c r="E1098" s="20" t="n">
        <v>174.359001159668</v>
      </c>
      <c r="F1098" s="0" t="n">
        <v>78</v>
      </c>
      <c r="G1098" s="0" t="n">
        <v>82.3</v>
      </c>
      <c r="H1098" s="0" t="n">
        <v>87.4</v>
      </c>
      <c r="I1098" s="0" t="n">
        <v>10.62</v>
      </c>
      <c r="J1098" s="0" t="n">
        <v>1.29</v>
      </c>
      <c r="K1098" s="0" t="n">
        <v>32.26</v>
      </c>
      <c r="L1098" s="0" t="n">
        <v>0.47</v>
      </c>
      <c r="M1098" s="19" t="n">
        <v>43658.777159919</v>
      </c>
      <c r="N1098" s="19" t="n">
        <v>43658.792287419</v>
      </c>
      <c r="O1098" s="19" t="s">
        <v>676</v>
      </c>
      <c r="AO1098" s="47" t="str">
        <f aca="false">IF(AND(C1098=S$2,D1098=S$3,COUNTIF(AO$1:AO1097,"&gt;"&amp;1)&lt;10),ROW(),"")</f>
        <v/>
      </c>
    </row>
    <row r="1099" customFormat="false" ht="12.8" hidden="false" customHeight="false" outlineLevel="0" collapsed="false">
      <c r="A1099" s="0" t="s">
        <v>1714</v>
      </c>
      <c r="B1099" s="0" t="s">
        <v>613</v>
      </c>
      <c r="C1099" s="0" t="s">
        <v>23</v>
      </c>
      <c r="D1099" s="0" t="s">
        <v>594</v>
      </c>
      <c r="E1099" s="20" t="n">
        <v>288.483001708984</v>
      </c>
      <c r="F1099" s="0" t="n">
        <v>76.9</v>
      </c>
      <c r="G1099" s="0" t="n">
        <v>81</v>
      </c>
      <c r="H1099" s="0" t="n">
        <v>86.8</v>
      </c>
      <c r="I1099" s="0" t="n">
        <v>9.1</v>
      </c>
      <c r="J1099" s="0" t="n">
        <v>1.21</v>
      </c>
      <c r="K1099" s="0" t="n">
        <v>32.45</v>
      </c>
      <c r="L1099" s="0" t="n">
        <v>0.47</v>
      </c>
      <c r="M1099" s="19" t="n">
        <v>43658.7178322569</v>
      </c>
      <c r="N1099" s="19" t="n">
        <v>43658.7704690972</v>
      </c>
      <c r="O1099" s="19" t="s">
        <v>676</v>
      </c>
      <c r="AO1099" s="47" t="str">
        <f aca="false">IF(AND(C1099=S$2,D1099=S$3,COUNTIF(AO$1:AO1098,"&gt;"&amp;1)&lt;10),ROW(),"")</f>
        <v/>
      </c>
    </row>
    <row r="1100" customFormat="false" ht="12.8" hidden="false" customHeight="false" outlineLevel="0" collapsed="false">
      <c r="A1100" s="0" t="s">
        <v>1715</v>
      </c>
      <c r="B1100" s="0" t="s">
        <v>58</v>
      </c>
      <c r="C1100" s="0" t="s">
        <v>2</v>
      </c>
      <c r="D1100" s="0" t="s">
        <v>58</v>
      </c>
      <c r="E1100" s="20" t="n">
        <v>186.516002655029</v>
      </c>
      <c r="F1100" s="0" t="n">
        <v>76</v>
      </c>
      <c r="G1100" s="0" t="n">
        <v>80.1</v>
      </c>
      <c r="H1100" s="0" t="n">
        <v>86.7</v>
      </c>
      <c r="I1100" s="0" t="n">
        <v>2.28</v>
      </c>
      <c r="J1100" s="0" t="n">
        <v>0.81</v>
      </c>
      <c r="K1100" s="0" t="n">
        <v>31.68</v>
      </c>
      <c r="L1100" s="0" t="n">
        <v>0.61</v>
      </c>
      <c r="M1100" s="19" t="n">
        <v>43658.676071956</v>
      </c>
      <c r="N1100" s="19" t="n">
        <v>43658.6919645023</v>
      </c>
      <c r="O1100" s="19" t="s">
        <v>676</v>
      </c>
      <c r="AO1100" s="47" t="str">
        <f aca="false">IF(AND(C1100=S$2,D1100=S$3,COUNTIF(AO$1:AO1099,"&gt;"&amp;1)&lt;10),ROW(),"")</f>
        <v/>
      </c>
    </row>
    <row r="1101" customFormat="false" ht="12.8" hidden="false" customHeight="false" outlineLevel="0" collapsed="false">
      <c r="A1101" s="0" t="s">
        <v>1716</v>
      </c>
      <c r="B1101" s="0" t="s">
        <v>30</v>
      </c>
      <c r="C1101" s="0" t="s">
        <v>4</v>
      </c>
      <c r="D1101" s="0" t="s">
        <v>30</v>
      </c>
      <c r="E1101" s="20" t="n">
        <v>301.092002868652</v>
      </c>
      <c r="F1101" s="0" t="n">
        <v>76.5</v>
      </c>
      <c r="G1101" s="0" t="n">
        <v>80.7</v>
      </c>
      <c r="H1101" s="0" t="n">
        <v>86.4</v>
      </c>
      <c r="I1101" s="0" t="n">
        <v>7.18</v>
      </c>
      <c r="J1101" s="0" t="n">
        <v>1.1</v>
      </c>
      <c r="K1101" s="0" t="n">
        <v>32.13</v>
      </c>
      <c r="L1101" s="0" t="n">
        <v>0.4</v>
      </c>
      <c r="M1101" s="19" t="n">
        <v>43658.6246485301</v>
      </c>
      <c r="N1101" s="19" t="n">
        <v>43658.6542548958</v>
      </c>
      <c r="O1101" s="19" t="s">
        <v>676</v>
      </c>
      <c r="AO1101" s="47" t="str">
        <f aca="false">IF(AND(C1101=S$2,D1101=S$3,COUNTIF(AO$1:AO1100,"&gt;"&amp;1)&lt;10),ROW(),"")</f>
        <v/>
      </c>
    </row>
    <row r="1102" customFormat="false" ht="12.8" hidden="false" customHeight="false" outlineLevel="0" collapsed="false">
      <c r="A1102" s="0" t="s">
        <v>1717</v>
      </c>
      <c r="B1102" s="0" t="s">
        <v>30</v>
      </c>
      <c r="C1102" s="0" t="s">
        <v>4</v>
      </c>
      <c r="D1102" s="0" t="s">
        <v>30</v>
      </c>
      <c r="E1102" s="20" t="n">
        <v>220.988998413086</v>
      </c>
      <c r="F1102" s="0" t="n">
        <v>77.7</v>
      </c>
      <c r="G1102" s="0" t="n">
        <v>81.9</v>
      </c>
      <c r="H1102" s="0" t="n">
        <v>88</v>
      </c>
      <c r="I1102" s="0" t="n">
        <v>6.12</v>
      </c>
      <c r="J1102" s="0" t="n">
        <v>0.94</v>
      </c>
      <c r="K1102" s="0" t="n">
        <v>32.09</v>
      </c>
      <c r="L1102" s="0" t="n">
        <v>0.4</v>
      </c>
      <c r="M1102" s="19" t="n">
        <v>43658.5993706366</v>
      </c>
      <c r="N1102" s="19" t="n">
        <v>43658.6196607639</v>
      </c>
      <c r="O1102" s="19" t="s">
        <v>676</v>
      </c>
      <c r="AO1102" s="47" t="str">
        <f aca="false">IF(AND(C1102=S$2,D1102=S$3,COUNTIF(AO$1:AO1101,"&gt;"&amp;1)&lt;10),ROW(),"")</f>
        <v/>
      </c>
    </row>
    <row r="1103" customFormat="false" ht="12.8" hidden="false" customHeight="false" outlineLevel="0" collapsed="false">
      <c r="A1103" s="0" t="s">
        <v>1718</v>
      </c>
      <c r="B1103" s="0" t="s">
        <v>30</v>
      </c>
      <c r="C1103" s="0" t="s">
        <v>1</v>
      </c>
      <c r="D1103" s="0" t="s">
        <v>30</v>
      </c>
      <c r="E1103" s="20" t="n">
        <v>97.0670013427734</v>
      </c>
      <c r="F1103" s="20" t="n">
        <v>75.8</v>
      </c>
      <c r="G1103" s="20" t="n">
        <v>79.8</v>
      </c>
      <c r="H1103" s="20" t="n">
        <v>86.5</v>
      </c>
      <c r="I1103" s="20" t="n">
        <v>2.52</v>
      </c>
      <c r="J1103" s="20" t="n">
        <v>0.62</v>
      </c>
      <c r="K1103" s="20" t="n">
        <v>31.4</v>
      </c>
      <c r="L1103" s="20" t="n">
        <v>3.13</v>
      </c>
      <c r="M1103" s="19" t="n">
        <v>43658.4493588773</v>
      </c>
      <c r="N1103" s="19" t="n">
        <v>43658.4604348032</v>
      </c>
      <c r="O1103" s="19" t="s">
        <v>676</v>
      </c>
      <c r="AO1103" s="47" t="str">
        <f aca="false">IF(AND(C1103=S$2,D1103=S$3,COUNTIF(AO$1:AO1102,"&gt;"&amp;1)&lt;10),ROW(),"")</f>
        <v/>
      </c>
    </row>
    <row r="1104" customFormat="false" ht="12.8" hidden="false" customHeight="false" outlineLevel="0" collapsed="false">
      <c r="A1104" s="0" t="s">
        <v>1719</v>
      </c>
      <c r="B1104" s="0" t="s">
        <v>30</v>
      </c>
      <c r="C1104" s="0" t="s">
        <v>1</v>
      </c>
      <c r="D1104" s="0" t="s">
        <v>30</v>
      </c>
      <c r="E1104" s="20" t="n">
        <v>226.164002227783</v>
      </c>
      <c r="F1104" s="20" t="n">
        <v>75.6</v>
      </c>
      <c r="G1104" s="20" t="n">
        <v>79.6</v>
      </c>
      <c r="H1104" s="20" t="n">
        <v>86.1</v>
      </c>
      <c r="I1104" s="20" t="n">
        <v>3.9</v>
      </c>
      <c r="J1104" s="20" t="n">
        <v>0.83</v>
      </c>
      <c r="K1104" s="20" t="n">
        <v>31.6</v>
      </c>
      <c r="L1104" s="20" t="n">
        <v>1.44</v>
      </c>
      <c r="M1104" s="19" t="n">
        <v>43658.3923153588</v>
      </c>
      <c r="N1104" s="19" t="n">
        <v>43658.4438314468</v>
      </c>
      <c r="O1104" s="19" t="s">
        <v>676</v>
      </c>
      <c r="AO1104" s="47" t="str">
        <f aca="false">IF(AND(C1104=S$2,D1104=S$3,COUNTIF(AO$1:AO1103,"&gt;"&amp;1)&lt;10),ROW(),"")</f>
        <v/>
      </c>
    </row>
    <row r="1105" customFormat="false" ht="12.8" hidden="false" customHeight="false" outlineLevel="0" collapsed="false">
      <c r="A1105" s="0" t="s">
        <v>1720</v>
      </c>
      <c r="B1105" s="0" t="s">
        <v>58</v>
      </c>
      <c r="C1105" s="0" t="s">
        <v>2</v>
      </c>
      <c r="D1105" s="0" t="s">
        <v>58</v>
      </c>
      <c r="E1105" s="20" t="n">
        <v>211.839001464844</v>
      </c>
      <c r="F1105" s="0" t="n">
        <v>74.3</v>
      </c>
      <c r="G1105" s="0" t="n">
        <v>78.3</v>
      </c>
      <c r="H1105" s="0" t="n">
        <v>84.7</v>
      </c>
      <c r="I1105" s="0" t="n">
        <v>3.56</v>
      </c>
      <c r="J1105" s="0" t="n">
        <v>0.87</v>
      </c>
      <c r="K1105" s="0" t="n">
        <v>31.81</v>
      </c>
      <c r="L1105" s="0" t="n">
        <v>1.93</v>
      </c>
      <c r="M1105" s="19" t="n">
        <v>43658.3157078704</v>
      </c>
      <c r="N1105" s="19" t="n">
        <v>43658.3405050926</v>
      </c>
      <c r="O1105" s="19" t="s">
        <v>676</v>
      </c>
      <c r="AO1105" s="47" t="str">
        <f aca="false">IF(AND(C1105=S$2,D1105=S$3,COUNTIF(AO$1:AO1104,"&gt;"&amp;1)&lt;10),ROW(),"")</f>
        <v/>
      </c>
    </row>
    <row r="1106" customFormat="false" ht="12.8" hidden="false" customHeight="false" outlineLevel="0" collapsed="false">
      <c r="A1106" s="0" t="s">
        <v>1721</v>
      </c>
      <c r="B1106" s="0" t="s">
        <v>30</v>
      </c>
      <c r="C1106" s="0" t="s">
        <v>4</v>
      </c>
      <c r="D1106" s="0" t="s">
        <v>30</v>
      </c>
      <c r="E1106" s="20" t="n">
        <v>259.276001739502</v>
      </c>
      <c r="F1106" s="0" t="n">
        <v>75.5</v>
      </c>
      <c r="G1106" s="0" t="n">
        <v>79.6</v>
      </c>
      <c r="H1106" s="0" t="n">
        <v>86.1</v>
      </c>
      <c r="I1106" s="0" t="n">
        <v>4.13</v>
      </c>
      <c r="J1106" s="0" t="n">
        <v>0.85</v>
      </c>
      <c r="K1106" s="0" t="n">
        <v>31.82</v>
      </c>
      <c r="L1106" s="0" t="n">
        <v>1.49</v>
      </c>
      <c r="M1106" s="19" t="n">
        <v>43658.2438144676</v>
      </c>
      <c r="N1106" s="19" t="n">
        <v>43658.2667477662</v>
      </c>
      <c r="O1106" s="19" t="s">
        <v>676</v>
      </c>
      <c r="AO1106" s="47" t="str">
        <f aca="false">IF(AND(C1106=S$2,D1106=S$3,COUNTIF(AO$1:AO1105,"&gt;"&amp;1)&lt;10),ROW(),"")</f>
        <v/>
      </c>
    </row>
    <row r="1107" customFormat="false" ht="12.8" hidden="false" customHeight="false" outlineLevel="0" collapsed="false">
      <c r="A1107" s="0" t="s">
        <v>1722</v>
      </c>
      <c r="B1107" s="0" t="s">
        <v>613</v>
      </c>
      <c r="C1107" s="0" t="s">
        <v>9</v>
      </c>
      <c r="D1107" s="0" t="s">
        <v>66</v>
      </c>
      <c r="E1107" s="20" t="n">
        <v>447.85700302124</v>
      </c>
      <c r="F1107" s="0" t="n">
        <v>71.8</v>
      </c>
      <c r="G1107" s="0" t="n">
        <v>75.7</v>
      </c>
      <c r="H1107" s="0" t="n">
        <v>81.1</v>
      </c>
      <c r="I1107" s="0" t="n">
        <v>8.76</v>
      </c>
      <c r="J1107" s="0" t="n">
        <v>1.24</v>
      </c>
      <c r="K1107" s="0" t="n">
        <v>32.09</v>
      </c>
      <c r="L1107" s="0" t="n">
        <v>2.21</v>
      </c>
      <c r="M1107" s="19" t="n">
        <v>43657.9178883102</v>
      </c>
      <c r="N1107" s="19" t="n">
        <v>43658.2397629282</v>
      </c>
      <c r="O1107" s="19" t="s">
        <v>676</v>
      </c>
      <c r="AO1107" s="47" t="str">
        <f aca="false">IF(AND(C1107=S$2,D1107=S$3,COUNTIF(AO$1:AO1106,"&gt;"&amp;1)&lt;10),ROW(),"")</f>
        <v/>
      </c>
    </row>
    <row r="1108" customFormat="false" ht="12.8" hidden="false" customHeight="false" outlineLevel="0" collapsed="false">
      <c r="A1108" s="0" t="s">
        <v>1723</v>
      </c>
      <c r="B1108" s="0" t="s">
        <v>613</v>
      </c>
      <c r="C1108" s="0" t="s">
        <v>8</v>
      </c>
      <c r="D1108" s="0" t="s">
        <v>66</v>
      </c>
      <c r="E1108" s="20" t="n">
        <v>508.383005142212</v>
      </c>
      <c r="F1108" s="0" t="n">
        <v>73.1</v>
      </c>
      <c r="G1108" s="0" t="n">
        <v>77</v>
      </c>
      <c r="H1108" s="0" t="n">
        <v>82.5</v>
      </c>
      <c r="I1108" s="0" t="n">
        <v>10.67</v>
      </c>
      <c r="J1108" s="0" t="n">
        <v>1.31</v>
      </c>
      <c r="K1108" s="0" t="n">
        <v>32.62</v>
      </c>
      <c r="L1108" s="0" t="n">
        <v>0.64</v>
      </c>
      <c r="M1108" s="19" t="n">
        <v>43657.8610020486</v>
      </c>
      <c r="N1108" s="19" t="n">
        <v>43657.9136641551</v>
      </c>
      <c r="O1108" s="19" t="s">
        <v>676</v>
      </c>
      <c r="AO1108" s="47" t="str">
        <f aca="false">IF(AND(C1108=S$2,D1108=S$3,COUNTIF(AO$1:AO1107,"&gt;"&amp;1)&lt;10),ROW(),"")</f>
        <v/>
      </c>
    </row>
    <row r="1109" customFormat="false" ht="12.8" hidden="false" customHeight="false" outlineLevel="0" collapsed="false">
      <c r="A1109" s="0" t="s">
        <v>1724</v>
      </c>
      <c r="B1109" s="0" t="s">
        <v>66</v>
      </c>
      <c r="C1109" s="0" t="s">
        <v>20</v>
      </c>
      <c r="D1109" s="0" t="s">
        <v>66</v>
      </c>
      <c r="E1109" s="20" t="n">
        <v>261.811004638672</v>
      </c>
      <c r="F1109" s="0" t="n">
        <v>65</v>
      </c>
      <c r="G1109" s="0" t="n">
        <v>68.5</v>
      </c>
      <c r="H1109" s="0" t="n">
        <v>74.2</v>
      </c>
      <c r="I1109" s="0" t="n">
        <v>6.63</v>
      </c>
      <c r="J1109" s="0" t="n">
        <v>1.14</v>
      </c>
      <c r="K1109" s="0" t="n">
        <v>32.14</v>
      </c>
      <c r="L1109" s="0" t="n">
        <v>0.56</v>
      </c>
      <c r="M1109" s="19" t="n">
        <v>43657.8322868866</v>
      </c>
      <c r="N1109" s="19" t="n">
        <v>43657.8570790162</v>
      </c>
      <c r="O1109" s="19" t="s">
        <v>676</v>
      </c>
      <c r="AO1109" s="47" t="str">
        <f aca="false">IF(AND(C1109=S$2,D1109=S$3,COUNTIF(AO$1:AO1108,"&gt;"&amp;1)&lt;10),ROW(),"")</f>
        <v/>
      </c>
    </row>
    <row r="1110" customFormat="false" ht="12.8" hidden="false" customHeight="false" outlineLevel="0" collapsed="false">
      <c r="A1110" s="0" t="s">
        <v>1725</v>
      </c>
      <c r="B1110" s="0" t="s">
        <v>58</v>
      </c>
      <c r="C1110" s="0" t="s">
        <v>2</v>
      </c>
      <c r="D1110" s="0" t="s">
        <v>58</v>
      </c>
      <c r="E1110" s="20" t="n">
        <v>188.001003265381</v>
      </c>
      <c r="F1110" s="0" t="n">
        <v>76.2</v>
      </c>
      <c r="G1110" s="0" t="n">
        <v>80.3</v>
      </c>
      <c r="H1110" s="0" t="n">
        <v>87.1</v>
      </c>
      <c r="I1110" s="0" t="n">
        <v>3.12</v>
      </c>
      <c r="J1110" s="0" t="n">
        <v>0.83</v>
      </c>
      <c r="K1110" s="0" t="n">
        <v>31.6</v>
      </c>
      <c r="L1110" s="0" t="n">
        <v>0.43</v>
      </c>
      <c r="M1110" s="19" t="n">
        <v>43657.8017420949</v>
      </c>
      <c r="N1110" s="19" t="n">
        <v>43657.8169511227</v>
      </c>
      <c r="O1110" s="19" t="s">
        <v>676</v>
      </c>
      <c r="AO1110" s="47" t="str">
        <f aca="false">IF(AND(C1110=S$2,D1110=S$3,COUNTIF(AO$1:AO1109,"&gt;"&amp;1)&lt;10),ROW(),"")</f>
        <v/>
      </c>
    </row>
    <row r="1111" customFormat="false" ht="12.8" hidden="false" customHeight="false" outlineLevel="0" collapsed="false">
      <c r="A1111" s="0" t="s">
        <v>1726</v>
      </c>
      <c r="B1111" s="0" t="s">
        <v>66</v>
      </c>
      <c r="C1111" s="0" t="s">
        <v>20</v>
      </c>
      <c r="D1111" s="0" t="s">
        <v>66</v>
      </c>
      <c r="E1111" s="20" t="n">
        <v>291.452001571655</v>
      </c>
      <c r="F1111" s="0" t="n">
        <v>70.6</v>
      </c>
      <c r="G1111" s="0" t="n">
        <v>74.5</v>
      </c>
      <c r="H1111" s="0" t="n">
        <v>80.3</v>
      </c>
      <c r="I1111" s="0" t="n">
        <v>6.23</v>
      </c>
      <c r="J1111" s="0" t="n">
        <v>1.24</v>
      </c>
      <c r="K1111" s="0" t="n">
        <v>31.91</v>
      </c>
      <c r="L1111" s="0" t="n">
        <v>0.43</v>
      </c>
      <c r="M1111" s="19" t="n">
        <v>43657.7713726505</v>
      </c>
      <c r="N1111" s="19" t="n">
        <v>43657.7972873495</v>
      </c>
      <c r="O1111" s="19" t="s">
        <v>676</v>
      </c>
      <c r="AO1111" s="47" t="str">
        <f aca="false">IF(AND(C1111=S$2,D1111=S$3,COUNTIF(AO$1:AO1110,"&gt;"&amp;1)&lt;10),ROW(),"")</f>
        <v/>
      </c>
    </row>
    <row r="1112" customFormat="false" ht="12.8" hidden="false" customHeight="false" outlineLevel="0" collapsed="false">
      <c r="A1112" s="0" t="s">
        <v>1727</v>
      </c>
      <c r="B1112" s="0" t="s">
        <v>66</v>
      </c>
      <c r="C1112" s="0" t="s">
        <v>20</v>
      </c>
      <c r="D1112" s="0" t="s">
        <v>66</v>
      </c>
      <c r="E1112" s="20" t="n">
        <v>151.26000213623</v>
      </c>
      <c r="F1112" s="0" t="n">
        <v>72</v>
      </c>
      <c r="G1112" s="0" t="n">
        <v>76</v>
      </c>
      <c r="H1112" s="0" t="n">
        <v>81.6</v>
      </c>
      <c r="I1112" s="0" t="n">
        <v>6.83</v>
      </c>
      <c r="J1112" s="0" t="n">
        <v>1.22</v>
      </c>
      <c r="K1112" s="0" t="n">
        <v>32.07</v>
      </c>
      <c r="L1112" s="0" t="n">
        <v>1</v>
      </c>
      <c r="M1112" s="19" t="n">
        <v>43657.711407257</v>
      </c>
      <c r="N1112" s="19" t="n">
        <v>43657.727090162</v>
      </c>
      <c r="O1112" s="19" t="s">
        <v>649</v>
      </c>
      <c r="AO1112" s="47" t="str">
        <f aca="false">IF(AND(C1112=S$2,D1112=S$3,COUNTIF(AO$1:AO1111,"&gt;"&amp;1)&lt;10),ROW(),"")</f>
        <v/>
      </c>
    </row>
    <row r="1113" customFormat="false" ht="12.8" hidden="false" customHeight="false" outlineLevel="0" collapsed="false">
      <c r="A1113" s="0" t="s">
        <v>1728</v>
      </c>
      <c r="B1113" s="0" t="s">
        <v>104</v>
      </c>
      <c r="C1113" s="0" t="s">
        <v>6</v>
      </c>
      <c r="D1113" s="0" t="s">
        <v>104</v>
      </c>
      <c r="E1113" s="20" t="n">
        <v>157.963001251221</v>
      </c>
      <c r="F1113" s="0" t="n">
        <v>79.3</v>
      </c>
      <c r="G1113" s="0" t="n">
        <v>83.6</v>
      </c>
      <c r="H1113" s="0" t="n">
        <v>90.1</v>
      </c>
      <c r="I1113" s="0" t="n">
        <v>6.41</v>
      </c>
      <c r="J1113" s="0" t="n">
        <v>0.82</v>
      </c>
      <c r="K1113" s="0" t="n">
        <v>32.02</v>
      </c>
      <c r="L1113" s="0" t="n">
        <v>2.41</v>
      </c>
      <c r="M1113" s="19" t="n">
        <v>43657.6771127662</v>
      </c>
      <c r="N1113" s="19" t="n">
        <v>43657.7035029282</v>
      </c>
      <c r="O1113" s="19" t="s">
        <v>605</v>
      </c>
      <c r="AO1113" s="47" t="str">
        <f aca="false">IF(AND(C1113=S$2,D1113=S$3,COUNTIF(AO$1:AO1112,"&gt;"&amp;1)&lt;10),ROW(),"")</f>
        <v/>
      </c>
    </row>
    <row r="1114" customFormat="false" ht="12.8" hidden="false" customHeight="false" outlineLevel="0" collapsed="false">
      <c r="A1114" s="0" t="s">
        <v>1729</v>
      </c>
      <c r="B1114" s="0" t="s">
        <v>30</v>
      </c>
      <c r="C1114" s="0" t="s">
        <v>1</v>
      </c>
      <c r="D1114" s="0" t="s">
        <v>30</v>
      </c>
      <c r="E1114" s="20" t="n">
        <v>109.134002685547</v>
      </c>
      <c r="F1114" s="20" t="n">
        <v>75.7</v>
      </c>
      <c r="G1114" s="20" t="n">
        <v>79.8</v>
      </c>
      <c r="H1114" s="20" t="n">
        <v>86.3</v>
      </c>
      <c r="I1114" s="20" t="n">
        <v>2.55</v>
      </c>
      <c r="J1114" s="20" t="n">
        <v>0.96</v>
      </c>
      <c r="K1114" s="20" t="n">
        <v>31.53</v>
      </c>
      <c r="L1114" s="20" t="n">
        <v>0.79</v>
      </c>
      <c r="M1114" s="19" t="n">
        <v>43657.6561405903</v>
      </c>
      <c r="N1114" s="19" t="n">
        <v>43657.6692768519</v>
      </c>
      <c r="O1114" s="19" t="s">
        <v>649</v>
      </c>
      <c r="AO1114" s="47" t="str">
        <f aca="false">IF(AND(C1114=S$2,D1114=S$3,COUNTIF(AO$1:AO1113,"&gt;"&amp;1)&lt;10),ROW(),"")</f>
        <v/>
      </c>
    </row>
    <row r="1115" customFormat="false" ht="12.8" hidden="false" customHeight="false" outlineLevel="0" collapsed="false">
      <c r="A1115" s="0" t="s">
        <v>1730</v>
      </c>
      <c r="B1115" s="0" t="s">
        <v>30</v>
      </c>
      <c r="C1115" s="0" t="s">
        <v>1</v>
      </c>
      <c r="D1115" s="0" t="s">
        <v>30</v>
      </c>
      <c r="E1115" s="20" t="n">
        <v>144.513000488281</v>
      </c>
      <c r="F1115" s="20" t="n">
        <v>78</v>
      </c>
      <c r="G1115" s="20" t="n">
        <v>82.1</v>
      </c>
      <c r="H1115" s="20" t="n">
        <v>88.9</v>
      </c>
      <c r="I1115" s="20" t="n">
        <v>2.61</v>
      </c>
      <c r="J1115" s="20" t="n">
        <v>0.77</v>
      </c>
      <c r="K1115" s="20" t="n">
        <v>31.54</v>
      </c>
      <c r="L1115" s="20" t="n">
        <v>1.25</v>
      </c>
      <c r="M1115" s="19" t="n">
        <v>43657.6352511227</v>
      </c>
      <c r="N1115" s="19" t="n">
        <v>43657.6504465278</v>
      </c>
      <c r="O1115" s="19" t="s">
        <v>649</v>
      </c>
      <c r="AO1115" s="47" t="str">
        <f aca="false">IF(AND(C1115=S$2,D1115=S$3,COUNTIF(AO$1:AO1114,"&gt;"&amp;1)&lt;10),ROW(),"")</f>
        <v/>
      </c>
    </row>
    <row r="1116" customFormat="false" ht="12.8" hidden="false" customHeight="false" outlineLevel="0" collapsed="false">
      <c r="A1116" s="0" t="s">
        <v>1731</v>
      </c>
      <c r="B1116" s="0" t="s">
        <v>613</v>
      </c>
      <c r="C1116" s="0" t="s">
        <v>20</v>
      </c>
      <c r="D1116" s="0" t="s">
        <v>66</v>
      </c>
      <c r="E1116" s="20" t="n">
        <v>180.381000518799</v>
      </c>
      <c r="F1116" s="0" t="n">
        <v>71.3</v>
      </c>
      <c r="G1116" s="0" t="n">
        <v>75.3</v>
      </c>
      <c r="H1116" s="0" t="n">
        <v>80.8</v>
      </c>
      <c r="I1116" s="0" t="n">
        <v>6.83</v>
      </c>
      <c r="J1116" s="0" t="n">
        <v>1.15</v>
      </c>
      <c r="K1116" s="0" t="n">
        <v>31.94</v>
      </c>
      <c r="L1116" s="0" t="n">
        <v>1.7</v>
      </c>
      <c r="M1116" s="19" t="n">
        <v>43657.6078544792</v>
      </c>
      <c r="N1116" s="19" t="n">
        <v>43657.6282484606</v>
      </c>
      <c r="O1116" s="19" t="s">
        <v>649</v>
      </c>
      <c r="AO1116" s="47" t="str">
        <f aca="false">IF(AND(C1116=S$2,D1116=S$3,COUNTIF(AO$1:AO1115,"&gt;"&amp;1)&lt;10),ROW(),"")</f>
        <v/>
      </c>
    </row>
    <row r="1117" customFormat="false" ht="12.8" hidden="false" customHeight="false" outlineLevel="0" collapsed="false">
      <c r="A1117" s="0" t="s">
        <v>1732</v>
      </c>
      <c r="B1117" s="0" t="s">
        <v>66</v>
      </c>
      <c r="C1117" s="0" t="s">
        <v>9</v>
      </c>
      <c r="D1117" s="0" t="s">
        <v>66</v>
      </c>
      <c r="E1117" s="20" t="n">
        <v>148.596000671387</v>
      </c>
      <c r="F1117" s="0" t="n">
        <v>72.9</v>
      </c>
      <c r="G1117" s="0" t="n">
        <v>76.8</v>
      </c>
      <c r="H1117" s="0" t="n">
        <v>82.2</v>
      </c>
      <c r="I1117" s="0" t="n">
        <v>9.37</v>
      </c>
      <c r="J1117" s="0" t="n">
        <v>1.48</v>
      </c>
      <c r="K1117" s="0" t="n">
        <v>32.27</v>
      </c>
      <c r="L1117" s="0" t="n">
        <v>2.85</v>
      </c>
      <c r="M1117" s="19" t="n">
        <v>43657.4808910532</v>
      </c>
      <c r="N1117" s="19" t="n">
        <v>43657.4982305208</v>
      </c>
      <c r="O1117" s="19" t="s">
        <v>649</v>
      </c>
      <c r="AO1117" s="47" t="str">
        <f aca="false">IF(AND(C1117=S$2,D1117=S$3,COUNTIF(AO$1:AO1116,"&gt;"&amp;1)&lt;10),ROW(),"")</f>
        <v/>
      </c>
    </row>
    <row r="1118" customFormat="false" ht="12.8" hidden="false" customHeight="false" outlineLevel="0" collapsed="false">
      <c r="A1118" s="0" t="s">
        <v>1733</v>
      </c>
      <c r="B1118" s="0" t="s">
        <v>613</v>
      </c>
      <c r="C1118" s="0" t="s">
        <v>8</v>
      </c>
      <c r="D1118" s="0" t="s">
        <v>66</v>
      </c>
      <c r="E1118" s="20" t="n">
        <v>187.426000976563</v>
      </c>
      <c r="F1118" s="0" t="n">
        <v>73.4</v>
      </c>
      <c r="G1118" s="0" t="n">
        <v>77.3</v>
      </c>
      <c r="H1118" s="0" t="n">
        <v>83</v>
      </c>
      <c r="I1118" s="0" t="n">
        <v>9.26</v>
      </c>
      <c r="J1118" s="0" t="n">
        <v>1.42</v>
      </c>
      <c r="K1118" s="0" t="n">
        <v>32.39</v>
      </c>
      <c r="L1118" s="0" t="n">
        <v>0.9</v>
      </c>
      <c r="M1118" s="19" t="n">
        <v>43657.3974195255</v>
      </c>
      <c r="N1118" s="19" t="n">
        <v>43657.4468868403</v>
      </c>
      <c r="O1118" s="19" t="s">
        <v>649</v>
      </c>
      <c r="AO1118" s="47" t="str">
        <f aca="false">IF(AND(C1118=S$2,D1118=S$3,COUNTIF(AO$1:AO1117,"&gt;"&amp;1)&lt;10),ROW(),"")</f>
        <v/>
      </c>
    </row>
    <row r="1119" customFormat="false" ht="12.8" hidden="false" customHeight="false" outlineLevel="0" collapsed="false">
      <c r="A1119" s="0" t="s">
        <v>1734</v>
      </c>
      <c r="B1119" s="0" t="s">
        <v>613</v>
      </c>
      <c r="C1119" s="0" t="s">
        <v>23</v>
      </c>
      <c r="D1119" s="0" t="s">
        <v>594</v>
      </c>
      <c r="E1119" s="20" t="n">
        <v>90.2960000991821</v>
      </c>
      <c r="F1119" s="0" t="n">
        <v>76.3</v>
      </c>
      <c r="G1119" s="0" t="n">
        <v>80.5</v>
      </c>
      <c r="H1119" s="0" t="n">
        <v>86.2</v>
      </c>
      <c r="I1119" s="0" t="n">
        <v>8.45</v>
      </c>
      <c r="J1119" s="0" t="n">
        <v>1.24</v>
      </c>
      <c r="K1119" s="0" t="n">
        <v>32.3</v>
      </c>
      <c r="L1119" s="0" t="n">
        <v>0.97</v>
      </c>
      <c r="M1119" s="19" t="n">
        <v>43657.379803669</v>
      </c>
      <c r="N1119" s="19" t="n">
        <v>43657.3831084491</v>
      </c>
      <c r="O1119" s="19" t="s">
        <v>1134</v>
      </c>
      <c r="AO1119" s="47" t="str">
        <f aca="false">IF(AND(C1119=S$2,D1119=S$3,COUNTIF(AO$1:AO1118,"&gt;"&amp;1)&lt;10),ROW(),"")</f>
        <v/>
      </c>
    </row>
    <row r="1120" customFormat="false" ht="12.8" hidden="false" customHeight="false" outlineLevel="0" collapsed="false">
      <c r="A1120" s="0" t="s">
        <v>1735</v>
      </c>
      <c r="B1120" s="0" t="s">
        <v>66</v>
      </c>
      <c r="C1120" s="0" t="s">
        <v>20</v>
      </c>
      <c r="D1120" s="0" t="s">
        <v>66</v>
      </c>
      <c r="E1120" s="20" t="n">
        <v>149.239001464844</v>
      </c>
      <c r="F1120" s="0" t="n">
        <v>72.7</v>
      </c>
      <c r="G1120" s="0" t="n">
        <v>76.6</v>
      </c>
      <c r="H1120" s="0" t="n">
        <v>82.1</v>
      </c>
      <c r="I1120" s="0" t="n">
        <v>7.47</v>
      </c>
      <c r="J1120" s="0" t="n">
        <v>1.35</v>
      </c>
      <c r="K1120" s="0" t="n">
        <v>32.03</v>
      </c>
      <c r="L1120" s="0" t="n">
        <v>1.08</v>
      </c>
      <c r="M1120" s="19" t="n">
        <v>43657.3390389699</v>
      </c>
      <c r="N1120" s="19" t="n">
        <v>43657.3563657407</v>
      </c>
      <c r="O1120" s="19" t="s">
        <v>1134</v>
      </c>
      <c r="AO1120" s="47" t="str">
        <f aca="false">IF(AND(C1120=S$2,D1120=S$3,COUNTIF(AO$1:AO1119,"&gt;"&amp;1)&lt;10),ROW(),"")</f>
        <v/>
      </c>
    </row>
    <row r="1121" customFormat="false" ht="12.8" hidden="false" customHeight="false" outlineLevel="0" collapsed="false">
      <c r="A1121" s="0" t="s">
        <v>1736</v>
      </c>
      <c r="B1121" s="0" t="s">
        <v>613</v>
      </c>
      <c r="C1121" s="0" t="s">
        <v>8</v>
      </c>
      <c r="D1121" s="0" t="s">
        <v>66</v>
      </c>
      <c r="E1121" s="20" t="n">
        <v>176.526000976563</v>
      </c>
      <c r="F1121" s="0" t="n">
        <v>74</v>
      </c>
      <c r="G1121" s="0" t="n">
        <v>78</v>
      </c>
      <c r="H1121" s="0" t="n">
        <v>83.5</v>
      </c>
      <c r="I1121" s="0" t="n">
        <v>8.67</v>
      </c>
      <c r="J1121" s="0" t="n">
        <v>1.4</v>
      </c>
      <c r="K1121" s="0" t="n">
        <v>32.35</v>
      </c>
      <c r="L1121" s="0" t="n">
        <v>0.66</v>
      </c>
      <c r="M1121" s="19" t="n">
        <v>43657.3137329051</v>
      </c>
      <c r="N1121" s="19" t="n">
        <v>43657.3313957176</v>
      </c>
      <c r="O1121" s="19" t="s">
        <v>1134</v>
      </c>
      <c r="AO1121" s="47" t="str">
        <f aca="false">IF(AND(C1121=S$2,D1121=S$3,COUNTIF(AO$1:AO1120,"&gt;"&amp;1)&lt;10),ROW(),"")</f>
        <v/>
      </c>
    </row>
    <row r="1122" customFormat="false" ht="12.8" hidden="false" customHeight="false" outlineLevel="0" collapsed="false">
      <c r="A1122" s="0" t="s">
        <v>1737</v>
      </c>
      <c r="B1122" s="0" t="s">
        <v>66</v>
      </c>
      <c r="C1122" s="0" t="s">
        <v>20</v>
      </c>
      <c r="D1122" s="0" t="s">
        <v>66</v>
      </c>
      <c r="E1122" s="20" t="n">
        <v>257.030004119873</v>
      </c>
      <c r="F1122" s="0" t="n">
        <v>69.2</v>
      </c>
      <c r="G1122" s="0" t="n">
        <v>72.9</v>
      </c>
      <c r="H1122" s="0" t="n">
        <v>78.8</v>
      </c>
      <c r="I1122" s="0" t="n">
        <v>4.26</v>
      </c>
      <c r="J1122" s="0" t="n">
        <v>1.3</v>
      </c>
      <c r="K1122" s="0" t="n">
        <v>31.53</v>
      </c>
      <c r="L1122" s="0" t="n">
        <v>0.51</v>
      </c>
      <c r="M1122" s="19" t="n">
        <v>43657.2678655903</v>
      </c>
      <c r="N1122" s="19" t="n">
        <v>43657.3021604514</v>
      </c>
      <c r="O1122" s="19" t="s">
        <v>654</v>
      </c>
      <c r="AO1122" s="47" t="str">
        <f aca="false">IF(AND(C1122=S$2,D1122=S$3,COUNTIF(AO$1:AO1121,"&gt;"&amp;1)&lt;10),ROW(),"")</f>
        <v/>
      </c>
    </row>
    <row r="1123" customFormat="false" ht="12.8" hidden="false" customHeight="false" outlineLevel="0" collapsed="false">
      <c r="A1123" s="0" t="s">
        <v>1738</v>
      </c>
      <c r="B1123" s="0" t="s">
        <v>88</v>
      </c>
      <c r="C1123" s="0" t="s">
        <v>26</v>
      </c>
      <c r="D1123" s="0" t="s">
        <v>66</v>
      </c>
      <c r="E1123" s="20" t="n">
        <v>177.535001754761</v>
      </c>
      <c r="F1123" s="0" t="n">
        <v>70.7</v>
      </c>
      <c r="G1123" s="0" t="n">
        <v>74.5</v>
      </c>
      <c r="H1123" s="0" t="n">
        <v>80.7</v>
      </c>
      <c r="I1123" s="0" t="n">
        <v>3.4</v>
      </c>
      <c r="J1123" s="0" t="n">
        <v>0.98</v>
      </c>
      <c r="K1123" s="0" t="n">
        <v>31.64</v>
      </c>
      <c r="L1123" s="0" t="n">
        <v>2.71</v>
      </c>
      <c r="M1123" s="19" t="n">
        <v>43657.2439697106</v>
      </c>
      <c r="N1123" s="19" t="n">
        <v>43657.2624137732</v>
      </c>
      <c r="O1123" s="19" t="s">
        <v>654</v>
      </c>
      <c r="AO1123" s="47" t="str">
        <f aca="false">IF(AND(C1123=S$2,D1123=S$3,COUNTIF(AO$1:AO1122,"&gt;"&amp;1)&lt;10),ROW(),"")</f>
        <v/>
      </c>
    </row>
    <row r="1124" customFormat="false" ht="12.8" hidden="false" customHeight="false" outlineLevel="0" collapsed="false">
      <c r="A1124" s="0" t="s">
        <v>1739</v>
      </c>
      <c r="B1124" s="0" t="s">
        <v>613</v>
      </c>
      <c r="C1124" s="0" t="s">
        <v>8</v>
      </c>
      <c r="D1124" s="0" t="s">
        <v>66</v>
      </c>
      <c r="E1124" s="20" t="n">
        <v>561.618003082275</v>
      </c>
      <c r="F1124" s="0" t="n">
        <v>73.8</v>
      </c>
      <c r="G1124" s="0" t="n">
        <v>77.8</v>
      </c>
      <c r="H1124" s="0" t="n">
        <v>83.6</v>
      </c>
      <c r="I1124" s="0" t="n">
        <v>8.61</v>
      </c>
      <c r="J1124" s="0" t="n">
        <v>1.18</v>
      </c>
      <c r="K1124" s="0" t="n">
        <v>32.33</v>
      </c>
      <c r="L1124" s="0" t="n">
        <v>1.65</v>
      </c>
      <c r="M1124" s="19" t="n">
        <v>43656.8774604977</v>
      </c>
      <c r="N1124" s="19" t="n">
        <v>43656.9336756134</v>
      </c>
      <c r="O1124" s="19" t="s">
        <v>1364</v>
      </c>
      <c r="AO1124" s="47" t="str">
        <f aca="false">IF(AND(C1124=S$2,D1124=S$3,COUNTIF(AO$1:AO1123,"&gt;"&amp;1)&lt;10),ROW(),"")</f>
        <v/>
      </c>
    </row>
    <row r="1125" customFormat="false" ht="12.8" hidden="false" customHeight="false" outlineLevel="0" collapsed="false">
      <c r="A1125" s="0" t="s">
        <v>1740</v>
      </c>
      <c r="B1125" s="0" t="s">
        <v>613</v>
      </c>
      <c r="C1125" s="0" t="s">
        <v>8</v>
      </c>
      <c r="D1125" s="0" t="s">
        <v>66</v>
      </c>
      <c r="E1125" s="20" t="n">
        <v>336.752001953125</v>
      </c>
      <c r="F1125" s="0" t="n">
        <v>74.3</v>
      </c>
      <c r="G1125" s="0" t="n">
        <v>78.3</v>
      </c>
      <c r="H1125" s="0" t="n">
        <v>83.9</v>
      </c>
      <c r="I1125" s="0" t="n">
        <v>8.49</v>
      </c>
      <c r="J1125" s="0" t="n">
        <v>1.07</v>
      </c>
      <c r="K1125" s="0" t="n">
        <v>32.15</v>
      </c>
      <c r="L1125" s="0" t="n">
        <v>1.15</v>
      </c>
      <c r="M1125" s="19" t="n">
        <v>43656.8423907407</v>
      </c>
      <c r="N1125" s="19" t="n">
        <v>43656.8743238079</v>
      </c>
      <c r="O1125" s="19" t="s">
        <v>1364</v>
      </c>
      <c r="AO1125" s="47" t="str">
        <f aca="false">IF(AND(C1125=S$2,D1125=S$3,COUNTIF(AO$1:AO1124,"&gt;"&amp;1)&lt;10),ROW(),"")</f>
        <v/>
      </c>
    </row>
    <row r="1126" customFormat="false" ht="12.8" hidden="false" customHeight="false" outlineLevel="0" collapsed="false">
      <c r="A1126" s="0" t="s">
        <v>1741</v>
      </c>
      <c r="B1126" s="0" t="s">
        <v>613</v>
      </c>
      <c r="C1126" s="0" t="s">
        <v>8</v>
      </c>
      <c r="D1126" s="0" t="s">
        <v>66</v>
      </c>
      <c r="E1126" s="20" t="n">
        <v>413.768002319336</v>
      </c>
      <c r="F1126" s="0" t="n">
        <v>72.4</v>
      </c>
      <c r="G1126" s="0" t="n">
        <v>76.3</v>
      </c>
      <c r="H1126" s="0" t="n">
        <v>81.7</v>
      </c>
      <c r="I1126" s="0" t="n">
        <v>8.06</v>
      </c>
      <c r="J1126" s="0" t="n">
        <v>1.15</v>
      </c>
      <c r="K1126" s="0" t="n">
        <v>31.93</v>
      </c>
      <c r="L1126" s="0" t="n">
        <v>2.48</v>
      </c>
      <c r="M1126" s="19" t="n">
        <v>43656.8005166319</v>
      </c>
      <c r="N1126" s="19" t="n">
        <v>43656.8389458333</v>
      </c>
      <c r="O1126" s="19" t="s">
        <v>1364</v>
      </c>
      <c r="AO1126" s="47" t="str">
        <f aca="false">IF(AND(C1126=S$2,D1126=S$3,COUNTIF(AO$1:AO1125,"&gt;"&amp;1)&lt;10),ROW(),"")</f>
        <v/>
      </c>
    </row>
    <row r="1127" customFormat="false" ht="12.8" hidden="false" customHeight="false" outlineLevel="0" collapsed="false">
      <c r="A1127" s="0" t="s">
        <v>1742</v>
      </c>
      <c r="B1127" s="0" t="s">
        <v>58</v>
      </c>
      <c r="C1127" s="0" t="s">
        <v>2</v>
      </c>
      <c r="D1127" s="0" t="s">
        <v>58</v>
      </c>
      <c r="E1127" s="20" t="n">
        <v>160.02499961853</v>
      </c>
      <c r="F1127" s="0" t="n">
        <v>73.9</v>
      </c>
      <c r="G1127" s="0" t="n">
        <v>77.9</v>
      </c>
      <c r="H1127" s="0" t="n">
        <v>84.4</v>
      </c>
      <c r="I1127" s="0" t="n">
        <v>3.67</v>
      </c>
      <c r="J1127" s="0" t="n">
        <v>0.83</v>
      </c>
      <c r="K1127" s="0" t="n">
        <v>31.74</v>
      </c>
      <c r="L1127" s="0" t="n">
        <v>1.76</v>
      </c>
      <c r="M1127" s="19" t="n">
        <v>43656.7680510764</v>
      </c>
      <c r="N1127" s="19" t="n">
        <v>43656.7931199884</v>
      </c>
      <c r="O1127" s="19" t="s">
        <v>654</v>
      </c>
      <c r="AO1127" s="47" t="str">
        <f aca="false">IF(AND(C1127=S$2,D1127=S$3,COUNTIF(AO$1:AO1126,"&gt;"&amp;1)&lt;10),ROW(),"")</f>
        <v/>
      </c>
    </row>
    <row r="1128" customFormat="false" ht="12.8" hidden="false" customHeight="false" outlineLevel="0" collapsed="false">
      <c r="A1128" s="0" t="s">
        <v>1743</v>
      </c>
      <c r="B1128" s="0" t="s">
        <v>30</v>
      </c>
      <c r="C1128" s="0" t="s">
        <v>1</v>
      </c>
      <c r="D1128" s="0" t="s">
        <v>30</v>
      </c>
      <c r="E1128" s="20" t="n">
        <v>167.283002853394</v>
      </c>
      <c r="F1128" s="20" t="n">
        <v>74.8</v>
      </c>
      <c r="G1128" s="20" t="n">
        <v>78.8</v>
      </c>
      <c r="H1128" s="20" t="n">
        <v>85.4</v>
      </c>
      <c r="I1128" s="20" t="n">
        <v>2.97</v>
      </c>
      <c r="J1128" s="20" t="n">
        <v>0.88</v>
      </c>
      <c r="K1128" s="20" t="n">
        <v>31.41</v>
      </c>
      <c r="L1128" s="20" t="n">
        <v>1.57</v>
      </c>
      <c r="M1128" s="19" t="n">
        <v>43656.6848915162</v>
      </c>
      <c r="N1128" s="19" t="n">
        <v>43656.7015581019</v>
      </c>
      <c r="O1128" s="19" t="s">
        <v>605</v>
      </c>
      <c r="AO1128" s="47" t="str">
        <f aca="false">IF(AND(C1128=S$2,D1128=S$3,COUNTIF(AO$1:AO1127,"&gt;"&amp;1)&lt;10),ROW(),"")</f>
        <v/>
      </c>
    </row>
    <row r="1129" customFormat="false" ht="12.8" hidden="false" customHeight="false" outlineLevel="0" collapsed="false">
      <c r="A1129" s="0" t="s">
        <v>1744</v>
      </c>
      <c r="B1129" s="0" t="s">
        <v>54</v>
      </c>
      <c r="C1129" s="0" t="s">
        <v>5</v>
      </c>
      <c r="D1129" s="0" t="s">
        <v>54</v>
      </c>
      <c r="E1129" s="20" t="n">
        <v>112.326000976563</v>
      </c>
      <c r="F1129" s="0" t="n">
        <v>79.6</v>
      </c>
      <c r="G1129" s="0" t="n">
        <v>83.8</v>
      </c>
      <c r="H1129" s="0" t="n">
        <v>90.8</v>
      </c>
      <c r="I1129" s="0" t="n">
        <v>1.73</v>
      </c>
      <c r="J1129" s="0" t="n">
        <v>0.64</v>
      </c>
      <c r="K1129" s="0" t="n">
        <v>31.25</v>
      </c>
      <c r="L1129" s="0" t="n">
        <v>1.69</v>
      </c>
      <c r="M1129" s="19" t="n">
        <v>43656.6736288194</v>
      </c>
      <c r="N1129" s="19" t="n">
        <v>43656.6809109606</v>
      </c>
      <c r="O1129" s="19" t="s">
        <v>605</v>
      </c>
      <c r="AO1129" s="47" t="str">
        <f aca="false">IF(AND(C1129=S$2,D1129=S$3,COUNTIF(AO$1:AO1128,"&gt;"&amp;1)&lt;10),ROW(),"")</f>
        <v/>
      </c>
    </row>
    <row r="1130" customFormat="false" ht="12.8" hidden="false" customHeight="false" outlineLevel="0" collapsed="false">
      <c r="A1130" s="0" t="s">
        <v>1745</v>
      </c>
      <c r="B1130" s="0" t="s">
        <v>30</v>
      </c>
      <c r="C1130" s="0" t="s">
        <v>1</v>
      </c>
      <c r="D1130" s="0" t="s">
        <v>30</v>
      </c>
      <c r="E1130" s="20" t="n">
        <v>283.779999542236</v>
      </c>
      <c r="F1130" s="20" t="n">
        <v>74.6</v>
      </c>
      <c r="G1130" s="20" t="n">
        <v>78.9</v>
      </c>
      <c r="H1130" s="20" t="n">
        <v>85</v>
      </c>
      <c r="I1130" s="20" t="n">
        <v>3.95</v>
      </c>
      <c r="J1130" s="20" t="n">
        <v>0.93</v>
      </c>
      <c r="K1130" s="20" t="n">
        <v>31.63</v>
      </c>
      <c r="L1130" s="20" t="n">
        <v>0.67</v>
      </c>
      <c r="M1130" s="19" t="n">
        <v>43656.6411642014</v>
      </c>
      <c r="N1130" s="19" t="n">
        <v>43656.6680396644</v>
      </c>
      <c r="O1130" s="19" t="s">
        <v>605</v>
      </c>
      <c r="AO1130" s="47" t="str">
        <f aca="false">IF(AND(C1130=S$2,D1130=S$3,COUNTIF(AO$1:AO1129,"&gt;"&amp;1)&lt;10),ROW(),"")</f>
        <v/>
      </c>
    </row>
    <row r="1131" customFormat="false" ht="12.8" hidden="false" customHeight="false" outlineLevel="0" collapsed="false">
      <c r="A1131" s="0" t="s">
        <v>1746</v>
      </c>
      <c r="B1131" s="0" t="s">
        <v>88</v>
      </c>
      <c r="C1131" s="0" t="s">
        <v>26</v>
      </c>
      <c r="D1131" s="0" t="s">
        <v>66</v>
      </c>
      <c r="E1131" s="20" t="n">
        <v>240.93500328064</v>
      </c>
      <c r="F1131" s="0" t="n">
        <v>72.1</v>
      </c>
      <c r="G1131" s="0" t="n">
        <v>76</v>
      </c>
      <c r="H1131" s="0" t="n">
        <v>82.4</v>
      </c>
      <c r="I1131" s="0" t="n">
        <v>3.12</v>
      </c>
      <c r="J1131" s="0" t="n">
        <v>0.96</v>
      </c>
      <c r="K1131" s="0" t="n">
        <v>31.66</v>
      </c>
      <c r="L1131" s="0" t="n">
        <v>0.94</v>
      </c>
      <c r="M1131" s="19" t="n">
        <v>43656.6144280903</v>
      </c>
      <c r="N1131" s="19" t="n">
        <v>43656.6353537847</v>
      </c>
      <c r="O1131" s="19" t="s">
        <v>605</v>
      </c>
      <c r="AO1131" s="47" t="str">
        <f aca="false">IF(AND(C1131=S$2,D1131=S$3,COUNTIF(AO$1:AO1130,"&gt;"&amp;1)&lt;10),ROW(),"")</f>
        <v/>
      </c>
    </row>
    <row r="1132" customFormat="false" ht="12.8" hidden="false" customHeight="false" outlineLevel="0" collapsed="false">
      <c r="A1132" s="0" t="s">
        <v>1747</v>
      </c>
      <c r="B1132" s="0" t="s">
        <v>30</v>
      </c>
      <c r="C1132" s="0" t="s">
        <v>1</v>
      </c>
      <c r="D1132" s="0" t="s">
        <v>30</v>
      </c>
      <c r="E1132" s="20" t="n">
        <v>116.02799987793</v>
      </c>
      <c r="F1132" s="20" t="n">
        <v>74.9</v>
      </c>
      <c r="G1132" s="20" t="n">
        <v>78.8</v>
      </c>
      <c r="H1132" s="20" t="n">
        <v>85.3</v>
      </c>
      <c r="I1132" s="20" t="n">
        <v>2.47</v>
      </c>
      <c r="J1132" s="20" t="n">
        <v>0.74</v>
      </c>
      <c r="K1132" s="20" t="n">
        <v>31.61</v>
      </c>
      <c r="L1132" s="20" t="n">
        <v>2.49</v>
      </c>
      <c r="M1132" s="19" t="n">
        <v>43656.5653359954</v>
      </c>
      <c r="N1132" s="19" t="n">
        <v>43656.576841088</v>
      </c>
      <c r="O1132" s="19" t="s">
        <v>605</v>
      </c>
      <c r="AO1132" s="47" t="str">
        <f aca="false">IF(AND(C1132=S$2,D1132=S$3,COUNTIF(AO$1:AO1131,"&gt;"&amp;1)&lt;10),ROW(),"")</f>
        <v/>
      </c>
    </row>
    <row r="1133" customFormat="false" ht="12.8" hidden="false" customHeight="false" outlineLevel="0" collapsed="false">
      <c r="A1133" s="0" t="s">
        <v>1748</v>
      </c>
      <c r="B1133" s="0" t="s">
        <v>88</v>
      </c>
      <c r="C1133" s="0" t="s">
        <v>26</v>
      </c>
      <c r="D1133" s="0" t="s">
        <v>66</v>
      </c>
      <c r="E1133" s="20" t="n">
        <v>180.912002563477</v>
      </c>
      <c r="F1133" s="0" t="n">
        <v>72.6</v>
      </c>
      <c r="G1133" s="0" t="n">
        <v>76.4</v>
      </c>
      <c r="H1133" s="0" t="n">
        <v>82.8</v>
      </c>
      <c r="I1133" s="0" t="n">
        <v>3.49</v>
      </c>
      <c r="J1133" s="0" t="n">
        <v>0.84</v>
      </c>
      <c r="K1133" s="0" t="n">
        <v>31.73</v>
      </c>
      <c r="L1133" s="0" t="n">
        <v>1.24</v>
      </c>
      <c r="M1133" s="19" t="n">
        <v>43656.5002039005</v>
      </c>
      <c r="N1133" s="19" t="n">
        <v>43656.5186869213</v>
      </c>
      <c r="O1133" s="19" t="s">
        <v>605</v>
      </c>
      <c r="AO1133" s="47" t="str">
        <f aca="false">IF(AND(C1133=S$2,D1133=S$3,COUNTIF(AO$1:AO1132,"&gt;"&amp;1)&lt;10),ROW(),"")</f>
        <v/>
      </c>
    </row>
    <row r="1134" customFormat="false" ht="12.8" hidden="false" customHeight="false" outlineLevel="0" collapsed="false">
      <c r="A1134" s="0" t="s">
        <v>1749</v>
      </c>
      <c r="B1134" s="0" t="s">
        <v>58</v>
      </c>
      <c r="C1134" s="0" t="s">
        <v>2</v>
      </c>
      <c r="D1134" s="0" t="s">
        <v>58</v>
      </c>
      <c r="E1134" s="20" t="n">
        <v>300.367004394531</v>
      </c>
      <c r="F1134" s="0" t="n">
        <v>74.6</v>
      </c>
      <c r="G1134" s="0" t="n">
        <v>78.6</v>
      </c>
      <c r="H1134" s="0" t="n">
        <v>85</v>
      </c>
      <c r="I1134" s="0" t="n">
        <v>3.65</v>
      </c>
      <c r="J1134" s="0" t="n">
        <v>0.86</v>
      </c>
      <c r="K1134" s="0" t="n">
        <v>31.75</v>
      </c>
      <c r="L1134" s="0" t="n">
        <v>1.2</v>
      </c>
      <c r="M1134" s="19" t="n">
        <v>43656.4470837616</v>
      </c>
      <c r="N1134" s="19" t="n">
        <v>43656.4961116898</v>
      </c>
      <c r="O1134" s="19" t="s">
        <v>605</v>
      </c>
      <c r="AO1134" s="47" t="str">
        <f aca="false">IF(AND(C1134=S$2,D1134=S$3,COUNTIF(AO$1:AO1133,"&gt;"&amp;1)&lt;10),ROW(),"")</f>
        <v/>
      </c>
    </row>
    <row r="1135" customFormat="false" ht="12.8" hidden="false" customHeight="false" outlineLevel="0" collapsed="false">
      <c r="A1135" s="0" t="s">
        <v>1750</v>
      </c>
      <c r="B1135" s="0" t="s">
        <v>66</v>
      </c>
      <c r="C1135" s="0" t="s">
        <v>9</v>
      </c>
      <c r="D1135" s="0" t="s">
        <v>66</v>
      </c>
      <c r="E1135" s="20" t="n">
        <v>296.712998962402</v>
      </c>
      <c r="F1135" s="0" t="n">
        <v>72.1</v>
      </c>
      <c r="G1135" s="0" t="n">
        <v>76</v>
      </c>
      <c r="H1135" s="0" t="n">
        <v>81.6</v>
      </c>
      <c r="I1135" s="0" t="n">
        <v>9.18</v>
      </c>
      <c r="J1135" s="0" t="n">
        <v>1.55</v>
      </c>
      <c r="K1135" s="0" t="n">
        <v>32.23</v>
      </c>
      <c r="L1135" s="0" t="n">
        <v>0.5</v>
      </c>
      <c r="M1135" s="19" t="n">
        <v>43656.3717538542</v>
      </c>
      <c r="N1135" s="19" t="n">
        <v>43656.4429236458</v>
      </c>
      <c r="O1135" s="19" t="s">
        <v>605</v>
      </c>
      <c r="AO1135" s="47" t="str">
        <f aca="false">IF(AND(C1135=S$2,D1135=S$3,COUNTIF(AO$1:AO1134,"&gt;"&amp;1)&lt;10),ROW(),"")</f>
        <v/>
      </c>
    </row>
    <row r="1136" customFormat="false" ht="12.8" hidden="false" customHeight="false" outlineLevel="0" collapsed="false">
      <c r="A1136" s="0" t="s">
        <v>1751</v>
      </c>
      <c r="B1136" s="0" t="s">
        <v>58</v>
      </c>
      <c r="C1136" s="0" t="s">
        <v>2</v>
      </c>
      <c r="D1136" s="0" t="s">
        <v>58</v>
      </c>
      <c r="E1136" s="20" t="n">
        <v>149.326000976563</v>
      </c>
      <c r="F1136" s="0" t="n">
        <v>71.7</v>
      </c>
      <c r="G1136" s="0" t="n">
        <v>75.6</v>
      </c>
      <c r="H1136" s="0" t="n">
        <v>81.8</v>
      </c>
      <c r="I1136" s="0" t="n">
        <v>4.49</v>
      </c>
      <c r="J1136" s="0" t="n">
        <v>1.25</v>
      </c>
      <c r="K1136" s="0" t="n">
        <v>31.69</v>
      </c>
      <c r="L1136" s="0" t="n">
        <v>0.57</v>
      </c>
      <c r="M1136" s="19" t="n">
        <v>43656.351906331</v>
      </c>
      <c r="N1136" s="19" t="n">
        <v>43656.3680782407</v>
      </c>
      <c r="O1136" s="19" t="s">
        <v>605</v>
      </c>
      <c r="AO1136" s="47" t="str">
        <f aca="false">IF(AND(C1136=S$2,D1136=S$3,COUNTIF(AO$1:AO1135,"&gt;"&amp;1)&lt;10),ROW(),"")</f>
        <v/>
      </c>
    </row>
    <row r="1137" customFormat="false" ht="12.8" hidden="false" customHeight="false" outlineLevel="0" collapsed="false">
      <c r="A1137" s="0" t="s">
        <v>1752</v>
      </c>
      <c r="B1137" s="0" t="s">
        <v>66</v>
      </c>
      <c r="C1137" s="0" t="s">
        <v>9</v>
      </c>
      <c r="D1137" s="0" t="s">
        <v>66</v>
      </c>
      <c r="E1137" s="20" t="n">
        <v>262.829000091553</v>
      </c>
      <c r="F1137" s="0" t="n">
        <v>70.6</v>
      </c>
      <c r="G1137" s="0" t="n">
        <v>74.4</v>
      </c>
      <c r="H1137" s="0" t="n">
        <v>79.8</v>
      </c>
      <c r="I1137" s="0" t="n">
        <v>9.16</v>
      </c>
      <c r="J1137" s="0" t="n">
        <v>1.62</v>
      </c>
      <c r="K1137" s="0" t="n">
        <v>32.26</v>
      </c>
      <c r="L1137" s="0" t="n">
        <v>0.47</v>
      </c>
      <c r="M1137" s="19" t="n">
        <v>43656.3191324074</v>
      </c>
      <c r="N1137" s="19" t="n">
        <v>43656.3487728357</v>
      </c>
      <c r="O1137" s="19" t="s">
        <v>605</v>
      </c>
      <c r="AO1137" s="47" t="str">
        <f aca="false">IF(AND(C1137=S$2,D1137=S$3,COUNTIF(AO$1:AO1136,"&gt;"&amp;1)&lt;10),ROW(),"")</f>
        <v/>
      </c>
    </row>
    <row r="1138" customFormat="false" ht="12.8" hidden="false" customHeight="false" outlineLevel="0" collapsed="false">
      <c r="A1138" s="0" t="s">
        <v>1753</v>
      </c>
      <c r="B1138" s="0" t="s">
        <v>54</v>
      </c>
      <c r="C1138" s="0" t="s">
        <v>7</v>
      </c>
      <c r="D1138" s="0" t="s">
        <v>54</v>
      </c>
      <c r="E1138" s="20" t="n">
        <v>222.074002838135</v>
      </c>
      <c r="F1138" s="0" t="n">
        <v>82</v>
      </c>
      <c r="G1138" s="0" t="n">
        <v>86.4</v>
      </c>
      <c r="H1138" s="0" t="n">
        <v>93.2</v>
      </c>
      <c r="I1138" s="0" t="n">
        <v>2.56</v>
      </c>
      <c r="J1138" s="0" t="n">
        <v>0.77</v>
      </c>
      <c r="K1138" s="0" t="n">
        <v>31.52</v>
      </c>
      <c r="L1138" s="0" t="n">
        <v>1.12</v>
      </c>
      <c r="M1138" s="19" t="n">
        <v>43656.2844123843</v>
      </c>
      <c r="N1138" s="19" t="n">
        <v>43656.3116393171</v>
      </c>
      <c r="O1138" s="19" t="s">
        <v>605</v>
      </c>
      <c r="AO1138" s="47" t="str">
        <f aca="false">IF(AND(C1138=S$2,D1138=S$3,COUNTIF(AO$1:AO1137,"&gt;"&amp;1)&lt;10),ROW(),"")</f>
        <v/>
      </c>
    </row>
    <row r="1139" customFormat="false" ht="12.8" hidden="false" customHeight="false" outlineLevel="0" collapsed="false">
      <c r="A1139" s="0" t="s">
        <v>1754</v>
      </c>
      <c r="B1139" s="0" t="s">
        <v>30</v>
      </c>
      <c r="C1139" s="0" t="s">
        <v>1</v>
      </c>
      <c r="D1139" s="0" t="s">
        <v>30</v>
      </c>
      <c r="E1139" s="20" t="n">
        <v>94.1170001983643</v>
      </c>
      <c r="F1139" s="20" t="n">
        <v>78.1</v>
      </c>
      <c r="G1139" s="20" t="n">
        <v>82.3</v>
      </c>
      <c r="H1139" s="20" t="n">
        <v>89.2</v>
      </c>
      <c r="I1139" s="20" t="n">
        <v>2.39</v>
      </c>
      <c r="J1139" s="20" t="n">
        <v>0.77</v>
      </c>
      <c r="K1139" s="20" t="n">
        <v>31.49</v>
      </c>
      <c r="L1139" s="20" t="n">
        <v>1.36</v>
      </c>
      <c r="M1139" s="19" t="n">
        <v>43656.2661762384</v>
      </c>
      <c r="N1139" s="19" t="n">
        <v>43656.2763384607</v>
      </c>
      <c r="O1139" s="19" t="s">
        <v>605</v>
      </c>
      <c r="AO1139" s="47" t="str">
        <f aca="false">IF(AND(C1139=S$2,D1139=S$3,COUNTIF(AO$1:AO1138,"&gt;"&amp;1)&lt;10),ROW(),"")</f>
        <v/>
      </c>
    </row>
    <row r="1140" customFormat="false" ht="12.8" hidden="false" customHeight="false" outlineLevel="0" collapsed="false">
      <c r="A1140" s="0" t="s">
        <v>1755</v>
      </c>
      <c r="B1140" s="0" t="s">
        <v>145</v>
      </c>
      <c r="C1140" s="0" t="s">
        <v>19</v>
      </c>
      <c r="D1140" s="0" t="s">
        <v>145</v>
      </c>
      <c r="E1140" s="20" t="n">
        <v>217.026000976562</v>
      </c>
      <c r="F1140" s="0" t="n">
        <v>85.4</v>
      </c>
      <c r="G1140" s="0" t="n">
        <v>90</v>
      </c>
      <c r="H1140" s="0" t="n">
        <v>97.2</v>
      </c>
      <c r="I1140" s="0" t="n">
        <v>1.75</v>
      </c>
      <c r="J1140" s="0" t="n">
        <v>0.63</v>
      </c>
      <c r="K1140" s="0" t="n">
        <v>31.58</v>
      </c>
      <c r="L1140" s="0" t="n">
        <v>0.38</v>
      </c>
      <c r="M1140" s="19" t="n">
        <v>43656.2305045139</v>
      </c>
      <c r="N1140" s="19" t="n">
        <v>43656.2620954514</v>
      </c>
      <c r="O1140" s="19" t="s">
        <v>605</v>
      </c>
      <c r="AO1140" s="47" t="str">
        <f aca="false">IF(AND(C1140=S$2,D1140=S$3,COUNTIF(AO$1:AO1139,"&gt;"&amp;1)&lt;10),ROW(),"")</f>
        <v/>
      </c>
    </row>
    <row r="1141" customFormat="false" ht="12.8" hidden="false" customHeight="false" outlineLevel="0" collapsed="false">
      <c r="A1141" s="0" t="s">
        <v>1756</v>
      </c>
      <c r="B1141" s="0" t="s">
        <v>54</v>
      </c>
      <c r="C1141" s="0" t="s">
        <v>7</v>
      </c>
      <c r="D1141" s="0" t="s">
        <v>54</v>
      </c>
      <c r="E1141" s="20" t="n">
        <v>277.052001953125</v>
      </c>
      <c r="F1141" s="0" t="n">
        <v>83.1</v>
      </c>
      <c r="G1141" s="0" t="n">
        <v>87.6</v>
      </c>
      <c r="H1141" s="0" t="n">
        <v>94.9</v>
      </c>
      <c r="I1141" s="0" t="n">
        <v>1.95</v>
      </c>
      <c r="J1141" s="0" t="n">
        <v>0.63</v>
      </c>
      <c r="K1141" s="0" t="n">
        <v>31.5</v>
      </c>
      <c r="L1141" s="0" t="n">
        <v>0.44</v>
      </c>
      <c r="M1141" s="19" t="n">
        <v>43655.8925417824</v>
      </c>
      <c r="N1141" s="19" t="n">
        <v>43655.9225072107</v>
      </c>
      <c r="O1141" s="19" t="s">
        <v>605</v>
      </c>
      <c r="AO1141" s="47" t="str">
        <f aca="false">IF(AND(C1141=S$2,D1141=S$3,COUNTIF(AO$1:AO1140,"&gt;"&amp;1)&lt;10),ROW(),"")</f>
        <v/>
      </c>
    </row>
    <row r="1142" customFormat="false" ht="12.8" hidden="false" customHeight="false" outlineLevel="0" collapsed="false">
      <c r="A1142" s="0" t="s">
        <v>1757</v>
      </c>
      <c r="B1142" s="0" t="s">
        <v>54</v>
      </c>
      <c r="C1142" s="0" t="s">
        <v>5</v>
      </c>
      <c r="D1142" s="0" t="s">
        <v>54</v>
      </c>
      <c r="E1142" s="20" t="n">
        <v>154.855003356934</v>
      </c>
      <c r="F1142" s="0" t="n">
        <v>81</v>
      </c>
      <c r="G1142" s="0" t="n">
        <v>85.4</v>
      </c>
      <c r="H1142" s="0" t="n">
        <v>92.3</v>
      </c>
      <c r="I1142" s="0" t="n">
        <v>2.88</v>
      </c>
      <c r="J1142" s="0" t="n">
        <v>0.68</v>
      </c>
      <c r="K1142" s="0" t="n">
        <v>31.58</v>
      </c>
      <c r="L1142" s="0" t="n">
        <v>0.59</v>
      </c>
      <c r="M1142" s="19" t="n">
        <v>43655.87798125</v>
      </c>
      <c r="N1142" s="19" t="n">
        <v>43655.8903702199</v>
      </c>
      <c r="O1142" s="19" t="s">
        <v>605</v>
      </c>
      <c r="AO1142" s="47" t="str">
        <f aca="false">IF(AND(C1142=S$2,D1142=S$3,COUNTIF(AO$1:AO1141,"&gt;"&amp;1)&lt;10),ROW(),"")</f>
        <v/>
      </c>
    </row>
    <row r="1143" customFormat="false" ht="12.8" hidden="false" customHeight="false" outlineLevel="0" collapsed="false">
      <c r="A1143" s="0" t="s">
        <v>1758</v>
      </c>
      <c r="B1143" s="0" t="s">
        <v>104</v>
      </c>
      <c r="C1143" s="0" t="s">
        <v>12</v>
      </c>
      <c r="D1143" s="0" t="s">
        <v>104</v>
      </c>
      <c r="E1143" s="20" t="n">
        <v>265.169006347656</v>
      </c>
      <c r="F1143" s="0" t="n">
        <v>81</v>
      </c>
      <c r="G1143" s="0" t="n">
        <v>85.5</v>
      </c>
      <c r="H1143" s="0" t="n">
        <v>91.5</v>
      </c>
      <c r="I1143" s="0" t="n">
        <v>8.88</v>
      </c>
      <c r="J1143" s="0" t="n">
        <v>0.89</v>
      </c>
      <c r="K1143" s="0" t="n">
        <v>32.24</v>
      </c>
      <c r="L1143" s="0" t="n">
        <v>1.33</v>
      </c>
      <c r="M1143" s="19" t="n">
        <v>43655.8525617708</v>
      </c>
      <c r="N1143" s="19" t="n">
        <v>43655.8744794792</v>
      </c>
      <c r="O1143" s="19" t="s">
        <v>605</v>
      </c>
      <c r="AO1143" s="47" t="str">
        <f aca="false">IF(AND(C1143=S$2,D1143=S$3,COUNTIF(AO$1:AO1142,"&gt;"&amp;1)&lt;10),ROW(),"")</f>
        <v/>
      </c>
    </row>
    <row r="1144" customFormat="false" ht="12.8" hidden="false" customHeight="false" outlineLevel="0" collapsed="false">
      <c r="A1144" s="0" t="s">
        <v>1759</v>
      </c>
      <c r="B1144" s="0" t="s">
        <v>56</v>
      </c>
      <c r="C1144" s="0" t="s">
        <v>25</v>
      </c>
      <c r="D1144" s="0" t="s">
        <v>56</v>
      </c>
      <c r="E1144" s="20" t="n">
        <v>244.664999008179</v>
      </c>
      <c r="F1144" s="0" t="n">
        <v>80.4</v>
      </c>
      <c r="G1144" s="0" t="n">
        <v>84.8</v>
      </c>
      <c r="H1144" s="0" t="n">
        <v>90.6</v>
      </c>
      <c r="I1144" s="0" t="n">
        <v>9.81</v>
      </c>
      <c r="J1144" s="0" t="n">
        <v>0.95</v>
      </c>
      <c r="K1144" s="0" t="n">
        <v>32.28</v>
      </c>
      <c r="L1144" s="0" t="n">
        <v>0.62</v>
      </c>
      <c r="M1144" s="19" t="n">
        <v>43655.8226463773</v>
      </c>
      <c r="N1144" s="19" t="n">
        <v>43655.8486758912</v>
      </c>
      <c r="O1144" s="19" t="s">
        <v>605</v>
      </c>
      <c r="AO1144" s="47" t="str">
        <f aca="false">IF(AND(C1144=S$2,D1144=S$3,COUNTIF(AO$1:AO1143,"&gt;"&amp;1)&lt;10),ROW(),"")</f>
        <v/>
      </c>
    </row>
    <row r="1145" customFormat="false" ht="12.8" hidden="false" customHeight="false" outlineLevel="0" collapsed="false">
      <c r="A1145" s="0" t="s">
        <v>1760</v>
      </c>
      <c r="B1145" s="0" t="s">
        <v>613</v>
      </c>
      <c r="C1145" s="0" t="s">
        <v>23</v>
      </c>
      <c r="D1145" s="0" t="s">
        <v>594</v>
      </c>
      <c r="E1145" s="20" t="n">
        <v>366.499000549316</v>
      </c>
      <c r="F1145" s="0" t="n">
        <v>75</v>
      </c>
      <c r="G1145" s="0" t="n">
        <v>79</v>
      </c>
      <c r="H1145" s="0" t="n">
        <v>84.5</v>
      </c>
      <c r="I1145" s="0" t="n">
        <v>9.28</v>
      </c>
      <c r="J1145" s="0" t="n">
        <v>1.21</v>
      </c>
      <c r="K1145" s="0" t="n">
        <v>32.17</v>
      </c>
      <c r="L1145" s="0" t="n">
        <v>1.46</v>
      </c>
      <c r="M1145" s="19" t="n">
        <v>43655.7351743403</v>
      </c>
      <c r="N1145" s="19" t="n">
        <v>43655.7721941319</v>
      </c>
      <c r="O1145" s="19" t="s">
        <v>676</v>
      </c>
      <c r="AO1145" s="47" t="str">
        <f aca="false">IF(AND(C1145=S$2,D1145=S$3,COUNTIF(AO$1:AO1144,"&gt;"&amp;1)&lt;10),ROW(),"")</f>
        <v/>
      </c>
    </row>
    <row r="1146" customFormat="false" ht="12.8" hidden="false" customHeight="false" outlineLevel="0" collapsed="false">
      <c r="A1146" s="0" t="s">
        <v>1761</v>
      </c>
      <c r="B1146" s="0" t="s">
        <v>66</v>
      </c>
      <c r="C1146" s="0" t="s">
        <v>20</v>
      </c>
      <c r="D1146" s="0" t="s">
        <v>66</v>
      </c>
      <c r="E1146" s="20" t="n">
        <v>142.686000823975</v>
      </c>
      <c r="F1146" s="0" t="n">
        <v>69.3</v>
      </c>
      <c r="G1146" s="0" t="n">
        <v>73</v>
      </c>
      <c r="H1146" s="0" t="n">
        <v>78.6</v>
      </c>
      <c r="I1146" s="0" t="n">
        <v>8.06</v>
      </c>
      <c r="J1146" s="0" t="n">
        <v>1.34</v>
      </c>
      <c r="K1146" s="0" t="n">
        <v>32.14</v>
      </c>
      <c r="L1146" s="0" t="n">
        <v>0.78</v>
      </c>
      <c r="M1146" s="19" t="n">
        <v>43655.7185304745</v>
      </c>
      <c r="N1146" s="19" t="n">
        <v>43655.8447175116</v>
      </c>
      <c r="O1146" s="19" t="s">
        <v>1124</v>
      </c>
      <c r="AO1146" s="47" t="str">
        <f aca="false">IF(AND(C1146=S$2,D1146=S$3,COUNTIF(AO$1:AO1145,"&gt;"&amp;1)&lt;10),ROW(),"")</f>
        <v/>
      </c>
    </row>
    <row r="1147" customFormat="false" ht="12.8" hidden="false" customHeight="false" outlineLevel="0" collapsed="false">
      <c r="A1147" s="0" t="s">
        <v>1762</v>
      </c>
      <c r="B1147" s="0" t="s">
        <v>613</v>
      </c>
      <c r="C1147" s="0" t="s">
        <v>8</v>
      </c>
      <c r="D1147" s="0" t="s">
        <v>66</v>
      </c>
      <c r="E1147" s="20" t="n">
        <v>428.53600692749</v>
      </c>
      <c r="F1147" s="0" t="n">
        <v>75</v>
      </c>
      <c r="G1147" s="0" t="n">
        <v>79.1</v>
      </c>
      <c r="H1147" s="0" t="n">
        <v>84.7</v>
      </c>
      <c r="I1147" s="0" t="n">
        <v>8.14</v>
      </c>
      <c r="J1147" s="0" t="n">
        <v>1.24</v>
      </c>
      <c r="K1147" s="0" t="n">
        <v>32.12</v>
      </c>
      <c r="L1147" s="0" t="n">
        <v>0.5</v>
      </c>
      <c r="M1147" s="19" t="n">
        <v>43655.6647918634</v>
      </c>
      <c r="N1147" s="19" t="n">
        <v>43655.8098840278</v>
      </c>
      <c r="O1147" s="19" t="s">
        <v>1124</v>
      </c>
      <c r="AO1147" s="47" t="str">
        <f aca="false">IF(AND(C1147=S$2,D1147=S$3,COUNTIF(AO$1:AO1146,"&gt;"&amp;1)&lt;10),ROW(),"")</f>
        <v/>
      </c>
    </row>
    <row r="1148" customFormat="false" ht="12.8" hidden="false" customHeight="false" outlineLevel="0" collapsed="false">
      <c r="A1148" s="0" t="s">
        <v>1763</v>
      </c>
      <c r="B1148" s="0" t="s">
        <v>30</v>
      </c>
      <c r="C1148" s="0" t="s">
        <v>1</v>
      </c>
      <c r="D1148" s="0" t="s">
        <v>30</v>
      </c>
      <c r="E1148" s="20" t="n">
        <v>168.7350025177</v>
      </c>
      <c r="F1148" s="20" t="n">
        <v>76.5</v>
      </c>
      <c r="G1148" s="20" t="n">
        <v>80.6</v>
      </c>
      <c r="H1148" s="20" t="n">
        <v>87.2</v>
      </c>
      <c r="I1148" s="20" t="n">
        <v>2.82</v>
      </c>
      <c r="J1148" s="20" t="n">
        <v>0.82</v>
      </c>
      <c r="K1148" s="20" t="n">
        <v>31.63</v>
      </c>
      <c r="L1148" s="20" t="n">
        <v>0.35</v>
      </c>
      <c r="M1148" s="19" t="n">
        <v>43655.6420558218</v>
      </c>
      <c r="N1148" s="19" t="n">
        <v>43655.6549715278</v>
      </c>
      <c r="O1148" s="19" t="s">
        <v>676</v>
      </c>
      <c r="AO1148" s="47" t="str">
        <f aca="false">IF(AND(C1148=S$2,D1148=S$3,COUNTIF(AO$1:AO1147,"&gt;"&amp;1)&lt;10),ROW(),"")</f>
        <v/>
      </c>
    </row>
    <row r="1149" customFormat="false" ht="12.8" hidden="false" customHeight="false" outlineLevel="0" collapsed="false">
      <c r="A1149" s="0" t="s">
        <v>1764</v>
      </c>
      <c r="B1149" s="0" t="s">
        <v>104</v>
      </c>
      <c r="C1149" s="0" t="s">
        <v>6</v>
      </c>
      <c r="D1149" s="0" t="s">
        <v>104</v>
      </c>
      <c r="E1149" s="20" t="n">
        <v>336.109004974365</v>
      </c>
      <c r="F1149" s="0" t="n">
        <v>79.3</v>
      </c>
      <c r="G1149" s="0" t="n">
        <v>83.5</v>
      </c>
      <c r="H1149" s="0" t="n">
        <v>89.8</v>
      </c>
      <c r="I1149" s="0" t="n">
        <v>5.25</v>
      </c>
      <c r="J1149" s="0" t="n">
        <v>0.85</v>
      </c>
      <c r="K1149" s="0" t="n">
        <v>31.81</v>
      </c>
      <c r="L1149" s="0" t="n">
        <v>0.79</v>
      </c>
      <c r="M1149" s="19" t="n">
        <v>43655.6131261227</v>
      </c>
      <c r="N1149" s="19" t="n">
        <v>43655.6389581829</v>
      </c>
      <c r="O1149" s="19" t="s">
        <v>676</v>
      </c>
      <c r="AO1149" s="47" t="str">
        <f aca="false">IF(AND(C1149=S$2,D1149=S$3,COUNTIF(AO$1:AO1148,"&gt;"&amp;1)&lt;10),ROW(),"")</f>
        <v/>
      </c>
    </row>
    <row r="1150" customFormat="false" ht="12.8" hidden="false" customHeight="false" outlineLevel="0" collapsed="false">
      <c r="A1150" s="0" t="s">
        <v>1765</v>
      </c>
      <c r="B1150" s="0" t="s">
        <v>66</v>
      </c>
      <c r="C1150" s="0" t="s">
        <v>20</v>
      </c>
      <c r="D1150" s="0" t="s">
        <v>66</v>
      </c>
      <c r="E1150" s="20" t="n">
        <v>284.400003433228</v>
      </c>
      <c r="F1150" s="0" t="n">
        <v>72.7</v>
      </c>
      <c r="G1150" s="0" t="n">
        <v>76.6</v>
      </c>
      <c r="H1150" s="0" t="n">
        <v>82.6</v>
      </c>
      <c r="I1150" s="0" t="n">
        <v>5.21</v>
      </c>
      <c r="J1150" s="0" t="n">
        <v>1.04</v>
      </c>
      <c r="K1150" s="0" t="n">
        <v>31.75</v>
      </c>
      <c r="L1150" s="0" t="n">
        <v>1.88</v>
      </c>
      <c r="M1150" s="19" t="n">
        <v>43655.5825471875</v>
      </c>
      <c r="N1150" s="19" t="n">
        <v>43655.6079695949</v>
      </c>
      <c r="O1150" s="19" t="s">
        <v>676</v>
      </c>
      <c r="AO1150" s="47" t="str">
        <f aca="false">IF(AND(C1150=S$2,D1150=S$3,COUNTIF(AO$1:AO1149,"&gt;"&amp;1)&lt;10),ROW(),"")</f>
        <v/>
      </c>
    </row>
    <row r="1151" customFormat="false" ht="12.8" hidden="false" customHeight="false" outlineLevel="0" collapsed="false">
      <c r="A1151" s="0" t="s">
        <v>1766</v>
      </c>
      <c r="B1151" s="0" t="s">
        <v>88</v>
      </c>
      <c r="C1151" s="0" t="s">
        <v>26</v>
      </c>
      <c r="D1151" s="0" t="s">
        <v>66</v>
      </c>
      <c r="E1151" s="20" t="n">
        <v>223.439001464844</v>
      </c>
      <c r="F1151" s="0" t="n">
        <v>72.9</v>
      </c>
      <c r="G1151" s="0" t="n">
        <v>76.8</v>
      </c>
      <c r="H1151" s="0" t="n">
        <v>82.8</v>
      </c>
      <c r="I1151" s="0" t="n">
        <v>3.95</v>
      </c>
      <c r="J1151" s="0" t="n">
        <v>1.09</v>
      </c>
      <c r="K1151" s="0" t="n">
        <v>31.57</v>
      </c>
      <c r="L1151" s="0" t="n">
        <v>1.98</v>
      </c>
      <c r="M1151" s="19" t="n">
        <v>43655.5184493403</v>
      </c>
      <c r="N1151" s="19" t="n">
        <v>43655.5408521991</v>
      </c>
      <c r="O1151" s="19" t="s">
        <v>676</v>
      </c>
      <c r="AO1151" s="47" t="str">
        <f aca="false">IF(AND(C1151=S$2,D1151=S$3,COUNTIF(AO$1:AO1150,"&gt;"&amp;1)&lt;10),ROW(),"")</f>
        <v/>
      </c>
    </row>
    <row r="1152" customFormat="false" ht="12.8" hidden="false" customHeight="false" outlineLevel="0" collapsed="false">
      <c r="A1152" s="0" t="s">
        <v>1767</v>
      </c>
      <c r="B1152" s="0" t="s">
        <v>30</v>
      </c>
      <c r="C1152" s="0" t="s">
        <v>1</v>
      </c>
      <c r="D1152" s="0" t="s">
        <v>30</v>
      </c>
      <c r="E1152" s="20" t="n">
        <v>251.535001373291</v>
      </c>
      <c r="F1152" s="20" t="n">
        <v>76.6</v>
      </c>
      <c r="G1152" s="20" t="n">
        <v>80.7</v>
      </c>
      <c r="H1152" s="20" t="n">
        <v>87.5</v>
      </c>
      <c r="I1152" s="20" t="n">
        <v>3.15</v>
      </c>
      <c r="J1152" s="20" t="n">
        <v>0.71</v>
      </c>
      <c r="K1152" s="20" t="n">
        <v>31.55</v>
      </c>
      <c r="L1152" s="20" t="n">
        <v>2.11</v>
      </c>
      <c r="M1152" s="19" t="n">
        <v>43655.4868471875</v>
      </c>
      <c r="N1152" s="19" t="n">
        <v>43655.5134323264</v>
      </c>
      <c r="O1152" s="19" t="s">
        <v>676</v>
      </c>
      <c r="AO1152" s="47" t="str">
        <f aca="false">IF(AND(C1152=S$2,D1152=S$3,COUNTIF(AO$1:AO1151,"&gt;"&amp;1)&lt;10),ROW(),"")</f>
        <v/>
      </c>
    </row>
    <row r="1153" customFormat="false" ht="12.8" hidden="false" customHeight="false" outlineLevel="0" collapsed="false">
      <c r="A1153" s="0" t="s">
        <v>1768</v>
      </c>
      <c r="B1153" s="0" t="s">
        <v>30</v>
      </c>
      <c r="C1153" s="0" t="s">
        <v>1</v>
      </c>
      <c r="D1153" s="0" t="s">
        <v>30</v>
      </c>
      <c r="E1153" s="20" t="n">
        <v>220.353000640869</v>
      </c>
      <c r="F1153" s="20" t="n">
        <v>77.4</v>
      </c>
      <c r="G1153" s="20" t="n">
        <v>81.6</v>
      </c>
      <c r="H1153" s="20" t="n">
        <v>88.3</v>
      </c>
      <c r="I1153" s="20" t="n">
        <v>2.79</v>
      </c>
      <c r="J1153" s="20" t="n">
        <v>0.88</v>
      </c>
      <c r="K1153" s="20" t="n">
        <v>31.59</v>
      </c>
      <c r="L1153" s="20" t="n">
        <v>0.9</v>
      </c>
      <c r="M1153" s="19" t="n">
        <v>43655.396025081</v>
      </c>
      <c r="N1153" s="19" t="n">
        <v>43655.4471142014</v>
      </c>
      <c r="O1153" s="19" t="s">
        <v>676</v>
      </c>
      <c r="AO1153" s="47" t="str">
        <f aca="false">IF(AND(C1153=S$2,D1153=S$3,COUNTIF(AO$1:AO1152,"&gt;"&amp;1)&lt;10),ROW(),"")</f>
        <v/>
      </c>
    </row>
    <row r="1154" customFormat="false" ht="12.8" hidden="false" customHeight="false" outlineLevel="0" collapsed="false">
      <c r="A1154" s="0" t="s">
        <v>1769</v>
      </c>
      <c r="B1154" s="0" t="s">
        <v>613</v>
      </c>
      <c r="C1154" s="0" t="s">
        <v>23</v>
      </c>
      <c r="D1154" s="0" t="s">
        <v>594</v>
      </c>
      <c r="E1154" s="20" t="n">
        <v>447.978002929688</v>
      </c>
      <c r="F1154" s="0" t="n">
        <v>75.7</v>
      </c>
      <c r="G1154" s="0" t="n">
        <v>79.8</v>
      </c>
      <c r="H1154" s="0" t="n">
        <v>85.8</v>
      </c>
      <c r="I1154" s="0" t="n">
        <v>8.4</v>
      </c>
      <c r="J1154" s="0" t="n">
        <v>1.19</v>
      </c>
      <c r="K1154" s="0" t="n">
        <v>32.2</v>
      </c>
      <c r="L1154" s="0" t="n">
        <v>1.57</v>
      </c>
      <c r="M1154" s="19" t="n">
        <v>43655.3333641551</v>
      </c>
      <c r="N1154" s="19" t="n">
        <v>43655.3790427431</v>
      </c>
      <c r="O1154" s="19" t="s">
        <v>676</v>
      </c>
      <c r="AO1154" s="47" t="str">
        <f aca="false">IF(AND(C1154=S$2,D1154=S$3,COUNTIF(AO$1:AO1153,"&gt;"&amp;1)&lt;10),ROW(),"")</f>
        <v/>
      </c>
    </row>
    <row r="1155" customFormat="false" ht="12.8" hidden="false" customHeight="false" outlineLevel="0" collapsed="false">
      <c r="A1155" s="0" t="s">
        <v>1770</v>
      </c>
      <c r="B1155" s="0" t="s">
        <v>54</v>
      </c>
      <c r="C1155" s="0" t="s">
        <v>7</v>
      </c>
      <c r="D1155" s="0" t="s">
        <v>54</v>
      </c>
      <c r="E1155" s="20" t="n">
        <v>262.842000579834</v>
      </c>
      <c r="F1155" s="0" t="n">
        <v>82.3</v>
      </c>
      <c r="G1155" s="0" t="n">
        <v>86.7</v>
      </c>
      <c r="H1155" s="0" t="n">
        <v>94.1</v>
      </c>
      <c r="I1155" s="0" t="n">
        <v>1.55</v>
      </c>
      <c r="J1155" s="0" t="n">
        <v>0.64</v>
      </c>
      <c r="K1155" s="0" t="n">
        <v>31.47</v>
      </c>
      <c r="L1155" s="0" t="n">
        <v>0.22</v>
      </c>
      <c r="M1155" s="19" t="n">
        <v>43655.2906091435</v>
      </c>
      <c r="N1155" s="19" t="n">
        <v>43655.3202660532</v>
      </c>
      <c r="O1155" s="19" t="s">
        <v>649</v>
      </c>
      <c r="AO1155" s="47" t="str">
        <f aca="false">IF(AND(C1155=S$2,D1155=S$3,COUNTIF(AO$1:AO1154,"&gt;"&amp;1)&lt;10),ROW(),"")</f>
        <v/>
      </c>
    </row>
    <row r="1156" customFormat="false" ht="12.8" hidden="false" customHeight="false" outlineLevel="0" collapsed="false">
      <c r="A1156" s="0" t="s">
        <v>1771</v>
      </c>
      <c r="B1156" s="0" t="s">
        <v>104</v>
      </c>
      <c r="C1156" s="0" t="s">
        <v>6</v>
      </c>
      <c r="D1156" s="0" t="s">
        <v>104</v>
      </c>
      <c r="E1156" s="20" t="n">
        <v>220.149002075195</v>
      </c>
      <c r="F1156" s="0" t="n">
        <v>79.8</v>
      </c>
      <c r="G1156" s="0" t="n">
        <v>84.1</v>
      </c>
      <c r="H1156" s="0" t="n">
        <v>90.8</v>
      </c>
      <c r="I1156" s="0" t="n">
        <v>5.44</v>
      </c>
      <c r="J1156" s="0" t="n">
        <v>0.84</v>
      </c>
      <c r="K1156" s="0" t="n">
        <v>31.87</v>
      </c>
      <c r="L1156" s="0" t="n">
        <v>0.62</v>
      </c>
      <c r="M1156" s="19" t="n">
        <v>43655.2549767708</v>
      </c>
      <c r="N1156" s="19" t="n">
        <v>43655.2837804051</v>
      </c>
      <c r="O1156" s="19" t="s">
        <v>649</v>
      </c>
      <c r="AO1156" s="47" t="str">
        <f aca="false">IF(AND(C1156=S$2,D1156=S$3,COUNTIF(AO$1:AO1155,"&gt;"&amp;1)&lt;10),ROW(),"")</f>
        <v/>
      </c>
    </row>
    <row r="1157" customFormat="false" ht="12.8" hidden="false" customHeight="false" outlineLevel="0" collapsed="false">
      <c r="A1157" s="0" t="s">
        <v>1772</v>
      </c>
      <c r="B1157" s="0" t="s">
        <v>54</v>
      </c>
      <c r="C1157" s="0" t="s">
        <v>5</v>
      </c>
      <c r="D1157" s="0" t="s">
        <v>54</v>
      </c>
      <c r="E1157" s="20" t="n">
        <v>94.9130004882813</v>
      </c>
      <c r="F1157" s="0" t="n">
        <v>80.7</v>
      </c>
      <c r="G1157" s="0" t="n">
        <v>85.1</v>
      </c>
      <c r="H1157" s="0" t="n">
        <v>92.2</v>
      </c>
      <c r="I1157" s="0" t="n">
        <v>1.58</v>
      </c>
      <c r="J1157" s="0" t="n">
        <v>0.59</v>
      </c>
      <c r="K1157" s="0" t="n">
        <v>31.5</v>
      </c>
      <c r="L1157" s="0" t="n">
        <v>0.38</v>
      </c>
      <c r="M1157" s="19" t="n">
        <v>43655.2384675579</v>
      </c>
      <c r="N1157" s="19" t="n">
        <v>43655.2498557523</v>
      </c>
      <c r="O1157" s="19" t="s">
        <v>649</v>
      </c>
      <c r="AO1157" s="47" t="str">
        <f aca="false">IF(AND(C1157=S$2,D1157=S$3,COUNTIF(AO$1:AO1156,"&gt;"&amp;1)&lt;10),ROW(),"")</f>
        <v/>
      </c>
    </row>
    <row r="1158" customFormat="false" ht="12.8" hidden="false" customHeight="false" outlineLevel="0" collapsed="false">
      <c r="A1158" s="0" t="s">
        <v>1773</v>
      </c>
      <c r="B1158" s="0" t="s">
        <v>58</v>
      </c>
      <c r="C1158" s="0" t="s">
        <v>2</v>
      </c>
      <c r="D1158" s="0" t="s">
        <v>58</v>
      </c>
      <c r="E1158" s="20" t="n">
        <v>145.736001586914</v>
      </c>
      <c r="F1158" s="0" t="n">
        <v>74.8</v>
      </c>
      <c r="G1158" s="0" t="n">
        <v>78.8</v>
      </c>
      <c r="H1158" s="0" t="n">
        <v>85.4</v>
      </c>
      <c r="I1158" s="0" t="n">
        <v>4.85</v>
      </c>
      <c r="J1158" s="0" t="n">
        <v>1.02</v>
      </c>
      <c r="K1158" s="0" t="n">
        <v>31.76</v>
      </c>
      <c r="L1158" s="0" t="n">
        <v>0.81</v>
      </c>
      <c r="M1158" s="19" t="n">
        <v>43654.9327964468</v>
      </c>
      <c r="N1158" s="19" t="n">
        <v>43655.2315621181</v>
      </c>
      <c r="O1158" s="19" t="s">
        <v>649</v>
      </c>
      <c r="AO1158" s="47" t="str">
        <f aca="false">IF(AND(C1158=S$2,D1158=S$3,COUNTIF(AO$1:AO1157,"&gt;"&amp;1)&lt;10),ROW(),"")</f>
        <v/>
      </c>
    </row>
    <row r="1159" customFormat="false" ht="12.8" hidden="false" customHeight="false" outlineLevel="0" collapsed="false">
      <c r="A1159" s="0" t="s">
        <v>1774</v>
      </c>
      <c r="B1159" s="0" t="s">
        <v>66</v>
      </c>
      <c r="C1159" s="0" t="s">
        <v>20</v>
      </c>
      <c r="D1159" s="0" t="s">
        <v>66</v>
      </c>
      <c r="E1159" s="20" t="n">
        <v>289.661003112793</v>
      </c>
      <c r="F1159" s="0" t="n">
        <v>72.6</v>
      </c>
      <c r="G1159" s="0" t="n">
        <v>76.6</v>
      </c>
      <c r="H1159" s="0" t="n">
        <v>82.4</v>
      </c>
      <c r="I1159" s="0" t="n">
        <v>6.79</v>
      </c>
      <c r="J1159" s="0" t="n">
        <v>1.19</v>
      </c>
      <c r="K1159" s="0" t="n">
        <v>31.9</v>
      </c>
      <c r="L1159" s="0" t="n">
        <v>0.98</v>
      </c>
      <c r="M1159" s="19" t="n">
        <v>43654.8751</v>
      </c>
      <c r="N1159" s="19" t="n">
        <v>43654.9228189468</v>
      </c>
      <c r="O1159" s="19" t="s">
        <v>654</v>
      </c>
      <c r="AO1159" s="47" t="str">
        <f aca="false">IF(AND(C1159=S$2,D1159=S$3,COUNTIF(AO$1:AO1158,"&gt;"&amp;1)&lt;10),ROW(),"")</f>
        <v/>
      </c>
    </row>
    <row r="1160" customFormat="false" ht="12.8" hidden="false" customHeight="false" outlineLevel="0" collapsed="false">
      <c r="A1160" s="0" t="s">
        <v>1775</v>
      </c>
      <c r="B1160" s="0" t="s">
        <v>104</v>
      </c>
      <c r="C1160" s="0" t="s">
        <v>6</v>
      </c>
      <c r="D1160" s="0" t="s">
        <v>104</v>
      </c>
      <c r="E1160" s="20" t="n">
        <v>189.601001739502</v>
      </c>
      <c r="F1160" s="0" t="n">
        <v>80.2</v>
      </c>
      <c r="G1160" s="0" t="n">
        <v>84.6</v>
      </c>
      <c r="H1160" s="0" t="n">
        <v>90.8</v>
      </c>
      <c r="I1160" s="0" t="n">
        <v>6.18</v>
      </c>
      <c r="J1160" s="0" t="n">
        <v>0.82</v>
      </c>
      <c r="K1160" s="0" t="n">
        <v>31.93</v>
      </c>
      <c r="L1160" s="0" t="n">
        <v>0.73</v>
      </c>
      <c r="M1160" s="19" t="n">
        <v>43654.5565920486</v>
      </c>
      <c r="N1160" s="19" t="n">
        <v>43654.5742596412</v>
      </c>
      <c r="O1160" s="19" t="s">
        <v>649</v>
      </c>
      <c r="AO1160" s="47" t="str">
        <f aca="false">IF(AND(C1160=S$2,D1160=S$3,COUNTIF(AO$1:AO1159,"&gt;"&amp;1)&lt;10),ROW(),"")</f>
        <v/>
      </c>
    </row>
    <row r="1161" customFormat="false" ht="12.8" hidden="false" customHeight="false" outlineLevel="0" collapsed="false">
      <c r="A1161" s="0" t="s">
        <v>1776</v>
      </c>
      <c r="B1161" s="0" t="s">
        <v>56</v>
      </c>
      <c r="C1161" s="0" t="s">
        <v>25</v>
      </c>
      <c r="D1161" s="0" t="s">
        <v>56</v>
      </c>
      <c r="E1161" s="20" t="n">
        <v>34.4729995727539</v>
      </c>
      <c r="F1161" s="0" t="n">
        <v>80.5</v>
      </c>
      <c r="G1161" s="0" t="n">
        <v>84.9</v>
      </c>
      <c r="H1161" s="0" t="n">
        <v>90.5</v>
      </c>
      <c r="I1161" s="0" t="n">
        <v>9.84</v>
      </c>
      <c r="J1161" s="0" t="n">
        <v>0.96</v>
      </c>
      <c r="K1161" s="0" t="n">
        <v>32.31</v>
      </c>
      <c r="L1161" s="0" t="n">
        <v>0.69</v>
      </c>
      <c r="M1161" s="19" t="n">
        <v>43654.5532365741</v>
      </c>
      <c r="N1161" s="19" t="n">
        <v>43654.5532365741</v>
      </c>
      <c r="O1161" s="19" t="s">
        <v>649</v>
      </c>
      <c r="AO1161" s="47" t="str">
        <f aca="false">IF(AND(C1161=S$2,D1161=S$3,COUNTIF(AO$1:AO1160,"&gt;"&amp;1)&lt;10),ROW(),"")</f>
        <v/>
      </c>
    </row>
    <row r="1162" customFormat="false" ht="12.8" hidden="false" customHeight="false" outlineLevel="0" collapsed="false">
      <c r="A1162" s="0" t="s">
        <v>1777</v>
      </c>
      <c r="B1162" s="0" t="s">
        <v>54</v>
      </c>
      <c r="C1162" s="0" t="s">
        <v>5</v>
      </c>
      <c r="D1162" s="0" t="s">
        <v>54</v>
      </c>
      <c r="E1162" s="20" t="n">
        <v>74.0260009765625</v>
      </c>
      <c r="F1162" s="0" t="n">
        <v>78.7</v>
      </c>
      <c r="G1162" s="0" t="n">
        <v>83</v>
      </c>
      <c r="H1162" s="0" t="n">
        <v>89.8</v>
      </c>
      <c r="I1162" s="0" t="n">
        <v>2.71</v>
      </c>
      <c r="J1162" s="0" t="n">
        <v>0.61</v>
      </c>
      <c r="K1162" s="0" t="n">
        <v>31.59</v>
      </c>
      <c r="L1162" s="0" t="n">
        <v>1.01</v>
      </c>
      <c r="M1162" s="19" t="n">
        <v>43654.5428210995</v>
      </c>
      <c r="N1162" s="19" t="n">
        <v>43654.5473286227</v>
      </c>
      <c r="O1162" s="19" t="s">
        <v>649</v>
      </c>
      <c r="AO1162" s="47" t="str">
        <f aca="false">IF(AND(C1162=S$2,D1162=S$3,COUNTIF(AO$1:AO1161,"&gt;"&amp;1)&lt;10),ROW(),"")</f>
        <v/>
      </c>
    </row>
    <row r="1163" customFormat="false" ht="12.8" hidden="false" customHeight="false" outlineLevel="0" collapsed="false">
      <c r="A1163" s="0" t="s">
        <v>1778</v>
      </c>
      <c r="B1163" s="0" t="s">
        <v>104</v>
      </c>
      <c r="C1163" s="0" t="s">
        <v>6</v>
      </c>
      <c r="D1163" s="0" t="s">
        <v>104</v>
      </c>
      <c r="E1163" s="20" t="n">
        <v>146.599002838135</v>
      </c>
      <c r="F1163" s="0" t="n">
        <v>78.4</v>
      </c>
      <c r="G1163" s="0" t="n">
        <v>82.6</v>
      </c>
      <c r="H1163" s="0" t="n">
        <v>89.4</v>
      </c>
      <c r="I1163" s="0" t="n">
        <v>2.97</v>
      </c>
      <c r="J1163" s="0" t="n">
        <v>0.66</v>
      </c>
      <c r="K1163" s="0" t="n">
        <v>31.6</v>
      </c>
      <c r="L1163" s="0" t="n">
        <v>0.64</v>
      </c>
      <c r="M1163" s="19" t="n">
        <v>43654.5269162037</v>
      </c>
      <c r="N1163" s="19" t="n">
        <v>43654.5390353009</v>
      </c>
      <c r="O1163" s="19" t="s">
        <v>649</v>
      </c>
      <c r="AO1163" s="47" t="str">
        <f aca="false">IF(AND(C1163=S$2,D1163=S$3,COUNTIF(AO$1:AO1162,"&gt;"&amp;1)&lt;10),ROW(),"")</f>
        <v/>
      </c>
    </row>
    <row r="1164" customFormat="false" ht="12.8" hidden="false" customHeight="false" outlineLevel="0" collapsed="false">
      <c r="A1164" s="0" t="s">
        <v>1779</v>
      </c>
      <c r="B1164" s="0" t="s">
        <v>54</v>
      </c>
      <c r="C1164" s="0" t="s">
        <v>5</v>
      </c>
      <c r="D1164" s="0" t="s">
        <v>54</v>
      </c>
      <c r="E1164" s="20" t="n">
        <v>306.627002716064</v>
      </c>
      <c r="F1164" s="0" t="n">
        <v>79.9</v>
      </c>
      <c r="G1164" s="0" t="n">
        <v>84.2</v>
      </c>
      <c r="H1164" s="0" t="n">
        <v>91.3</v>
      </c>
      <c r="I1164" s="0" t="n">
        <v>2.13</v>
      </c>
      <c r="J1164" s="0" t="n">
        <v>0.58</v>
      </c>
      <c r="K1164" s="0" t="n">
        <v>31.53</v>
      </c>
      <c r="L1164" s="0" t="n">
        <v>0.59</v>
      </c>
      <c r="M1164" s="19" t="n">
        <v>43654.4941618866</v>
      </c>
      <c r="N1164" s="19" t="n">
        <v>43654.5225115394</v>
      </c>
      <c r="O1164" s="19" t="s">
        <v>649</v>
      </c>
      <c r="AO1164" s="47" t="str">
        <f aca="false">IF(AND(C1164=S$2,D1164=S$3,COUNTIF(AO$1:AO1163,"&gt;"&amp;1)&lt;10),ROW(),"")</f>
        <v/>
      </c>
    </row>
    <row r="1165" customFormat="false" ht="12.8" hidden="false" customHeight="false" outlineLevel="0" collapsed="false">
      <c r="A1165" s="0" t="s">
        <v>1780</v>
      </c>
      <c r="B1165" s="0" t="s">
        <v>54</v>
      </c>
      <c r="C1165" s="0" t="s">
        <v>7</v>
      </c>
      <c r="D1165" s="0" t="s">
        <v>54</v>
      </c>
      <c r="E1165" s="20" t="n">
        <v>224.436000823975</v>
      </c>
      <c r="F1165" s="0" t="n">
        <v>81.4</v>
      </c>
      <c r="G1165" s="0" t="n">
        <v>85.7</v>
      </c>
      <c r="H1165" s="0" t="n">
        <v>93.2</v>
      </c>
      <c r="I1165" s="0" t="n">
        <v>1.94</v>
      </c>
      <c r="J1165" s="0" t="n">
        <v>0.57</v>
      </c>
      <c r="K1165" s="0" t="n">
        <v>31.42</v>
      </c>
      <c r="L1165" s="0" t="n">
        <v>0.61</v>
      </c>
      <c r="M1165" s="19" t="n">
        <v>43654.4711184028</v>
      </c>
      <c r="N1165" s="19" t="n">
        <v>43654.490019132</v>
      </c>
      <c r="O1165" s="19" t="s">
        <v>649</v>
      </c>
      <c r="AO1165" s="47" t="str">
        <f aca="false">IF(AND(C1165=S$2,D1165=S$3,COUNTIF(AO$1:AO1164,"&gt;"&amp;1)&lt;10),ROW(),"")</f>
        <v/>
      </c>
    </row>
    <row r="1166" customFormat="false" ht="12.8" hidden="false" customHeight="false" outlineLevel="0" collapsed="false">
      <c r="A1166" s="0" t="s">
        <v>1781</v>
      </c>
      <c r="B1166" s="0" t="s">
        <v>54</v>
      </c>
      <c r="C1166" s="0" t="s">
        <v>5</v>
      </c>
      <c r="D1166" s="0" t="s">
        <v>54</v>
      </c>
      <c r="E1166" s="20" t="n">
        <v>187.596001434326</v>
      </c>
      <c r="F1166" s="0" t="n">
        <v>78.8</v>
      </c>
      <c r="G1166" s="0" t="n">
        <v>83</v>
      </c>
      <c r="H1166" s="0" t="n">
        <v>90.1</v>
      </c>
      <c r="I1166" s="0" t="n">
        <v>2.06</v>
      </c>
      <c r="J1166" s="0" t="n">
        <v>0.61</v>
      </c>
      <c r="K1166" s="0" t="n">
        <v>31.51</v>
      </c>
      <c r="L1166" s="0" t="n">
        <v>0.63</v>
      </c>
      <c r="M1166" s="19" t="n">
        <v>43654.4470446759</v>
      </c>
      <c r="N1166" s="19" t="n">
        <v>43654.6323230324</v>
      </c>
      <c r="O1166" s="19" t="s">
        <v>649</v>
      </c>
      <c r="AO1166" s="47" t="str">
        <f aca="false">IF(AND(C1166=S$2,D1166=S$3,COUNTIF(AO$1:AO1165,"&gt;"&amp;1)&lt;10),ROW(),"")</f>
        <v/>
      </c>
    </row>
    <row r="1167" customFormat="false" ht="12.8" hidden="false" customHeight="false" outlineLevel="0" collapsed="false">
      <c r="A1167" s="0" t="s">
        <v>1782</v>
      </c>
      <c r="B1167" s="0" t="s">
        <v>66</v>
      </c>
      <c r="C1167" s="0" t="s">
        <v>9</v>
      </c>
      <c r="D1167" s="0" t="s">
        <v>66</v>
      </c>
      <c r="E1167" s="20" t="n">
        <v>176.226000976563</v>
      </c>
      <c r="F1167" s="0" t="n">
        <v>71.6</v>
      </c>
      <c r="G1167" s="0" t="n">
        <v>75.5</v>
      </c>
      <c r="H1167" s="0" t="n">
        <v>80.9</v>
      </c>
      <c r="I1167" s="0" t="n">
        <v>8.63</v>
      </c>
      <c r="J1167" s="0" t="n">
        <v>1.45</v>
      </c>
      <c r="K1167" s="0" t="n">
        <v>31.99</v>
      </c>
      <c r="L1167" s="0" t="n">
        <v>3.47</v>
      </c>
      <c r="M1167" s="19" t="n">
        <v>43654.3848096875</v>
      </c>
      <c r="N1167" s="19" t="n">
        <v>43654.402812963</v>
      </c>
      <c r="O1167" s="19" t="s">
        <v>654</v>
      </c>
      <c r="AO1167" s="47" t="str">
        <f aca="false">IF(AND(C1167=S$2,D1167=S$3,COUNTIF(AO$1:AO1166,"&gt;"&amp;1)&lt;10),ROW(),"")</f>
        <v/>
      </c>
    </row>
    <row r="1168" customFormat="false" ht="12.8" hidden="false" customHeight="false" outlineLevel="0" collapsed="false">
      <c r="A1168" s="0" t="s">
        <v>1783</v>
      </c>
      <c r="B1168" s="0" t="s">
        <v>66</v>
      </c>
      <c r="C1168" s="0" t="s">
        <v>9</v>
      </c>
      <c r="D1168" s="0" t="s">
        <v>66</v>
      </c>
      <c r="E1168" s="20" t="n">
        <v>138.706996917725</v>
      </c>
      <c r="F1168" s="0" t="n">
        <v>63.7</v>
      </c>
      <c r="G1168" s="0" t="n">
        <v>67.1</v>
      </c>
      <c r="H1168" s="0" t="n">
        <v>72.2</v>
      </c>
      <c r="I1168" s="0" t="n">
        <v>9.66</v>
      </c>
      <c r="J1168" s="0" t="n">
        <v>1.49</v>
      </c>
      <c r="K1168" s="0" t="n">
        <v>32.44</v>
      </c>
      <c r="L1168" s="0" t="n">
        <v>0.98</v>
      </c>
      <c r="M1168" s="19" t="n">
        <v>43651.4527271181</v>
      </c>
      <c r="N1168" s="19" t="n">
        <v>43651.4676584838</v>
      </c>
      <c r="O1168" s="19" t="s">
        <v>1124</v>
      </c>
      <c r="AO1168" s="47" t="str">
        <f aca="false">IF(AND(C1168=S$2,D1168=S$3,COUNTIF(AO$1:AO1167,"&gt;"&amp;1)&lt;10),ROW(),"")</f>
        <v/>
      </c>
    </row>
    <row r="1169" customFormat="false" ht="12.8" hidden="false" customHeight="false" outlineLevel="0" collapsed="false">
      <c r="A1169" s="0" t="s">
        <v>1784</v>
      </c>
      <c r="B1169" s="0" t="s">
        <v>104</v>
      </c>
      <c r="C1169" s="0" t="s">
        <v>12</v>
      </c>
      <c r="D1169" s="0" t="s">
        <v>104</v>
      </c>
      <c r="E1169" s="20" t="n">
        <v>252.589002227783</v>
      </c>
      <c r="F1169" s="0" t="n">
        <v>80.6</v>
      </c>
      <c r="G1169" s="0" t="n">
        <v>85</v>
      </c>
      <c r="H1169" s="0" t="n">
        <v>91.8</v>
      </c>
      <c r="I1169" s="0" t="n">
        <v>4.99</v>
      </c>
      <c r="J1169" s="0" t="n">
        <v>0.72</v>
      </c>
      <c r="K1169" s="0" t="n">
        <v>31.86</v>
      </c>
      <c r="L1169" s="0" t="n">
        <v>1.29</v>
      </c>
      <c r="M1169" s="19" t="n">
        <v>43650.9222916667</v>
      </c>
      <c r="N1169" s="19" t="n">
        <v>43654.2703232986</v>
      </c>
      <c r="O1169" s="19" t="s">
        <v>676</v>
      </c>
      <c r="AO1169" s="47" t="str">
        <f aca="false">IF(AND(C1169=S$2,D1169=S$3,COUNTIF(AO$1:AO1168,"&gt;"&amp;1)&lt;10),ROW(),"")</f>
        <v/>
      </c>
    </row>
    <row r="1170" customFormat="false" ht="12.8" hidden="false" customHeight="false" outlineLevel="0" collapsed="false">
      <c r="A1170" s="0" t="s">
        <v>1785</v>
      </c>
      <c r="B1170" s="0" t="s">
        <v>54</v>
      </c>
      <c r="C1170" s="0" t="s">
        <v>5</v>
      </c>
      <c r="D1170" s="0" t="s">
        <v>54</v>
      </c>
      <c r="E1170" s="20" t="n">
        <v>133.970001602173</v>
      </c>
      <c r="F1170" s="0" t="n">
        <v>78.8</v>
      </c>
      <c r="G1170" s="0" t="n">
        <v>83</v>
      </c>
      <c r="H1170" s="0" t="n">
        <v>90.1</v>
      </c>
      <c r="I1170" s="0" t="n">
        <v>2</v>
      </c>
      <c r="J1170" s="0" t="n">
        <v>0.54</v>
      </c>
      <c r="K1170" s="0" t="n">
        <v>31.29</v>
      </c>
      <c r="L1170" s="0" t="n">
        <v>4.41</v>
      </c>
      <c r="M1170" s="19" t="n">
        <v>43650.9056028935</v>
      </c>
      <c r="N1170" s="19" t="n">
        <v>43650.917322338</v>
      </c>
      <c r="O1170" s="19" t="s">
        <v>676</v>
      </c>
      <c r="AO1170" s="47" t="str">
        <f aca="false">IF(AND(C1170=S$2,D1170=S$3,COUNTIF(AO$1:AO1169,"&gt;"&amp;1)&lt;10),ROW(),"")</f>
        <v/>
      </c>
    </row>
    <row r="1171" customFormat="false" ht="12.8" hidden="false" customHeight="false" outlineLevel="0" collapsed="false">
      <c r="A1171" s="0" t="s">
        <v>1786</v>
      </c>
      <c r="B1171" s="0" t="s">
        <v>594</v>
      </c>
      <c r="C1171" s="0" t="s">
        <v>23</v>
      </c>
      <c r="D1171" s="0" t="s">
        <v>594</v>
      </c>
      <c r="E1171" s="20" t="n">
        <v>175.448003768921</v>
      </c>
      <c r="F1171" s="0" t="n">
        <v>76.8</v>
      </c>
      <c r="G1171" s="0" t="n">
        <v>81</v>
      </c>
      <c r="H1171" s="0" t="n">
        <v>87.3</v>
      </c>
      <c r="I1171" s="0" t="n">
        <v>4.86</v>
      </c>
      <c r="J1171" s="0" t="n">
        <v>0.95</v>
      </c>
      <c r="K1171" s="0" t="n">
        <v>31.78</v>
      </c>
      <c r="L1171" s="0" t="n">
        <v>0.7</v>
      </c>
      <c r="M1171" s="19" t="n">
        <v>43650.8838959491</v>
      </c>
      <c r="N1171" s="19" t="n">
        <v>43650.8997402778</v>
      </c>
      <c r="O1171" s="19" t="s">
        <v>676</v>
      </c>
      <c r="AO1171" s="47" t="str">
        <f aca="false">IF(AND(C1171=S$2,D1171=S$3,COUNTIF(AO$1:AO1170,"&gt;"&amp;1)&lt;10),ROW(),"")</f>
        <v/>
      </c>
    </row>
    <row r="1172" customFormat="false" ht="12.8" hidden="false" customHeight="false" outlineLevel="0" collapsed="false">
      <c r="A1172" s="0" t="s">
        <v>1787</v>
      </c>
      <c r="B1172" s="0" t="s">
        <v>613</v>
      </c>
      <c r="C1172" s="0" t="s">
        <v>23</v>
      </c>
      <c r="D1172" s="0" t="s">
        <v>594</v>
      </c>
      <c r="E1172" s="20" t="n">
        <v>152.859001159668</v>
      </c>
      <c r="F1172" s="0" t="n">
        <v>75.8</v>
      </c>
      <c r="G1172" s="0" t="n">
        <v>79.9</v>
      </c>
      <c r="H1172" s="0" t="n">
        <v>86</v>
      </c>
      <c r="I1172" s="0" t="n">
        <v>5.62</v>
      </c>
      <c r="J1172" s="0" t="n">
        <v>1.02</v>
      </c>
      <c r="K1172" s="0" t="n">
        <v>31.73</v>
      </c>
      <c r="L1172" s="0" t="n">
        <v>1.4</v>
      </c>
      <c r="M1172" s="19" t="n">
        <v>43650.8675548264</v>
      </c>
      <c r="N1172" s="19" t="n">
        <v>43650.8814356134</v>
      </c>
      <c r="O1172" s="19" t="s">
        <v>676</v>
      </c>
      <c r="AO1172" s="47" t="str">
        <f aca="false">IF(AND(C1172=S$2,D1172=S$3,COUNTIF(AO$1:AO1171,"&gt;"&amp;1)&lt;10),ROW(),"")</f>
        <v/>
      </c>
    </row>
    <row r="1173" customFormat="false" ht="12.8" hidden="false" customHeight="false" outlineLevel="0" collapsed="false">
      <c r="A1173" s="0" t="s">
        <v>1788</v>
      </c>
      <c r="B1173" s="0" t="s">
        <v>30</v>
      </c>
      <c r="C1173" s="0" t="s">
        <v>4</v>
      </c>
      <c r="D1173" s="0" t="s">
        <v>30</v>
      </c>
      <c r="E1173" s="20" t="n">
        <v>262.425003051758</v>
      </c>
      <c r="F1173" s="0" t="n">
        <v>74.5</v>
      </c>
      <c r="G1173" s="0" t="n">
        <v>78.6</v>
      </c>
      <c r="H1173" s="0" t="n">
        <v>84.7</v>
      </c>
      <c r="I1173" s="0" t="n">
        <v>7.83</v>
      </c>
      <c r="J1173" s="0" t="n">
        <v>1.07</v>
      </c>
      <c r="K1173" s="0" t="n">
        <v>32.07</v>
      </c>
      <c r="L1173" s="0" t="n">
        <v>0.52</v>
      </c>
      <c r="M1173" s="19" t="n">
        <v>43650.8387503472</v>
      </c>
      <c r="N1173" s="19" t="n">
        <v>43650.8636345255</v>
      </c>
      <c r="O1173" s="19" t="s">
        <v>676</v>
      </c>
      <c r="AO1173" s="47" t="str">
        <f aca="false">IF(AND(C1173=S$2,D1173=S$3,COUNTIF(AO$1:AO1172,"&gt;"&amp;1)&lt;10),ROW(),"")</f>
        <v/>
      </c>
    </row>
    <row r="1174" customFormat="false" ht="12.8" hidden="false" customHeight="false" outlineLevel="0" collapsed="false">
      <c r="A1174" s="0" t="s">
        <v>1789</v>
      </c>
      <c r="B1174" s="0" t="s">
        <v>66</v>
      </c>
      <c r="C1174" s="0" t="s">
        <v>9</v>
      </c>
      <c r="D1174" s="0" t="s">
        <v>66</v>
      </c>
      <c r="E1174" s="20" t="n">
        <v>366.119004440308</v>
      </c>
      <c r="F1174" s="0" t="n">
        <v>70.2</v>
      </c>
      <c r="G1174" s="0" t="n">
        <v>74</v>
      </c>
      <c r="H1174" s="0" t="n">
        <v>79.5</v>
      </c>
      <c r="I1174" s="0" t="n">
        <v>10.04</v>
      </c>
      <c r="J1174" s="0" t="n">
        <v>1.43</v>
      </c>
      <c r="K1174" s="0" t="n">
        <v>32.25</v>
      </c>
      <c r="L1174" s="0" t="n">
        <v>1.73</v>
      </c>
      <c r="M1174" s="19" t="n">
        <v>43650.803391169</v>
      </c>
      <c r="N1174" s="19" t="n">
        <v>43650.8339996181</v>
      </c>
      <c r="O1174" s="19" t="s">
        <v>676</v>
      </c>
      <c r="AO1174" s="47" t="str">
        <f aca="false">IF(AND(C1174=S$2,D1174=S$3,COUNTIF(AO$1:AO1173,"&gt;"&amp;1)&lt;10),ROW(),"")</f>
        <v/>
      </c>
    </row>
    <row r="1175" customFormat="false" ht="12.8" hidden="false" customHeight="false" outlineLevel="0" collapsed="false">
      <c r="A1175" s="0" t="s">
        <v>1790</v>
      </c>
      <c r="B1175" s="0" t="s">
        <v>66</v>
      </c>
      <c r="C1175" s="0" t="s">
        <v>9</v>
      </c>
      <c r="D1175" s="0" t="s">
        <v>66</v>
      </c>
      <c r="E1175" s="20" t="n">
        <v>449.372003936768</v>
      </c>
      <c r="F1175" s="0" t="n">
        <v>69.3</v>
      </c>
      <c r="G1175" s="0" t="n">
        <v>73.1</v>
      </c>
      <c r="H1175" s="0" t="n">
        <v>78.5</v>
      </c>
      <c r="I1175" s="0" t="n">
        <v>9.42</v>
      </c>
      <c r="J1175" s="0" t="n">
        <v>1.51</v>
      </c>
      <c r="K1175" s="0" t="n">
        <v>32.19</v>
      </c>
      <c r="L1175" s="0" t="n">
        <v>1.14</v>
      </c>
      <c r="M1175" s="19" t="n">
        <v>43650.7599654282</v>
      </c>
      <c r="N1175" s="19" t="n">
        <v>43650.7984212616</v>
      </c>
      <c r="O1175" s="19" t="s">
        <v>676</v>
      </c>
      <c r="AO1175" s="47" t="str">
        <f aca="false">IF(AND(C1175=S$2,D1175=S$3,COUNTIF(AO$1:AO1174,"&gt;"&amp;1)&lt;10),ROW(),"")</f>
        <v/>
      </c>
    </row>
    <row r="1176" customFormat="false" ht="12.8" hidden="false" customHeight="false" outlineLevel="0" collapsed="false">
      <c r="A1176" s="0" t="s">
        <v>1791</v>
      </c>
      <c r="B1176" s="0" t="s">
        <v>594</v>
      </c>
      <c r="C1176" s="0" t="s">
        <v>23</v>
      </c>
      <c r="D1176" s="0" t="s">
        <v>594</v>
      </c>
      <c r="E1176" s="20" t="n">
        <v>51.9810009002686</v>
      </c>
      <c r="F1176" s="0" t="n">
        <v>77.1</v>
      </c>
      <c r="G1176" s="0" t="n">
        <v>81.4</v>
      </c>
      <c r="H1176" s="0" t="n">
        <v>86.4</v>
      </c>
      <c r="I1176" s="0" t="n">
        <v>11.27</v>
      </c>
      <c r="J1176" s="0" t="n">
        <v>1.45</v>
      </c>
      <c r="K1176" s="0" t="n">
        <v>32.55</v>
      </c>
      <c r="L1176" s="0" t="n">
        <v>0.59</v>
      </c>
      <c r="M1176" s="19" t="n">
        <v>43650.2530851042</v>
      </c>
      <c r="N1176" s="19" t="n">
        <v>43650.2562799421</v>
      </c>
      <c r="O1176" s="19" t="s">
        <v>649</v>
      </c>
      <c r="AO1176" s="47" t="str">
        <f aca="false">IF(AND(C1176=S$2,D1176=S$3,COUNTIF(AO$1:AO1175,"&gt;"&amp;1)&lt;10),ROW(),"")</f>
        <v/>
      </c>
    </row>
    <row r="1177" customFormat="false" ht="12.8" hidden="false" customHeight="false" outlineLevel="0" collapsed="false">
      <c r="A1177" s="0" t="s">
        <v>1792</v>
      </c>
      <c r="B1177" s="0" t="s">
        <v>54</v>
      </c>
      <c r="C1177" s="0" t="s">
        <v>5</v>
      </c>
      <c r="D1177" s="0" t="s">
        <v>54</v>
      </c>
      <c r="E1177" s="20" t="n">
        <v>183.250003814697</v>
      </c>
      <c r="F1177" s="0" t="n">
        <v>78.9</v>
      </c>
      <c r="G1177" s="0" t="n">
        <v>83.1</v>
      </c>
      <c r="H1177" s="0" t="n">
        <v>90.3</v>
      </c>
      <c r="I1177" s="0" t="n">
        <v>3.29</v>
      </c>
      <c r="J1177" s="0" t="n">
        <v>0.66</v>
      </c>
      <c r="K1177" s="0" t="n">
        <v>31.6</v>
      </c>
      <c r="L1177" s="0" t="n">
        <v>0.68</v>
      </c>
      <c r="M1177" s="19" t="n">
        <v>43650.2279856482</v>
      </c>
      <c r="N1177" s="19" t="n">
        <v>43650.2464192477</v>
      </c>
      <c r="O1177" s="19" t="s">
        <v>649</v>
      </c>
      <c r="AO1177" s="47" t="str">
        <f aca="false">IF(AND(C1177=S$2,D1177=S$3,COUNTIF(AO$1:AO1176,"&gt;"&amp;1)&lt;10),ROW(),"")</f>
        <v/>
      </c>
    </row>
    <row r="1178" customFormat="false" ht="12.8" hidden="false" customHeight="false" outlineLevel="0" collapsed="false">
      <c r="A1178" s="0" t="s">
        <v>1793</v>
      </c>
      <c r="B1178" s="0" t="s">
        <v>30</v>
      </c>
      <c r="C1178" s="0" t="s">
        <v>4</v>
      </c>
      <c r="D1178" s="0" t="s">
        <v>30</v>
      </c>
      <c r="E1178" s="20" t="n">
        <v>140.509000778198</v>
      </c>
      <c r="F1178" s="0" t="n">
        <v>77.4</v>
      </c>
      <c r="G1178" s="0" t="n">
        <v>81.6</v>
      </c>
      <c r="H1178" s="0" t="n">
        <v>88.3</v>
      </c>
      <c r="I1178" s="0" t="n">
        <v>3.67</v>
      </c>
      <c r="J1178" s="0" t="n">
        <v>0.68</v>
      </c>
      <c r="K1178" s="0" t="n">
        <v>31.78</v>
      </c>
      <c r="L1178" s="0" t="n">
        <v>1.19</v>
      </c>
      <c r="M1178" s="19" t="n">
        <v>43649.9388379977</v>
      </c>
      <c r="N1178" s="19" t="n">
        <v>43650.2677502662</v>
      </c>
      <c r="O1178" s="19" t="s">
        <v>649</v>
      </c>
      <c r="AO1178" s="47" t="str">
        <f aca="false">IF(AND(C1178=S$2,D1178=S$3,COUNTIF(AO$1:AO1177,"&gt;"&amp;1)&lt;10),ROW(),"")</f>
        <v/>
      </c>
    </row>
    <row r="1179" customFormat="false" ht="12.8" hidden="false" customHeight="false" outlineLevel="0" collapsed="false">
      <c r="A1179" s="0" t="s">
        <v>1794</v>
      </c>
      <c r="B1179" s="0" t="s">
        <v>633</v>
      </c>
      <c r="C1179" s="0" t="s">
        <v>5</v>
      </c>
      <c r="D1179" s="0" t="s">
        <v>54</v>
      </c>
      <c r="E1179" s="20" t="n">
        <v>145.512001037598</v>
      </c>
      <c r="F1179" s="0" t="n">
        <v>79.5</v>
      </c>
      <c r="G1179" s="0" t="n">
        <v>83.8</v>
      </c>
      <c r="H1179" s="0" t="n">
        <v>90.7</v>
      </c>
      <c r="I1179" s="0" t="n">
        <v>2.85</v>
      </c>
      <c r="J1179" s="0" t="n">
        <v>0.65</v>
      </c>
      <c r="K1179" s="0" t="n">
        <v>31.69</v>
      </c>
      <c r="L1179" s="0" t="n">
        <v>0.61</v>
      </c>
      <c r="M1179" s="19" t="n">
        <v>43649.9263429745</v>
      </c>
      <c r="N1179" s="19" t="n">
        <v>43649.9398269329</v>
      </c>
      <c r="O1179" s="19" t="s">
        <v>649</v>
      </c>
      <c r="AO1179" s="47" t="str">
        <f aca="false">IF(AND(C1179=S$2,D1179=S$3,COUNTIF(AO$1:AO1178,"&gt;"&amp;1)&lt;10),ROW(),"")</f>
        <v/>
      </c>
    </row>
    <row r="1180" customFormat="false" ht="12.8" hidden="false" customHeight="false" outlineLevel="0" collapsed="false">
      <c r="A1180" s="0" t="s">
        <v>1795</v>
      </c>
      <c r="B1180" s="0" t="s">
        <v>613</v>
      </c>
      <c r="C1180" s="0" t="s">
        <v>23</v>
      </c>
      <c r="D1180" s="0" t="s">
        <v>594</v>
      </c>
      <c r="E1180" s="20" t="n">
        <v>70.0340003967285</v>
      </c>
      <c r="F1180" s="0" t="n">
        <v>75.6</v>
      </c>
      <c r="G1180" s="0" t="n">
        <v>79.7</v>
      </c>
      <c r="H1180" s="0" t="n">
        <v>85.5</v>
      </c>
      <c r="I1180" s="0" t="n">
        <v>10.72</v>
      </c>
      <c r="J1180" s="0" t="n">
        <v>1.37</v>
      </c>
      <c r="K1180" s="0" t="n">
        <v>32.51</v>
      </c>
      <c r="L1180" s="0" t="n">
        <v>0.99</v>
      </c>
      <c r="M1180" s="19" t="n">
        <v>43649.9178650116</v>
      </c>
      <c r="N1180" s="19" t="n">
        <v>43649.9225411227</v>
      </c>
      <c r="O1180" s="19" t="s">
        <v>649</v>
      </c>
      <c r="AO1180" s="47" t="str">
        <f aca="false">IF(AND(C1180=S$2,D1180=S$3,COUNTIF(AO$1:AO1179,"&gt;"&amp;1)&lt;10),ROW(),"")</f>
        <v/>
      </c>
    </row>
    <row r="1181" customFormat="false" ht="12.8" hidden="false" customHeight="false" outlineLevel="0" collapsed="false">
      <c r="A1181" s="0" t="s">
        <v>1796</v>
      </c>
      <c r="B1181" s="0" t="s">
        <v>66</v>
      </c>
      <c r="C1181" s="0" t="s">
        <v>20</v>
      </c>
      <c r="D1181" s="0" t="s">
        <v>66</v>
      </c>
      <c r="E1181" s="20" t="n">
        <v>87.2570009231567</v>
      </c>
      <c r="F1181" s="0" t="n">
        <v>72.4</v>
      </c>
      <c r="G1181" s="0" t="n">
        <v>76.3</v>
      </c>
      <c r="H1181" s="0" t="n">
        <v>82.5</v>
      </c>
      <c r="I1181" s="0" t="n">
        <v>5.67</v>
      </c>
      <c r="J1181" s="0" t="n">
        <v>1.21</v>
      </c>
      <c r="K1181" s="0" t="n">
        <v>31.82</v>
      </c>
      <c r="L1181" s="0" t="n">
        <v>0.94</v>
      </c>
      <c r="M1181" s="19" t="n">
        <v>43649.9024534375</v>
      </c>
      <c r="N1181" s="19" t="n">
        <v>43649.9093123032</v>
      </c>
      <c r="O1181" s="19" t="s">
        <v>649</v>
      </c>
      <c r="AO1181" s="47" t="str">
        <f aca="false">IF(AND(C1181=S$2,D1181=S$3,COUNTIF(AO$1:AO1180,"&gt;"&amp;1)&lt;10),ROW(),"")</f>
        <v/>
      </c>
    </row>
    <row r="1182" customFormat="false" ht="12.8" hidden="false" customHeight="false" outlineLevel="0" collapsed="false">
      <c r="A1182" s="0" t="s">
        <v>1797</v>
      </c>
      <c r="B1182" s="0" t="s">
        <v>633</v>
      </c>
      <c r="C1182" s="0" t="s">
        <v>5</v>
      </c>
      <c r="D1182" s="0" t="s">
        <v>54</v>
      </c>
      <c r="E1182" s="20" t="n">
        <v>111.526000976563</v>
      </c>
      <c r="F1182" s="0" t="n">
        <v>79</v>
      </c>
      <c r="G1182" s="0" t="n">
        <v>83.2</v>
      </c>
      <c r="H1182" s="0" t="n">
        <v>90.4</v>
      </c>
      <c r="I1182" s="0" t="n">
        <v>0.87</v>
      </c>
      <c r="J1182" s="0" t="n">
        <v>0.58</v>
      </c>
      <c r="K1182" s="0" t="n">
        <v>31.55</v>
      </c>
      <c r="L1182" s="0" t="n">
        <v>0.61</v>
      </c>
      <c r="M1182" s="19" t="n">
        <v>43649.8812336458</v>
      </c>
      <c r="N1182" s="19" t="n">
        <v>43649.8900236921</v>
      </c>
      <c r="O1182" s="19" t="s">
        <v>649</v>
      </c>
      <c r="AO1182" s="47" t="str">
        <f aca="false">IF(AND(C1182=S$2,D1182=S$3,COUNTIF(AO$1:AO1181,"&gt;"&amp;1)&lt;10),ROW(),"")</f>
        <v/>
      </c>
    </row>
    <row r="1183" customFormat="false" ht="12.8" hidden="false" customHeight="false" outlineLevel="0" collapsed="false">
      <c r="A1183" s="0" t="s">
        <v>1798</v>
      </c>
      <c r="B1183" s="0" t="s">
        <v>104</v>
      </c>
      <c r="C1183" s="0" t="s">
        <v>6</v>
      </c>
      <c r="D1183" s="0" t="s">
        <v>104</v>
      </c>
      <c r="E1183" s="20" t="n">
        <v>74.8419990539551</v>
      </c>
      <c r="F1183" s="0" t="n">
        <v>79.9</v>
      </c>
      <c r="G1183" s="0" t="n">
        <v>84.2</v>
      </c>
      <c r="H1183" s="0" t="n">
        <v>90.6</v>
      </c>
      <c r="I1183" s="0" t="n">
        <v>6.6</v>
      </c>
      <c r="J1183" s="0" t="n">
        <v>0.86</v>
      </c>
      <c r="K1183" s="0" t="n">
        <v>32.01</v>
      </c>
      <c r="L1183" s="0" t="n">
        <v>0.59</v>
      </c>
      <c r="M1183" s="19" t="n">
        <v>43649.8704930903</v>
      </c>
      <c r="N1183" s="19" t="n">
        <v>43649.8738949884</v>
      </c>
      <c r="O1183" s="19" t="s">
        <v>649</v>
      </c>
      <c r="AO1183" s="47" t="str">
        <f aca="false">IF(AND(C1183=S$2,D1183=S$3,COUNTIF(AO$1:AO1182,"&gt;"&amp;1)&lt;10),ROW(),"")</f>
        <v/>
      </c>
    </row>
    <row r="1184" customFormat="false" ht="12.8" hidden="false" customHeight="false" outlineLevel="0" collapsed="false">
      <c r="A1184" s="0" t="s">
        <v>1799</v>
      </c>
      <c r="B1184" s="0" t="s">
        <v>613</v>
      </c>
      <c r="C1184" s="0" t="s">
        <v>8</v>
      </c>
      <c r="D1184" s="0" t="s">
        <v>66</v>
      </c>
      <c r="E1184" s="20" t="n">
        <v>148.539001464844</v>
      </c>
      <c r="F1184" s="0" t="n">
        <v>74.5</v>
      </c>
      <c r="G1184" s="0" t="n">
        <v>78.5</v>
      </c>
      <c r="H1184" s="0" t="n">
        <v>84.8</v>
      </c>
      <c r="I1184" s="0" t="n">
        <v>4.85</v>
      </c>
      <c r="J1184" s="0" t="n">
        <v>1.06</v>
      </c>
      <c r="K1184" s="0" t="n">
        <v>31.72</v>
      </c>
      <c r="L1184" s="0" t="n">
        <v>1.12</v>
      </c>
      <c r="M1184" s="19" t="n">
        <v>43649.8522637732</v>
      </c>
      <c r="N1184" s="19" t="n">
        <v>43649.8633631944</v>
      </c>
      <c r="O1184" s="19" t="s">
        <v>649</v>
      </c>
      <c r="AO1184" s="47" t="str">
        <f aca="false">IF(AND(C1184=S$2,D1184=S$3,COUNTIF(AO$1:AO1183,"&gt;"&amp;1)&lt;10),ROW(),"")</f>
        <v/>
      </c>
    </row>
    <row r="1185" customFormat="false" ht="12.8" hidden="false" customHeight="false" outlineLevel="0" collapsed="false">
      <c r="A1185" s="0" t="s">
        <v>1800</v>
      </c>
      <c r="B1185" s="0" t="s">
        <v>594</v>
      </c>
      <c r="C1185" s="0" t="s">
        <v>24</v>
      </c>
      <c r="D1185" s="0" t="s">
        <v>594</v>
      </c>
      <c r="E1185" s="20" t="n">
        <v>69.8530006408691</v>
      </c>
      <c r="F1185" s="0" t="n">
        <v>78.8</v>
      </c>
      <c r="G1185" s="0" t="n">
        <v>83.2</v>
      </c>
      <c r="H1185" s="0" t="n">
        <v>89.4</v>
      </c>
      <c r="I1185" s="0" t="n">
        <v>7.49</v>
      </c>
      <c r="J1185" s="0" t="n">
        <v>1.01</v>
      </c>
      <c r="K1185" s="0" t="n">
        <v>32.05</v>
      </c>
      <c r="L1185" s="0" t="n">
        <v>0.37</v>
      </c>
      <c r="M1185" s="19" t="n">
        <v>43649.8466201736</v>
      </c>
      <c r="N1185" s="19" t="n">
        <v>43649.8482243056</v>
      </c>
      <c r="O1185" s="19" t="s">
        <v>649</v>
      </c>
      <c r="AO1185" s="47" t="str">
        <f aca="false">IF(AND(C1185=S$2,D1185=S$3,COUNTIF(AO$1:AO1184,"&gt;"&amp;1)&lt;10),ROW(),"")</f>
        <v/>
      </c>
    </row>
    <row r="1186" customFormat="false" ht="12.8" hidden="false" customHeight="false" outlineLevel="0" collapsed="false">
      <c r="A1186" s="0" t="s">
        <v>1801</v>
      </c>
      <c r="B1186" s="0" t="s">
        <v>30</v>
      </c>
      <c r="C1186" s="0" t="s">
        <v>1</v>
      </c>
      <c r="D1186" s="0" t="s">
        <v>30</v>
      </c>
      <c r="E1186" s="20" t="n">
        <v>225.525001525879</v>
      </c>
      <c r="F1186" s="20" t="n">
        <v>77.5</v>
      </c>
      <c r="G1186" s="20" t="n">
        <v>81.6</v>
      </c>
      <c r="H1186" s="20" t="n">
        <v>88.5</v>
      </c>
      <c r="I1186" s="20" t="n">
        <v>2.11</v>
      </c>
      <c r="J1186" s="20" t="n">
        <v>0.7</v>
      </c>
      <c r="K1186" s="20" t="n">
        <v>31.7</v>
      </c>
      <c r="L1186" s="20" t="n">
        <v>0.7</v>
      </c>
      <c r="M1186" s="19" t="n">
        <v>43649.8236920949</v>
      </c>
      <c r="N1186" s="19" t="n">
        <v>43649.839346956</v>
      </c>
      <c r="O1186" s="19" t="s">
        <v>649</v>
      </c>
      <c r="AO1186" s="47" t="str">
        <f aca="false">IF(AND(C1186=S$2,D1186=S$3,COUNTIF(AO$1:AO1185,"&gt;"&amp;1)&lt;10),ROW(),"")</f>
        <v/>
      </c>
    </row>
    <row r="1187" customFormat="false" ht="12.8" hidden="false" customHeight="false" outlineLevel="0" collapsed="false">
      <c r="A1187" s="0" t="s">
        <v>1802</v>
      </c>
      <c r="B1187" s="0" t="s">
        <v>58</v>
      </c>
      <c r="C1187" s="0" t="s">
        <v>2</v>
      </c>
      <c r="D1187" s="0" t="s">
        <v>58</v>
      </c>
      <c r="E1187" s="20" t="n">
        <v>188.555001831055</v>
      </c>
      <c r="F1187" s="0" t="n">
        <v>76.8</v>
      </c>
      <c r="G1187" s="0" t="n">
        <v>80.9</v>
      </c>
      <c r="H1187" s="0" t="n">
        <v>87.7</v>
      </c>
      <c r="I1187" s="0" t="n">
        <v>2.74</v>
      </c>
      <c r="J1187" s="0" t="n">
        <v>0.8</v>
      </c>
      <c r="K1187" s="0" t="n">
        <v>31.54</v>
      </c>
      <c r="L1187" s="0" t="n">
        <v>0.42</v>
      </c>
      <c r="M1187" s="19" t="n">
        <v>43649.8037569097</v>
      </c>
      <c r="N1187" s="19" t="n">
        <v>43649.818594132</v>
      </c>
      <c r="O1187" s="19" t="s">
        <v>649</v>
      </c>
      <c r="AO1187" s="47" t="str">
        <f aca="false">IF(AND(C1187=S$2,D1187=S$3,COUNTIF(AO$1:AO1186,"&gt;"&amp;1)&lt;10),ROW(),"")</f>
        <v/>
      </c>
    </row>
    <row r="1188" customFormat="false" ht="12.8" hidden="false" customHeight="false" outlineLevel="0" collapsed="false">
      <c r="A1188" s="0" t="s">
        <v>1803</v>
      </c>
      <c r="B1188" s="0" t="s">
        <v>30</v>
      </c>
      <c r="C1188" s="0" t="s">
        <v>1</v>
      </c>
      <c r="D1188" s="0" t="s">
        <v>30</v>
      </c>
      <c r="E1188" s="20" t="n">
        <v>112.218002319336</v>
      </c>
      <c r="F1188" s="20" t="n">
        <v>77</v>
      </c>
      <c r="G1188" s="20" t="n">
        <v>81.1</v>
      </c>
      <c r="H1188" s="20" t="n">
        <v>88</v>
      </c>
      <c r="I1188" s="20" t="n">
        <v>2.36</v>
      </c>
      <c r="J1188" s="20" t="n">
        <v>0.77</v>
      </c>
      <c r="K1188" s="20" t="n">
        <v>31.51</v>
      </c>
      <c r="L1188" s="20" t="n">
        <v>0.55</v>
      </c>
      <c r="M1188" s="19" t="n">
        <v>43649.7916896644</v>
      </c>
      <c r="N1188" s="19" t="n">
        <v>43649.7974828357</v>
      </c>
      <c r="O1188" s="19" t="s">
        <v>649</v>
      </c>
      <c r="AO1188" s="47" t="str">
        <f aca="false">IF(AND(C1188=S$2,D1188=S$3,COUNTIF(AO$1:AO1187,"&gt;"&amp;1)&lt;10),ROW(),"")</f>
        <v/>
      </c>
    </row>
    <row r="1189" customFormat="false" ht="12.8" hidden="false" customHeight="false" outlineLevel="0" collapsed="false">
      <c r="A1189" s="0" t="s">
        <v>1804</v>
      </c>
      <c r="B1189" s="0" t="s">
        <v>66</v>
      </c>
      <c r="C1189" s="0" t="s">
        <v>20</v>
      </c>
      <c r="D1189" s="0" t="s">
        <v>66</v>
      </c>
      <c r="E1189" s="20" t="n">
        <v>187.175001525879</v>
      </c>
      <c r="F1189" s="0" t="n">
        <v>71.5</v>
      </c>
      <c r="G1189" s="0" t="n">
        <v>75.4</v>
      </c>
      <c r="H1189" s="0" t="n">
        <v>81.5</v>
      </c>
      <c r="I1189" s="0" t="n">
        <v>5.15</v>
      </c>
      <c r="J1189" s="0" t="n">
        <v>1.16</v>
      </c>
      <c r="K1189" s="0" t="n">
        <v>31.86</v>
      </c>
      <c r="L1189" s="0" t="n">
        <v>0.76</v>
      </c>
      <c r="M1189" s="19" t="n">
        <v>43649.772309757</v>
      </c>
      <c r="N1189" s="19" t="n">
        <v>43649.7863841782</v>
      </c>
      <c r="O1189" s="19" t="s">
        <v>649</v>
      </c>
      <c r="AO1189" s="47" t="str">
        <f aca="false">IF(AND(C1189=S$2,D1189=S$3,COUNTIF(AO$1:AO1188,"&gt;"&amp;1)&lt;10),ROW(),"")</f>
        <v/>
      </c>
    </row>
    <row r="1190" customFormat="false" ht="12.8" hidden="false" customHeight="false" outlineLevel="0" collapsed="false">
      <c r="A1190" s="0" t="s">
        <v>1805</v>
      </c>
      <c r="B1190" s="0" t="s">
        <v>30</v>
      </c>
      <c r="C1190" s="0" t="s">
        <v>1</v>
      </c>
      <c r="D1190" s="0" t="s">
        <v>30</v>
      </c>
      <c r="E1190" s="20" t="n">
        <v>220.170997619629</v>
      </c>
      <c r="F1190" s="20" t="n">
        <v>74.3</v>
      </c>
      <c r="G1190" s="20" t="n">
        <v>78.3</v>
      </c>
      <c r="H1190" s="20" t="n">
        <v>84.9</v>
      </c>
      <c r="I1190" s="20" t="n">
        <v>2.89</v>
      </c>
      <c r="J1190" s="20" t="n">
        <v>0.77</v>
      </c>
      <c r="K1190" s="20" t="n">
        <v>31.69</v>
      </c>
      <c r="L1190" s="20" t="n">
        <v>1.8</v>
      </c>
      <c r="M1190" s="19" t="n">
        <v>43649.2374957986</v>
      </c>
      <c r="N1190" s="19" t="n">
        <v>43649.266797338</v>
      </c>
      <c r="O1190" s="19" t="s">
        <v>605</v>
      </c>
      <c r="AO1190" s="47" t="str">
        <f aca="false">IF(AND(C1190=S$2,D1190=S$3,COUNTIF(AO$1:AO1189,"&gt;"&amp;1)&lt;10),ROW(),"")</f>
        <v/>
      </c>
    </row>
    <row r="1191" customFormat="false" ht="12.8" hidden="false" customHeight="false" outlineLevel="0" collapsed="false">
      <c r="A1191" s="0" t="s">
        <v>1806</v>
      </c>
      <c r="B1191" s="0" t="s">
        <v>633</v>
      </c>
      <c r="C1191" s="0" t="s">
        <v>5</v>
      </c>
      <c r="D1191" s="0" t="s">
        <v>54</v>
      </c>
      <c r="E1191" s="20" t="n">
        <v>143.826000976563</v>
      </c>
      <c r="F1191" s="0" t="n">
        <v>79.9</v>
      </c>
      <c r="G1191" s="0" t="n">
        <v>84.2</v>
      </c>
      <c r="H1191" s="0" t="n">
        <v>91.3</v>
      </c>
      <c r="I1191" s="0" t="n">
        <v>1.63</v>
      </c>
      <c r="J1191" s="0" t="n">
        <v>0.67</v>
      </c>
      <c r="K1191" s="0" t="n">
        <v>31.65</v>
      </c>
      <c r="L1191" s="0" t="n">
        <v>0.55</v>
      </c>
      <c r="M1191" s="19" t="n">
        <v>43649.2188857292</v>
      </c>
      <c r="N1191" s="19" t="n">
        <v>43649.2335079051</v>
      </c>
      <c r="O1191" s="19" t="s">
        <v>605</v>
      </c>
      <c r="AO1191" s="47" t="str">
        <f aca="false">IF(AND(C1191=S$2,D1191=S$3,COUNTIF(AO$1:AO1190,"&gt;"&amp;1)&lt;10),ROW(),"")</f>
        <v/>
      </c>
    </row>
    <row r="1192" customFormat="false" ht="12.8" hidden="false" customHeight="false" outlineLevel="0" collapsed="false">
      <c r="A1192" s="0" t="s">
        <v>1807</v>
      </c>
      <c r="B1192" s="0" t="s">
        <v>88</v>
      </c>
      <c r="C1192" s="0" t="s">
        <v>26</v>
      </c>
      <c r="D1192" s="0" t="s">
        <v>66</v>
      </c>
      <c r="E1192" s="20" t="n">
        <v>185.204998016357</v>
      </c>
      <c r="F1192" s="0" t="n">
        <v>73.1</v>
      </c>
      <c r="G1192" s="0" t="n">
        <v>77</v>
      </c>
      <c r="H1192" s="0" t="n">
        <v>83</v>
      </c>
      <c r="I1192" s="0" t="n">
        <v>3.55</v>
      </c>
      <c r="J1192" s="0" t="n">
        <v>0.89</v>
      </c>
      <c r="K1192" s="0" t="n">
        <v>31.59</v>
      </c>
      <c r="L1192" s="0" t="n">
        <v>3.06</v>
      </c>
      <c r="M1192" s="19" t="n">
        <v>43648.9210139699</v>
      </c>
      <c r="N1192" s="19" t="n">
        <v>43649.254127662</v>
      </c>
      <c r="O1192" s="19" t="s">
        <v>676</v>
      </c>
      <c r="AO1192" s="47" t="str">
        <f aca="false">IF(AND(C1192=S$2,D1192=S$3,COUNTIF(AO$1:AO1191,"&gt;"&amp;1)&lt;10),ROW(),"")</f>
        <v/>
      </c>
    </row>
    <row r="1193" customFormat="false" ht="12.8" hidden="false" customHeight="false" outlineLevel="0" collapsed="false">
      <c r="A1193" s="0" t="s">
        <v>1808</v>
      </c>
      <c r="B1193" s="0" t="s">
        <v>30</v>
      </c>
      <c r="C1193" s="0" t="s">
        <v>4</v>
      </c>
      <c r="D1193" s="0" t="s">
        <v>30</v>
      </c>
      <c r="E1193" s="20" t="n">
        <v>372.596003723145</v>
      </c>
      <c r="F1193" s="0" t="n">
        <v>76.8</v>
      </c>
      <c r="G1193" s="0" t="n">
        <v>81</v>
      </c>
      <c r="H1193" s="0" t="n">
        <v>87.3</v>
      </c>
      <c r="I1193" s="0" t="n">
        <v>4.16</v>
      </c>
      <c r="J1193" s="0" t="n">
        <v>0.88</v>
      </c>
      <c r="K1193" s="0" t="n">
        <v>31.62</v>
      </c>
      <c r="L1193" s="0" t="n">
        <v>0.48</v>
      </c>
      <c r="M1193" s="19" t="n">
        <v>43648.8714277431</v>
      </c>
      <c r="N1193" s="19" t="n">
        <v>43648.9107450231</v>
      </c>
      <c r="O1193" s="19" t="s">
        <v>676</v>
      </c>
      <c r="AO1193" s="47" t="str">
        <f aca="false">IF(AND(C1193=S$2,D1193=S$3,COUNTIF(AO$1:AO1192,"&gt;"&amp;1)&lt;10),ROW(),"")</f>
        <v/>
      </c>
    </row>
    <row r="1194" customFormat="false" ht="12.8" hidden="false" customHeight="false" outlineLevel="0" collapsed="false">
      <c r="A1194" s="0" t="s">
        <v>1809</v>
      </c>
      <c r="B1194" s="0" t="s">
        <v>594</v>
      </c>
      <c r="C1194" s="0" t="s">
        <v>23</v>
      </c>
      <c r="D1194" s="0" t="s">
        <v>594</v>
      </c>
      <c r="E1194" s="20" t="n">
        <v>176.879999542236</v>
      </c>
      <c r="F1194" s="0" t="n">
        <v>76.8</v>
      </c>
      <c r="G1194" s="0" t="n">
        <v>81</v>
      </c>
      <c r="H1194" s="0" t="n">
        <v>85.6</v>
      </c>
      <c r="I1194" s="0" t="n">
        <v>11.85</v>
      </c>
      <c r="J1194" s="0" t="n">
        <v>1.64</v>
      </c>
      <c r="K1194" s="0" t="n">
        <v>32.4</v>
      </c>
      <c r="L1194" s="0" t="n">
        <v>0.57</v>
      </c>
      <c r="M1194" s="19" t="n">
        <v>43648.8510258912</v>
      </c>
      <c r="N1194" s="19" t="n">
        <v>43648.8668011227</v>
      </c>
      <c r="O1194" s="19" t="s">
        <v>676</v>
      </c>
      <c r="AO1194" s="47" t="str">
        <f aca="false">IF(AND(C1194=S$2,D1194=S$3,COUNTIF(AO$1:AO1193,"&gt;"&amp;1)&lt;10),ROW(),"")</f>
        <v/>
      </c>
    </row>
    <row r="1195" customFormat="false" ht="12.8" hidden="false" customHeight="false" outlineLevel="0" collapsed="false">
      <c r="A1195" s="0" t="s">
        <v>1810</v>
      </c>
      <c r="B1195" s="0" t="s">
        <v>613</v>
      </c>
      <c r="C1195" s="0" t="s">
        <v>8</v>
      </c>
      <c r="D1195" s="0" t="s">
        <v>66</v>
      </c>
      <c r="E1195" s="20" t="n">
        <v>597.016003417969</v>
      </c>
      <c r="F1195" s="0" t="n">
        <v>73.8</v>
      </c>
      <c r="G1195" s="0" t="n">
        <v>77.8</v>
      </c>
      <c r="H1195" s="0" t="n">
        <v>82.9</v>
      </c>
      <c r="I1195" s="0" t="n">
        <v>10.94</v>
      </c>
      <c r="J1195" s="0" t="n">
        <v>1.57</v>
      </c>
      <c r="K1195" s="0" t="n">
        <v>32.43</v>
      </c>
      <c r="L1195" s="0" t="n">
        <v>0.43</v>
      </c>
      <c r="M1195" s="19" t="n">
        <v>43648.7925646644</v>
      </c>
      <c r="N1195" s="19" t="n">
        <v>43648.8476400463</v>
      </c>
      <c r="O1195" s="19" t="s">
        <v>676</v>
      </c>
      <c r="AO1195" s="47" t="str">
        <f aca="false">IF(AND(C1195=S$2,D1195=S$3,COUNTIF(AO$1:AO1194,"&gt;"&amp;1)&lt;10),ROW(),"")</f>
        <v/>
      </c>
    </row>
    <row r="1196" customFormat="false" ht="12.8" hidden="false" customHeight="false" outlineLevel="0" collapsed="false">
      <c r="A1196" s="0" t="s">
        <v>1811</v>
      </c>
      <c r="B1196" s="0" t="s">
        <v>30</v>
      </c>
      <c r="C1196" s="0" t="s">
        <v>1</v>
      </c>
      <c r="D1196" s="0" t="s">
        <v>30</v>
      </c>
      <c r="E1196" s="20" t="n">
        <v>352.301002502441</v>
      </c>
      <c r="F1196" s="20" t="n">
        <v>75.6</v>
      </c>
      <c r="G1196" s="20" t="n">
        <v>79.6</v>
      </c>
      <c r="H1196" s="20" t="n">
        <v>86</v>
      </c>
      <c r="I1196" s="20" t="n">
        <v>3.33</v>
      </c>
      <c r="J1196" s="20" t="n">
        <v>0.81</v>
      </c>
      <c r="K1196" s="20" t="n">
        <v>31.58</v>
      </c>
      <c r="L1196" s="20" t="n">
        <v>0.32</v>
      </c>
      <c r="M1196" s="19" t="n">
        <v>43648.7307294792</v>
      </c>
      <c r="N1196" s="19" t="n">
        <v>43648.7861527431</v>
      </c>
      <c r="O1196" s="19" t="s">
        <v>676</v>
      </c>
      <c r="AO1196" s="47" t="str">
        <f aca="false">IF(AND(C1196=S$2,D1196=S$3,COUNTIF(AO$1:AO1195,"&gt;"&amp;1)&lt;10),ROW(),"")</f>
        <v/>
      </c>
    </row>
    <row r="1197" customFormat="false" ht="12.8" hidden="false" customHeight="false" outlineLevel="0" collapsed="false">
      <c r="A1197" s="0" t="s">
        <v>1812</v>
      </c>
      <c r="B1197" s="0" t="s">
        <v>104</v>
      </c>
      <c r="C1197" s="0" t="s">
        <v>6</v>
      </c>
      <c r="D1197" s="0" t="s">
        <v>104</v>
      </c>
      <c r="E1197" s="20" t="n">
        <v>100.513999557495</v>
      </c>
      <c r="F1197" s="0" t="n">
        <v>78</v>
      </c>
      <c r="G1197" s="0" t="n">
        <v>82.2</v>
      </c>
      <c r="H1197" s="0" t="n">
        <v>88.5</v>
      </c>
      <c r="I1197" s="0" t="n">
        <v>4.3</v>
      </c>
      <c r="J1197" s="0" t="n">
        <v>0.86</v>
      </c>
      <c r="K1197" s="0" t="n">
        <v>31.82</v>
      </c>
      <c r="L1197" s="0" t="n">
        <v>0.37</v>
      </c>
      <c r="M1197" s="19" t="n">
        <v>43648.7096842245</v>
      </c>
      <c r="N1197" s="19" t="n">
        <v>43648.7168809375</v>
      </c>
      <c r="O1197" s="19" t="s">
        <v>676</v>
      </c>
      <c r="AO1197" s="47" t="str">
        <f aca="false">IF(AND(C1197=S$2,D1197=S$3,COUNTIF(AO$1:AO1196,"&gt;"&amp;1)&lt;10),ROW(),"")</f>
        <v/>
      </c>
    </row>
    <row r="1198" customFormat="false" ht="12.8" hidden="false" customHeight="false" outlineLevel="0" collapsed="false">
      <c r="A1198" s="0" t="s">
        <v>1813</v>
      </c>
      <c r="B1198" s="0" t="s">
        <v>58</v>
      </c>
      <c r="C1198" s="0" t="s">
        <v>2</v>
      </c>
      <c r="D1198" s="0" t="s">
        <v>58</v>
      </c>
      <c r="E1198" s="20" t="n">
        <v>336.701002502441</v>
      </c>
      <c r="F1198" s="0" t="n">
        <v>77.6</v>
      </c>
      <c r="G1198" s="0" t="n">
        <v>81.8</v>
      </c>
      <c r="H1198" s="0" t="n">
        <v>88.3</v>
      </c>
      <c r="I1198" s="0" t="n">
        <v>3.34</v>
      </c>
      <c r="J1198" s="0" t="n">
        <v>0.85</v>
      </c>
      <c r="K1198" s="0" t="n">
        <v>31.46</v>
      </c>
      <c r="L1198" s="0" t="n">
        <v>0.46</v>
      </c>
      <c r="M1198" s="19" t="n">
        <v>43648.6795023495</v>
      </c>
      <c r="N1198" s="19" t="n">
        <v>43648.7056842593</v>
      </c>
      <c r="O1198" s="19" t="s">
        <v>676</v>
      </c>
      <c r="AO1198" s="47" t="str">
        <f aca="false">IF(AND(C1198=S$2,D1198=S$3,COUNTIF(AO$1:AO1197,"&gt;"&amp;1)&lt;10),ROW(),"")</f>
        <v/>
      </c>
    </row>
    <row r="1199" customFormat="false" ht="12.8" hidden="false" customHeight="false" outlineLevel="0" collapsed="false">
      <c r="A1199" s="0" t="s">
        <v>1814</v>
      </c>
      <c r="B1199" s="0" t="s">
        <v>54</v>
      </c>
      <c r="C1199" s="0" t="s">
        <v>5</v>
      </c>
      <c r="D1199" s="0" t="s">
        <v>54</v>
      </c>
      <c r="E1199" s="20" t="n">
        <v>149.545999145508</v>
      </c>
      <c r="F1199" s="0" t="n">
        <v>80.6</v>
      </c>
      <c r="G1199" s="0" t="n">
        <v>84.9</v>
      </c>
      <c r="H1199" s="0" t="n">
        <v>91.6</v>
      </c>
      <c r="I1199" s="0" t="n">
        <v>2.71</v>
      </c>
      <c r="J1199" s="0" t="n">
        <v>0.8</v>
      </c>
      <c r="K1199" s="0" t="n">
        <v>31.59</v>
      </c>
      <c r="L1199" s="0" t="n">
        <v>0.24</v>
      </c>
      <c r="M1199" s="19" t="n">
        <v>43648.6581133102</v>
      </c>
      <c r="N1199" s="19" t="n">
        <v>43648.6763833681</v>
      </c>
      <c r="O1199" s="19" t="s">
        <v>676</v>
      </c>
      <c r="AO1199" s="47" t="str">
        <f aca="false">IF(AND(C1199=S$2,D1199=S$3,COUNTIF(AO$1:AO1198,"&gt;"&amp;1)&lt;10),ROW(),"")</f>
        <v/>
      </c>
    </row>
    <row r="1200" customFormat="false" ht="12.8" hidden="false" customHeight="false" outlineLevel="0" collapsed="false">
      <c r="A1200" s="0" t="s">
        <v>1815</v>
      </c>
      <c r="B1200" s="0" t="s">
        <v>104</v>
      </c>
      <c r="C1200" s="0" t="s">
        <v>6</v>
      </c>
      <c r="D1200" s="0" t="s">
        <v>104</v>
      </c>
      <c r="E1200" s="20" t="n">
        <v>327.867000579834</v>
      </c>
      <c r="F1200" s="0" t="n">
        <v>79.4</v>
      </c>
      <c r="G1200" s="0" t="n">
        <v>83.6</v>
      </c>
      <c r="H1200" s="0" t="n">
        <v>90.3</v>
      </c>
      <c r="I1200" s="0" t="n">
        <v>4.1</v>
      </c>
      <c r="J1200" s="0" t="n">
        <v>0.86</v>
      </c>
      <c r="K1200" s="0" t="n">
        <v>31.74</v>
      </c>
      <c r="L1200" s="0" t="n">
        <v>0.37</v>
      </c>
      <c r="M1200" s="19" t="n">
        <v>43648.6265462153</v>
      </c>
      <c r="N1200" s="19" t="n">
        <v>43648.6539422454</v>
      </c>
      <c r="O1200" s="19" t="s">
        <v>676</v>
      </c>
      <c r="AO1200" s="47" t="str">
        <f aca="false">IF(AND(C1200=S$2,D1200=S$3,COUNTIF(AO$1:AO1199,"&gt;"&amp;1)&lt;10),ROW(),"")</f>
        <v/>
      </c>
    </row>
    <row r="1201" customFormat="false" ht="12.8" hidden="false" customHeight="false" outlineLevel="0" collapsed="false">
      <c r="A1201" s="0" t="s">
        <v>1816</v>
      </c>
      <c r="B1201" s="0" t="s">
        <v>30</v>
      </c>
      <c r="C1201" s="0" t="s">
        <v>1</v>
      </c>
      <c r="D1201" s="0" t="s">
        <v>30</v>
      </c>
      <c r="E1201" s="20" t="n">
        <v>338.082000732422</v>
      </c>
      <c r="F1201" s="20" t="n">
        <v>78.2</v>
      </c>
      <c r="G1201" s="20" t="n">
        <v>82.4</v>
      </c>
      <c r="H1201" s="20" t="n">
        <v>89.2</v>
      </c>
      <c r="I1201" s="20" t="n">
        <v>2.29</v>
      </c>
      <c r="J1201" s="20" t="n">
        <v>0.8</v>
      </c>
      <c r="K1201" s="20" t="n">
        <v>31.54</v>
      </c>
      <c r="L1201" s="20" t="n">
        <v>0.28</v>
      </c>
      <c r="M1201" s="19" t="n">
        <v>43648.5947570949</v>
      </c>
      <c r="N1201" s="19" t="n">
        <v>43648.6229973727</v>
      </c>
      <c r="O1201" s="19" t="s">
        <v>676</v>
      </c>
      <c r="AO1201" s="47" t="str">
        <f aca="false">IF(AND(C1201=S$2,D1201=S$3,COUNTIF(AO$1:AO1200,"&gt;"&amp;1)&lt;10),ROW(),"")</f>
        <v/>
      </c>
    </row>
    <row r="1202" customFormat="false" ht="12.8" hidden="false" customHeight="false" outlineLevel="0" collapsed="false">
      <c r="A1202" s="0" t="s">
        <v>1817</v>
      </c>
      <c r="B1202" s="0" t="s">
        <v>30</v>
      </c>
      <c r="C1202" s="0" t="s">
        <v>1</v>
      </c>
      <c r="D1202" s="0" t="s">
        <v>30</v>
      </c>
      <c r="E1202" s="20" t="n">
        <v>110.857002258301</v>
      </c>
      <c r="F1202" s="20" t="n">
        <v>79.5</v>
      </c>
      <c r="G1202" s="20" t="n">
        <v>82.7</v>
      </c>
      <c r="H1202" s="20" t="n">
        <v>89.4</v>
      </c>
      <c r="I1202" s="20" t="n">
        <v>2.68</v>
      </c>
      <c r="J1202" s="20" t="n">
        <v>0.67</v>
      </c>
      <c r="K1202" s="20" t="n">
        <v>31.57</v>
      </c>
      <c r="L1202" s="20" t="n">
        <v>0.76</v>
      </c>
      <c r="M1202" s="19" t="n">
        <v>43648.2980178588</v>
      </c>
      <c r="N1202" s="19" t="n">
        <v>43648.3079695255</v>
      </c>
      <c r="O1202" s="19" t="s">
        <v>977</v>
      </c>
      <c r="AO1202" s="47" t="str">
        <f aca="false">IF(AND(C1202=S$2,D1202=S$3,COUNTIF(AO$1:AO1201,"&gt;"&amp;1)&lt;10),ROW(),"")</f>
        <v/>
      </c>
    </row>
    <row r="1203" customFormat="false" ht="12.8" hidden="false" customHeight="false" outlineLevel="0" collapsed="false">
      <c r="A1203" s="0" t="s">
        <v>1818</v>
      </c>
      <c r="B1203" s="0" t="s">
        <v>613</v>
      </c>
      <c r="C1203" s="0" t="s">
        <v>8</v>
      </c>
      <c r="D1203" s="0" t="s">
        <v>66</v>
      </c>
      <c r="E1203" s="20" t="n">
        <v>108.40700006485</v>
      </c>
      <c r="F1203" s="0" t="n">
        <v>73.7</v>
      </c>
      <c r="G1203" s="0" t="n">
        <v>77.8</v>
      </c>
      <c r="H1203" s="0" t="n">
        <v>82.5</v>
      </c>
      <c r="I1203" s="0" t="n">
        <v>16.03</v>
      </c>
      <c r="J1203" s="0" t="n">
        <v>2.07</v>
      </c>
      <c r="K1203" s="0" t="n">
        <v>32.91</v>
      </c>
      <c r="L1203" s="0" t="n">
        <v>0.46</v>
      </c>
      <c r="M1203" s="19" t="n">
        <v>43648.2324835301</v>
      </c>
      <c r="N1203" s="19" t="n">
        <v>43648.2527033912</v>
      </c>
      <c r="O1203" s="19" t="s">
        <v>977</v>
      </c>
      <c r="AO1203" s="47" t="str">
        <f aca="false">IF(AND(C1203=S$2,D1203=S$3,COUNTIF(AO$1:AO1202,"&gt;"&amp;1)&lt;10),ROW(),"")</f>
        <v/>
      </c>
    </row>
    <row r="1204" customFormat="false" ht="12.8" hidden="false" customHeight="false" outlineLevel="0" collapsed="false">
      <c r="A1204" s="0" t="s">
        <v>1819</v>
      </c>
      <c r="B1204" s="0" t="s">
        <v>66</v>
      </c>
      <c r="C1204" s="0" t="s">
        <v>9</v>
      </c>
      <c r="D1204" s="0" t="s">
        <v>66</v>
      </c>
      <c r="E1204" s="20" t="n">
        <v>336.836002349854</v>
      </c>
      <c r="F1204" s="0" t="n">
        <v>65.1</v>
      </c>
      <c r="G1204" s="0" t="n">
        <v>68.7</v>
      </c>
      <c r="H1204" s="0" t="n">
        <v>74.1</v>
      </c>
      <c r="I1204" s="0" t="n">
        <v>10.98</v>
      </c>
      <c r="J1204" s="0" t="n">
        <v>1.62</v>
      </c>
      <c r="K1204" s="0" t="n">
        <v>32.41</v>
      </c>
      <c r="L1204" s="0" t="n">
        <v>0.41</v>
      </c>
      <c r="M1204" s="19" t="n">
        <v>43647.9215111921</v>
      </c>
      <c r="N1204" s="19" t="n">
        <v>43648.2325924421</v>
      </c>
      <c r="O1204" s="19" t="s">
        <v>977</v>
      </c>
      <c r="AO1204" s="47" t="str">
        <f aca="false">IF(AND(C1204=S$2,D1204=S$3,COUNTIF(AO$1:AO1203,"&gt;"&amp;1)&lt;10),ROW(),"")</f>
        <v/>
      </c>
    </row>
    <row r="1205" customFormat="false" ht="12.8" hidden="false" customHeight="false" outlineLevel="0" collapsed="false">
      <c r="A1205" s="0" t="s">
        <v>1820</v>
      </c>
      <c r="B1205" s="0" t="s">
        <v>104</v>
      </c>
      <c r="C1205" s="0" t="s">
        <v>6</v>
      </c>
      <c r="D1205" s="0" t="s">
        <v>104</v>
      </c>
      <c r="E1205" s="20" t="n">
        <v>190.416000366211</v>
      </c>
      <c r="F1205" s="0" t="n">
        <v>77.8</v>
      </c>
      <c r="G1205" s="0" t="n">
        <v>82</v>
      </c>
      <c r="H1205" s="0" t="n">
        <v>88.1</v>
      </c>
      <c r="I1205" s="0" t="n">
        <v>4.77</v>
      </c>
      <c r="J1205" s="0" t="n">
        <v>0.83</v>
      </c>
      <c r="K1205" s="0" t="n">
        <v>31.75</v>
      </c>
      <c r="L1205" s="0" t="n">
        <v>1.55</v>
      </c>
      <c r="M1205" s="19" t="n">
        <v>43647.8899958333</v>
      </c>
      <c r="N1205" s="19" t="n">
        <v>43647.9076802894</v>
      </c>
      <c r="O1205" s="19" t="s">
        <v>605</v>
      </c>
      <c r="AO1205" s="47" t="str">
        <f aca="false">IF(AND(C1205=S$2,D1205=S$3,COUNTIF(AO$1:AO1204,"&gt;"&amp;1)&lt;10),ROW(),"")</f>
        <v/>
      </c>
    </row>
    <row r="1206" customFormat="false" ht="12.8" hidden="false" customHeight="false" outlineLevel="0" collapsed="false">
      <c r="A1206" s="0" t="s">
        <v>1821</v>
      </c>
      <c r="B1206" s="0" t="s">
        <v>56</v>
      </c>
      <c r="C1206" s="0" t="s">
        <v>25</v>
      </c>
      <c r="D1206" s="0" t="s">
        <v>56</v>
      </c>
      <c r="E1206" s="20" t="n">
        <v>300.79100112915</v>
      </c>
      <c r="F1206" s="0" t="n">
        <v>80.6</v>
      </c>
      <c r="G1206" s="0" t="n">
        <v>85.1</v>
      </c>
      <c r="H1206" s="0" t="n">
        <v>90.6</v>
      </c>
      <c r="I1206" s="0" t="n">
        <v>11.7</v>
      </c>
      <c r="J1206" s="0" t="n">
        <v>1.07</v>
      </c>
      <c r="K1206" s="0" t="n">
        <v>32.44</v>
      </c>
      <c r="L1206" s="0" t="n">
        <v>0.6</v>
      </c>
      <c r="M1206" s="19" t="n">
        <v>43647.8523559838</v>
      </c>
      <c r="N1206" s="19" t="n">
        <v>43647.8847989931</v>
      </c>
      <c r="O1206" s="19" t="s">
        <v>605</v>
      </c>
      <c r="AO1206" s="47" t="str">
        <f aca="false">IF(AND(C1206=S$2,D1206=S$3,COUNTIF(AO$1:AO1205,"&gt;"&amp;1)&lt;10),ROW(),"")</f>
        <v/>
      </c>
    </row>
    <row r="1207" customFormat="false" ht="12.8" hidden="false" customHeight="false" outlineLevel="0" collapsed="false">
      <c r="A1207" s="0" t="s">
        <v>1822</v>
      </c>
      <c r="B1207" s="0" t="s">
        <v>30</v>
      </c>
      <c r="C1207" s="0" t="s">
        <v>1</v>
      </c>
      <c r="D1207" s="0" t="s">
        <v>30</v>
      </c>
      <c r="E1207" s="20" t="n">
        <v>90.4449996948242</v>
      </c>
      <c r="F1207" s="20" t="n">
        <v>76.7</v>
      </c>
      <c r="G1207" s="20" t="n">
        <v>80.8</v>
      </c>
      <c r="H1207" s="20" t="n">
        <v>87.6</v>
      </c>
      <c r="I1207" s="20" t="n">
        <v>3.17</v>
      </c>
      <c r="J1207" s="20" t="n">
        <v>0.68</v>
      </c>
      <c r="K1207" s="20" t="n">
        <v>31.65</v>
      </c>
      <c r="L1207" s="20" t="n">
        <v>1.17</v>
      </c>
      <c r="M1207" s="19" t="n">
        <v>43647.8175533912</v>
      </c>
      <c r="N1207" s="19" t="n">
        <v>43647.8253889236</v>
      </c>
      <c r="O1207" s="19" t="s">
        <v>605</v>
      </c>
      <c r="AO1207" s="47" t="str">
        <f aca="false">IF(AND(C1207=S$2,D1207=S$3,COUNTIF(AO$1:AO1206,"&gt;"&amp;1)&lt;10),ROW(),"")</f>
        <v/>
      </c>
    </row>
    <row r="1208" customFormat="false" ht="12.8" hidden="false" customHeight="false" outlineLevel="0" collapsed="false">
      <c r="A1208" s="0" t="s">
        <v>1823</v>
      </c>
      <c r="B1208" s="0" t="s">
        <v>30</v>
      </c>
      <c r="C1208" s="0" t="s">
        <v>4</v>
      </c>
      <c r="D1208" s="0" t="s">
        <v>30</v>
      </c>
      <c r="E1208" s="20" t="n">
        <v>187.513999938965</v>
      </c>
      <c r="F1208" s="0" t="n">
        <v>76.5</v>
      </c>
      <c r="G1208" s="0" t="n">
        <v>80.6</v>
      </c>
      <c r="H1208" s="0" t="n">
        <v>87.1</v>
      </c>
      <c r="I1208" s="0" t="n">
        <v>4</v>
      </c>
      <c r="J1208" s="0" t="n">
        <v>0.9</v>
      </c>
      <c r="K1208" s="0" t="n">
        <v>31.58</v>
      </c>
      <c r="L1208" s="0" t="n">
        <v>1.82</v>
      </c>
      <c r="M1208" s="19" t="n">
        <v>43647.7703883449</v>
      </c>
      <c r="N1208" s="19" t="n">
        <v>43647.7855042477</v>
      </c>
      <c r="O1208" s="19" t="s">
        <v>605</v>
      </c>
      <c r="AO1208" s="47" t="str">
        <f aca="false">IF(AND(C1208=S$2,D1208=S$3,COUNTIF(AO$1:AO1207,"&gt;"&amp;1)&lt;10),ROW(),"")</f>
        <v/>
      </c>
    </row>
    <row r="1209" customFormat="false" ht="12.8" hidden="false" customHeight="false" outlineLevel="0" collapsed="false">
      <c r="A1209" s="0" t="s">
        <v>1824</v>
      </c>
      <c r="B1209" s="0" t="s">
        <v>594</v>
      </c>
      <c r="C1209" s="0" t="s">
        <v>23</v>
      </c>
      <c r="D1209" s="0" t="s">
        <v>594</v>
      </c>
      <c r="E1209" s="20" t="n">
        <v>296.091003417969</v>
      </c>
      <c r="F1209" s="0" t="n">
        <v>77.4</v>
      </c>
      <c r="G1209" s="0" t="n">
        <v>81.7</v>
      </c>
      <c r="H1209" s="0" t="n">
        <v>86.7</v>
      </c>
      <c r="I1209" s="0" t="n">
        <v>14.22</v>
      </c>
      <c r="J1209" s="0" t="n">
        <v>1.83</v>
      </c>
      <c r="K1209" s="0" t="n">
        <v>32.9</v>
      </c>
      <c r="L1209" s="0" t="n">
        <v>0.41</v>
      </c>
      <c r="M1209" s="19" t="n">
        <v>43647.3293701042</v>
      </c>
      <c r="N1209" s="19" t="n">
        <v>43647.3684103819</v>
      </c>
      <c r="O1209" s="19" t="s">
        <v>654</v>
      </c>
      <c r="AO1209" s="47" t="str">
        <f aca="false">IF(AND(C1209=S$2,D1209=S$3,COUNTIF(AO$1:AO1208,"&gt;"&amp;1)&lt;10),ROW(),"")</f>
        <v/>
      </c>
    </row>
    <row r="1210" customFormat="false" ht="12.8" hidden="false" customHeight="false" outlineLevel="0" collapsed="false">
      <c r="A1210" s="0" t="s">
        <v>1825</v>
      </c>
      <c r="B1210" s="0" t="s">
        <v>613</v>
      </c>
      <c r="C1210" s="0" t="s">
        <v>23</v>
      </c>
      <c r="D1210" s="0" t="s">
        <v>594</v>
      </c>
      <c r="E1210" s="20" t="n">
        <v>148.052001953125</v>
      </c>
      <c r="F1210" s="0" t="n">
        <v>75</v>
      </c>
      <c r="G1210" s="0" t="n">
        <v>79.1</v>
      </c>
      <c r="H1210" s="0" t="n">
        <v>84.9</v>
      </c>
      <c r="I1210" s="0" t="n">
        <v>9.37</v>
      </c>
      <c r="J1210" s="0" t="n">
        <v>1.45</v>
      </c>
      <c r="K1210" s="0" t="n">
        <v>32.33</v>
      </c>
      <c r="L1210" s="0" t="n">
        <v>0.93</v>
      </c>
      <c r="M1210" s="19" t="n">
        <v>43647.2942425579</v>
      </c>
      <c r="N1210" s="19" t="n">
        <v>43647.311296875</v>
      </c>
      <c r="O1210" s="19" t="s">
        <v>649</v>
      </c>
      <c r="AO1210" s="47" t="str">
        <f aca="false">IF(AND(C1210=S$2,D1210=S$3,COUNTIF(AO$1:AO1209,"&gt;"&amp;1)&lt;10),ROW(),"")</f>
        <v/>
      </c>
    </row>
    <row r="1211" customFormat="false" ht="12.8" hidden="false" customHeight="false" outlineLevel="0" collapsed="false">
      <c r="A1211" s="0" t="s">
        <v>1826</v>
      </c>
      <c r="B1211" s="0" t="s">
        <v>30</v>
      </c>
      <c r="C1211" s="0" t="s">
        <v>1</v>
      </c>
      <c r="D1211" s="0" t="s">
        <v>30</v>
      </c>
      <c r="E1211" s="20" t="n">
        <v>185.065002441406</v>
      </c>
      <c r="F1211" s="20" t="n">
        <v>77.8</v>
      </c>
      <c r="G1211" s="20" t="n">
        <v>82.1</v>
      </c>
      <c r="H1211" s="20" t="n">
        <v>88.7</v>
      </c>
      <c r="I1211" s="20" t="n">
        <v>2.28</v>
      </c>
      <c r="J1211" s="20" t="n">
        <v>0.73</v>
      </c>
      <c r="K1211" s="20" t="n">
        <v>31.59</v>
      </c>
      <c r="L1211" s="20" t="n">
        <v>0.7</v>
      </c>
      <c r="M1211" s="19" t="n">
        <v>43647.2317429745</v>
      </c>
      <c r="N1211" s="19" t="n">
        <v>43647.2568008102</v>
      </c>
      <c r="O1211" s="19" t="s">
        <v>649</v>
      </c>
      <c r="AO1211" s="47" t="str">
        <f aca="false">IF(AND(C1211=S$2,D1211=S$3,COUNTIF(AO$1:AO1210,"&gt;"&amp;1)&lt;10),ROW(),"")</f>
        <v/>
      </c>
    </row>
    <row r="1212" customFormat="false" ht="12.8" hidden="false" customHeight="false" outlineLevel="0" collapsed="false">
      <c r="A1212" s="0" t="s">
        <v>1827</v>
      </c>
      <c r="B1212" s="0" t="s">
        <v>66</v>
      </c>
      <c r="C1212" s="0" t="s">
        <v>20</v>
      </c>
      <c r="D1212" s="0" t="s">
        <v>66</v>
      </c>
      <c r="E1212" s="20" t="n">
        <v>148.052001953125</v>
      </c>
      <c r="F1212" s="0" t="n">
        <v>71</v>
      </c>
      <c r="G1212" s="0" t="n">
        <v>74.9</v>
      </c>
      <c r="H1212" s="0" t="n">
        <v>80.2</v>
      </c>
      <c r="I1212" s="0" t="n">
        <v>8.99</v>
      </c>
      <c r="J1212" s="0" t="n">
        <v>1.64</v>
      </c>
      <c r="K1212" s="0" t="n">
        <v>32.36</v>
      </c>
      <c r="L1212" s="0" t="n">
        <v>0.77</v>
      </c>
      <c r="M1212" s="19" t="n">
        <v>43644.9185482292</v>
      </c>
      <c r="N1212" s="19" t="n">
        <v>43647.2412155093</v>
      </c>
      <c r="O1212" s="19" t="s">
        <v>649</v>
      </c>
      <c r="AO1212" s="47" t="str">
        <f aca="false">IF(AND(C1212=S$2,D1212=S$3,COUNTIF(AO$1:AO1211,"&gt;"&amp;1)&lt;10),ROW(),"")</f>
        <v/>
      </c>
    </row>
    <row r="1213" customFormat="false" ht="12.8" hidden="false" customHeight="false" outlineLevel="0" collapsed="false">
      <c r="A1213" s="0" t="s">
        <v>1828</v>
      </c>
      <c r="B1213" s="0" t="s">
        <v>613</v>
      </c>
      <c r="C1213" s="0" t="s">
        <v>8</v>
      </c>
      <c r="D1213" s="0" t="s">
        <v>66</v>
      </c>
      <c r="E1213" s="20" t="n">
        <v>185.065002441406</v>
      </c>
      <c r="F1213" s="0" t="n">
        <v>74.6</v>
      </c>
      <c r="G1213" s="0" t="n">
        <v>78.7</v>
      </c>
      <c r="H1213" s="0" t="n">
        <v>84.5</v>
      </c>
      <c r="I1213" s="0" t="n">
        <v>5.12</v>
      </c>
      <c r="J1213" s="0" t="n">
        <v>1.1</v>
      </c>
      <c r="K1213" s="0" t="n">
        <v>31.89</v>
      </c>
      <c r="L1213" s="0" t="n">
        <v>0.54</v>
      </c>
      <c r="M1213" s="19" t="n">
        <v>43644.893055706</v>
      </c>
      <c r="N1213" s="19" t="n">
        <v>43644.9114584491</v>
      </c>
      <c r="O1213" s="19" t="s">
        <v>649</v>
      </c>
      <c r="AO1213" s="47" t="str">
        <f aca="false">IF(AND(C1213=S$2,D1213=S$3,COUNTIF(AO$1:AO1212,"&gt;"&amp;1)&lt;10),ROW(),"")</f>
        <v/>
      </c>
    </row>
    <row r="1214" customFormat="false" ht="12.8" hidden="false" customHeight="false" outlineLevel="0" collapsed="false">
      <c r="A1214" s="0" t="s">
        <v>1829</v>
      </c>
      <c r="B1214" s="0" t="s">
        <v>66</v>
      </c>
      <c r="C1214" s="0" t="s">
        <v>20</v>
      </c>
      <c r="D1214" s="0" t="s">
        <v>66</v>
      </c>
      <c r="E1214" s="20" t="n">
        <v>222.078002929688</v>
      </c>
      <c r="F1214" s="0" t="n">
        <v>73.3</v>
      </c>
      <c r="G1214" s="0" t="n">
        <v>77.4</v>
      </c>
      <c r="H1214" s="0" t="n">
        <v>82.9</v>
      </c>
      <c r="I1214" s="0" t="n">
        <v>7.18</v>
      </c>
      <c r="J1214" s="0" t="n">
        <v>1.47</v>
      </c>
      <c r="K1214" s="0" t="n">
        <v>32.06</v>
      </c>
      <c r="L1214" s="0" t="n">
        <v>0.86</v>
      </c>
      <c r="M1214" s="19" t="n">
        <v>43644.862268669</v>
      </c>
      <c r="N1214" s="19" t="n">
        <v>43644.8890922801</v>
      </c>
      <c r="O1214" s="19" t="s">
        <v>649</v>
      </c>
      <c r="AO1214" s="47" t="str">
        <f aca="false">IF(AND(C1214=S$2,D1214=S$3,COUNTIF(AO$1:AO1213,"&gt;"&amp;1)&lt;10),ROW(),"")</f>
        <v/>
      </c>
    </row>
    <row r="1215" customFormat="false" ht="12.8" hidden="false" customHeight="false" outlineLevel="0" collapsed="false">
      <c r="A1215" s="0" t="s">
        <v>1830</v>
      </c>
      <c r="B1215" s="0" t="s">
        <v>66</v>
      </c>
      <c r="C1215" s="0" t="s">
        <v>20</v>
      </c>
      <c r="D1215" s="0" t="s">
        <v>66</v>
      </c>
      <c r="E1215" s="20" t="n">
        <v>296.10400390625</v>
      </c>
      <c r="F1215" s="0" t="n">
        <v>73.2</v>
      </c>
      <c r="G1215" s="0" t="n">
        <v>77.1</v>
      </c>
      <c r="H1215" s="0" t="n">
        <v>83.4</v>
      </c>
      <c r="I1215" s="0" t="n">
        <v>4.58</v>
      </c>
      <c r="J1215" s="0" t="n">
        <v>1.23</v>
      </c>
      <c r="K1215" s="0" t="n">
        <v>31.73</v>
      </c>
      <c r="L1215" s="0" t="n">
        <v>1.6</v>
      </c>
      <c r="M1215" s="19" t="n">
        <v>43644.8256602199</v>
      </c>
      <c r="N1215" s="19" t="n">
        <v>43644.8598923611</v>
      </c>
      <c r="O1215" s="19" t="s">
        <v>654</v>
      </c>
      <c r="AO1215" s="47" t="str">
        <f aca="false">IF(AND(C1215=S$2,D1215=S$3,COUNTIF(AO$1:AO1214,"&gt;"&amp;1)&lt;10),ROW(),"")</f>
        <v/>
      </c>
    </row>
    <row r="1216" customFormat="false" ht="12.8" hidden="false" customHeight="false" outlineLevel="0" collapsed="false">
      <c r="A1216" s="0" t="s">
        <v>1831</v>
      </c>
      <c r="B1216" s="0" t="s">
        <v>56</v>
      </c>
      <c r="C1216" s="0" t="s">
        <v>25</v>
      </c>
      <c r="D1216" s="0" t="s">
        <v>56</v>
      </c>
      <c r="E1216" s="20" t="n">
        <v>148.052001953125</v>
      </c>
      <c r="F1216" s="0" t="n">
        <v>81.3</v>
      </c>
      <c r="G1216" s="0" t="n">
        <v>85.8</v>
      </c>
      <c r="H1216" s="0" t="n">
        <v>91.1</v>
      </c>
      <c r="I1216" s="0" t="n">
        <v>6.38</v>
      </c>
      <c r="J1216" s="0" t="n">
        <v>0.86</v>
      </c>
      <c r="K1216" s="0" t="n">
        <v>32.03</v>
      </c>
      <c r="L1216" s="0" t="n">
        <v>0.67</v>
      </c>
      <c r="M1216" s="19" t="n">
        <v>43644.7673846875</v>
      </c>
      <c r="N1216" s="19" t="n">
        <v>43644.7900410532</v>
      </c>
      <c r="O1216" s="19" t="s">
        <v>649</v>
      </c>
      <c r="AO1216" s="47" t="str">
        <f aca="false">IF(AND(C1216=S$2,D1216=S$3,COUNTIF(AO$1:AO1215,"&gt;"&amp;1)&lt;10),ROW(),"")</f>
        <v/>
      </c>
    </row>
    <row r="1217" customFormat="false" ht="12.8" hidden="false" customHeight="false" outlineLevel="0" collapsed="false">
      <c r="A1217" s="0" t="s">
        <v>1832</v>
      </c>
      <c r="B1217" s="0" t="s">
        <v>613</v>
      </c>
      <c r="C1217" s="0" t="s">
        <v>8</v>
      </c>
      <c r="D1217" s="0" t="s">
        <v>66</v>
      </c>
      <c r="E1217" s="20" t="n">
        <v>111.039001464844</v>
      </c>
      <c r="F1217" s="0" t="n">
        <v>74.8</v>
      </c>
      <c r="G1217" s="0" t="n">
        <v>78.8</v>
      </c>
      <c r="H1217" s="0" t="n">
        <v>83.9</v>
      </c>
      <c r="I1217" s="0" t="n">
        <v>6.03</v>
      </c>
      <c r="J1217" s="0" t="n">
        <v>0.87</v>
      </c>
      <c r="K1217" s="0" t="n">
        <v>31.94</v>
      </c>
      <c r="L1217" s="0" t="n">
        <v>1.85</v>
      </c>
      <c r="M1217" s="19" t="n">
        <v>43644.7531199074</v>
      </c>
      <c r="N1217" s="19" t="n">
        <v>43644.7638953357</v>
      </c>
      <c r="O1217" s="19" t="s">
        <v>649</v>
      </c>
      <c r="AO1217" s="47" t="str">
        <f aca="false">IF(AND(C1217=S$2,D1217=S$3,COUNTIF(AO$1:AO1216,"&gt;"&amp;1)&lt;10),ROW(),"")</f>
        <v/>
      </c>
    </row>
    <row r="1218" customFormat="false" ht="12.8" hidden="false" customHeight="false" outlineLevel="0" collapsed="false">
      <c r="A1218" s="0" t="s">
        <v>1833</v>
      </c>
      <c r="B1218" s="0" t="s">
        <v>104</v>
      </c>
      <c r="C1218" s="0" t="s">
        <v>6</v>
      </c>
      <c r="D1218" s="0" t="s">
        <v>104</v>
      </c>
      <c r="E1218" s="20" t="n">
        <v>111.039001464844</v>
      </c>
      <c r="F1218" s="0" t="n">
        <v>78.6</v>
      </c>
      <c r="G1218" s="0" t="n">
        <v>82.9</v>
      </c>
      <c r="H1218" s="0" t="n">
        <v>89.4</v>
      </c>
      <c r="I1218" s="0" t="n">
        <v>9.46</v>
      </c>
      <c r="J1218" s="0" t="n">
        <v>1.12</v>
      </c>
      <c r="K1218" s="0" t="n">
        <v>32.29</v>
      </c>
      <c r="L1218" s="0" t="n">
        <v>0.93</v>
      </c>
      <c r="M1218" s="19" t="n">
        <v>43644.7373739583</v>
      </c>
      <c r="N1218" s="19" t="n">
        <v>43644.7467937153</v>
      </c>
      <c r="O1218" s="19" t="s">
        <v>649</v>
      </c>
      <c r="AO1218" s="47" t="str">
        <f aca="false">IF(AND(C1218=S$2,D1218=S$3,COUNTIF(AO$1:AO1217,"&gt;"&amp;1)&lt;10),ROW(),"")</f>
        <v/>
      </c>
    </row>
    <row r="1219" customFormat="false" ht="12.8" hidden="false" customHeight="false" outlineLevel="0" collapsed="false">
      <c r="A1219" s="0" t="s">
        <v>1834</v>
      </c>
      <c r="B1219" s="0" t="s">
        <v>66</v>
      </c>
      <c r="C1219" s="0" t="s">
        <v>20</v>
      </c>
      <c r="D1219" s="0" t="s">
        <v>66</v>
      </c>
      <c r="E1219" s="20" t="n">
        <v>296.10400390625</v>
      </c>
      <c r="F1219" s="0" t="n">
        <v>70.4</v>
      </c>
      <c r="G1219" s="0" t="n">
        <v>74.4</v>
      </c>
      <c r="H1219" s="0" t="n">
        <v>79.9</v>
      </c>
      <c r="I1219" s="0" t="n">
        <v>7.71</v>
      </c>
      <c r="J1219" s="0" t="n">
        <v>1.26</v>
      </c>
      <c r="K1219" s="0" t="n">
        <v>32.07</v>
      </c>
      <c r="L1219" s="0" t="n">
        <v>2.22</v>
      </c>
      <c r="M1219" s="19" t="n">
        <v>43644.6935200231</v>
      </c>
      <c r="N1219" s="19" t="n">
        <v>43644.7323687847</v>
      </c>
      <c r="O1219" s="19" t="s">
        <v>649</v>
      </c>
      <c r="AO1219" s="47" t="str">
        <f aca="false">IF(AND(C1219=S$2,D1219=S$3,COUNTIF(AO$1:AO1218,"&gt;"&amp;1)&lt;10),ROW(),"")</f>
        <v/>
      </c>
    </row>
    <row r="1220" customFormat="false" ht="12.8" hidden="false" customHeight="false" outlineLevel="0" collapsed="false">
      <c r="A1220" s="0" t="s">
        <v>1835</v>
      </c>
      <c r="B1220" s="0" t="s">
        <v>54</v>
      </c>
      <c r="C1220" s="0" t="s">
        <v>5</v>
      </c>
      <c r="D1220" s="0" t="s">
        <v>54</v>
      </c>
      <c r="E1220" s="20" t="n">
        <v>74.0260009765625</v>
      </c>
      <c r="F1220" s="0" t="n">
        <v>80.5</v>
      </c>
      <c r="G1220" s="0" t="n">
        <v>84.7</v>
      </c>
      <c r="H1220" s="0" t="n">
        <v>92</v>
      </c>
      <c r="I1220" s="0" t="n">
        <v>1.59</v>
      </c>
      <c r="J1220" s="0" t="n">
        <v>0.53</v>
      </c>
      <c r="K1220" s="0" t="n">
        <v>31.56</v>
      </c>
      <c r="L1220" s="0" t="n">
        <v>0.33</v>
      </c>
      <c r="M1220" s="19" t="n">
        <v>43644.6683214468</v>
      </c>
      <c r="N1220" s="19" t="n">
        <v>43644.6787616088</v>
      </c>
      <c r="O1220" s="19" t="s">
        <v>977</v>
      </c>
      <c r="AO1220" s="47" t="str">
        <f aca="false">IF(AND(C1220=S$2,D1220=S$3,COUNTIF(AO$1:AO1219,"&gt;"&amp;1)&lt;10),ROW(),"")</f>
        <v/>
      </c>
    </row>
    <row r="1221" customFormat="false" ht="12.8" hidden="false" customHeight="false" outlineLevel="0" collapsed="false">
      <c r="A1221" s="0" t="s">
        <v>1836</v>
      </c>
      <c r="B1221" s="0" t="s">
        <v>54</v>
      </c>
      <c r="C1221" s="0" t="s">
        <v>7</v>
      </c>
      <c r="D1221" s="0" t="s">
        <v>54</v>
      </c>
      <c r="E1221" s="20" t="n">
        <v>297.645004272461</v>
      </c>
      <c r="F1221" s="0" t="n">
        <v>83</v>
      </c>
      <c r="G1221" s="0" t="n">
        <v>87.4</v>
      </c>
      <c r="H1221" s="0" t="n">
        <v>94.9</v>
      </c>
      <c r="I1221" s="0" t="n">
        <v>1.43</v>
      </c>
      <c r="J1221" s="0" t="n">
        <v>0.59</v>
      </c>
      <c r="K1221" s="0" t="n">
        <v>31.5</v>
      </c>
      <c r="L1221" s="0" t="n">
        <v>0.65</v>
      </c>
      <c r="M1221" s="19" t="n">
        <v>43644.5519516551</v>
      </c>
      <c r="N1221" s="19" t="n">
        <v>43644.6202497685</v>
      </c>
      <c r="O1221" s="19" t="s">
        <v>605</v>
      </c>
      <c r="AO1221" s="47" t="str">
        <f aca="false">IF(AND(C1221=S$2,D1221=S$3,COUNTIF(AO$1:AO1220,"&gt;"&amp;1)&lt;10),ROW(),"")</f>
        <v/>
      </c>
    </row>
    <row r="1222" customFormat="false" ht="12.8" hidden="false" customHeight="false" outlineLevel="0" collapsed="false">
      <c r="A1222" s="0" t="s">
        <v>1837</v>
      </c>
      <c r="B1222" s="0" t="s">
        <v>56</v>
      </c>
      <c r="C1222" s="0" t="s">
        <v>25</v>
      </c>
      <c r="D1222" s="0" t="s">
        <v>56</v>
      </c>
      <c r="E1222" s="20" t="n">
        <v>259.091003417969</v>
      </c>
      <c r="F1222" s="0" t="n">
        <v>81.7</v>
      </c>
      <c r="G1222" s="0" t="n">
        <v>86.2</v>
      </c>
      <c r="H1222" s="0" t="n">
        <v>92</v>
      </c>
      <c r="I1222" s="0" t="n">
        <v>9.86</v>
      </c>
      <c r="J1222" s="0" t="n">
        <v>1.11</v>
      </c>
      <c r="K1222" s="0" t="n">
        <v>32.36</v>
      </c>
      <c r="L1222" s="0" t="n">
        <v>0.41</v>
      </c>
      <c r="M1222" s="19" t="n">
        <v>43644.5201155903</v>
      </c>
      <c r="N1222" s="19" t="n">
        <v>43644.5491381944</v>
      </c>
      <c r="O1222" s="19" t="s">
        <v>605</v>
      </c>
      <c r="AO1222" s="47" t="str">
        <f aca="false">IF(AND(C1222=S$2,D1222=S$3,COUNTIF(AO$1:AO1221,"&gt;"&amp;1)&lt;10),ROW(),"")</f>
        <v/>
      </c>
    </row>
    <row r="1223" customFormat="false" ht="12.8" hidden="false" customHeight="false" outlineLevel="0" collapsed="false">
      <c r="A1223" s="0" t="s">
        <v>1838</v>
      </c>
      <c r="B1223" s="0" t="s">
        <v>613</v>
      </c>
      <c r="C1223" s="0" t="s">
        <v>23</v>
      </c>
      <c r="D1223" s="0" t="s">
        <v>594</v>
      </c>
      <c r="E1223" s="20" t="n">
        <v>222.078002929688</v>
      </c>
      <c r="F1223" s="0" t="n">
        <v>75.8</v>
      </c>
      <c r="G1223" s="0" t="n">
        <v>79.9</v>
      </c>
      <c r="H1223" s="0" t="n">
        <v>85.1</v>
      </c>
      <c r="I1223" s="0" t="n">
        <v>10.73</v>
      </c>
      <c r="J1223" s="0" t="n">
        <v>1.47</v>
      </c>
      <c r="K1223" s="0" t="n">
        <v>32.34</v>
      </c>
      <c r="L1223" s="0" t="n">
        <v>0.43</v>
      </c>
      <c r="M1223" s="19" t="n">
        <v>43644.4564126157</v>
      </c>
      <c r="N1223" s="19" t="n">
        <v>43644.4793820602</v>
      </c>
      <c r="O1223" s="19" t="s">
        <v>676</v>
      </c>
      <c r="AO1223" s="47" t="str">
        <f aca="false">IF(AND(C1223=S$2,D1223=S$3,COUNTIF(AO$1:AO1222,"&gt;"&amp;1)&lt;10),ROW(),"")</f>
        <v/>
      </c>
    </row>
    <row r="1224" customFormat="false" ht="12.8" hidden="false" customHeight="false" outlineLevel="0" collapsed="false">
      <c r="A1224" s="0" t="s">
        <v>1839</v>
      </c>
      <c r="B1224" s="0" t="s">
        <v>613</v>
      </c>
      <c r="C1224" s="0" t="s">
        <v>23</v>
      </c>
      <c r="D1224" s="0" t="s">
        <v>594</v>
      </c>
      <c r="E1224" s="20" t="n">
        <v>333.10400390625</v>
      </c>
      <c r="F1224" s="0" t="n">
        <v>76.3</v>
      </c>
      <c r="G1224" s="0" t="n">
        <v>80.5</v>
      </c>
      <c r="H1224" s="0" t="n">
        <v>85.2</v>
      </c>
      <c r="I1224" s="0" t="n">
        <v>12.69</v>
      </c>
      <c r="J1224" s="0" t="n">
        <v>1.71</v>
      </c>
      <c r="K1224" s="0" t="n">
        <v>32.69</v>
      </c>
      <c r="L1224" s="0" t="n">
        <v>0.51</v>
      </c>
      <c r="M1224" s="19" t="n">
        <v>43644.3872519329</v>
      </c>
      <c r="N1224" s="19" t="n">
        <v>43644.7554152431</v>
      </c>
      <c r="O1224" s="19" t="s">
        <v>676</v>
      </c>
      <c r="AO1224" s="47" t="str">
        <f aca="false">IF(AND(C1224=S$2,D1224=S$3,COUNTIF(AO$1:AO1223,"&gt;"&amp;1)&lt;10),ROW(),"")</f>
        <v/>
      </c>
    </row>
    <row r="1225" customFormat="false" ht="12.8" hidden="false" customHeight="false" outlineLevel="0" collapsed="false">
      <c r="A1225" s="0" t="s">
        <v>1840</v>
      </c>
      <c r="B1225" s="0" t="s">
        <v>613</v>
      </c>
      <c r="C1225" s="0" t="s">
        <v>8</v>
      </c>
      <c r="D1225" s="0" t="s">
        <v>66</v>
      </c>
      <c r="E1225" s="20" t="n">
        <v>333.10400390625</v>
      </c>
      <c r="F1225" s="0" t="n">
        <v>74.2</v>
      </c>
      <c r="G1225" s="0" t="n">
        <v>78.3</v>
      </c>
      <c r="H1225" s="0" t="n">
        <v>82.7</v>
      </c>
      <c r="I1225" s="0" t="n">
        <v>11.72</v>
      </c>
      <c r="J1225" s="0" t="n">
        <v>1.64</v>
      </c>
      <c r="K1225" s="0" t="n">
        <v>32.58</v>
      </c>
      <c r="L1225" s="0" t="n">
        <v>0.57</v>
      </c>
      <c r="M1225" s="19" t="n">
        <v>43644.3404350347</v>
      </c>
      <c r="N1225" s="19" t="n">
        <v>43644.381909919</v>
      </c>
      <c r="O1225" s="19" t="s">
        <v>676</v>
      </c>
      <c r="AO1225" s="47" t="str">
        <f aca="false">IF(AND(C1225=S$2,D1225=S$3,COUNTIF(AO$1:AO1224,"&gt;"&amp;1)&lt;10),ROW(),"")</f>
        <v/>
      </c>
    </row>
    <row r="1226" customFormat="false" ht="12.8" hidden="false" customHeight="false" outlineLevel="0" collapsed="false">
      <c r="A1226" s="0" t="s">
        <v>1841</v>
      </c>
      <c r="B1226" s="0" t="s">
        <v>613</v>
      </c>
      <c r="C1226" s="0" t="s">
        <v>8</v>
      </c>
      <c r="D1226" s="0" t="s">
        <v>66</v>
      </c>
      <c r="E1226" s="20" t="n">
        <v>187.039001464844</v>
      </c>
      <c r="F1226" s="0" t="n">
        <v>73.6</v>
      </c>
      <c r="G1226" s="0" t="n">
        <v>77.7</v>
      </c>
      <c r="H1226" s="0" t="n">
        <v>82.3</v>
      </c>
      <c r="I1226" s="0" t="n">
        <v>12.74</v>
      </c>
      <c r="J1226" s="0" t="n">
        <v>1.72</v>
      </c>
      <c r="K1226" s="0" t="n">
        <v>32.6</v>
      </c>
      <c r="L1226" s="0" t="n">
        <v>0.58</v>
      </c>
      <c r="M1226" s="19" t="n">
        <v>43644.3200533912</v>
      </c>
      <c r="N1226" s="19" t="n">
        <v>43644.3363378819</v>
      </c>
      <c r="O1226" s="19" t="s">
        <v>676</v>
      </c>
      <c r="AO1226" s="47" t="str">
        <f aca="false">IF(AND(C1226=S$2,D1226=S$3,COUNTIF(AO$1:AO1225,"&gt;"&amp;1)&lt;10),ROW(),"")</f>
        <v/>
      </c>
    </row>
    <row r="1227" customFormat="false" ht="12.8" hidden="false" customHeight="false" outlineLevel="0" collapsed="false">
      <c r="A1227" s="0" t="s">
        <v>1842</v>
      </c>
      <c r="B1227" s="0" t="s">
        <v>613</v>
      </c>
      <c r="C1227" s="0" t="s">
        <v>8</v>
      </c>
      <c r="D1227" s="0" t="s">
        <v>66</v>
      </c>
      <c r="E1227" s="20" t="n">
        <v>486.69500579834</v>
      </c>
      <c r="F1227" s="0" t="n">
        <v>74.7</v>
      </c>
      <c r="G1227" s="0" t="n">
        <v>78.8</v>
      </c>
      <c r="H1227" s="0" t="n">
        <v>83.6</v>
      </c>
      <c r="I1227" s="0" t="n">
        <v>10.27</v>
      </c>
      <c r="J1227" s="0" t="n">
        <v>1.51</v>
      </c>
      <c r="K1227" s="0" t="n">
        <v>32.25</v>
      </c>
      <c r="L1227" s="0" t="n">
        <v>0.55</v>
      </c>
      <c r="M1227" s="19" t="n">
        <v>43644.268377662</v>
      </c>
      <c r="N1227" s="19" t="n">
        <v>43644.3152151273</v>
      </c>
      <c r="O1227" s="19" t="s">
        <v>676</v>
      </c>
      <c r="AO1227" s="47" t="str">
        <f aca="false">IF(AND(C1227=S$2,D1227=S$3,COUNTIF(AO$1:AO1226,"&gt;"&amp;1)&lt;10),ROW(),"")</f>
        <v/>
      </c>
    </row>
    <row r="1228" customFormat="false" ht="12.8" hidden="false" customHeight="false" outlineLevel="0" collapsed="false">
      <c r="A1228" s="0" t="s">
        <v>1843</v>
      </c>
      <c r="B1228" s="0" t="s">
        <v>54</v>
      </c>
      <c r="C1228" s="0" t="s">
        <v>5</v>
      </c>
      <c r="D1228" s="0" t="s">
        <v>54</v>
      </c>
      <c r="E1228" s="20" t="n">
        <v>149.957000732422</v>
      </c>
      <c r="F1228" s="0" t="n">
        <v>80.5</v>
      </c>
      <c r="G1228" s="0" t="n">
        <v>84.8</v>
      </c>
      <c r="H1228" s="0" t="n">
        <v>91.9</v>
      </c>
      <c r="I1228" s="0" t="n">
        <v>1.25</v>
      </c>
      <c r="J1228" s="0" t="n">
        <v>0.51</v>
      </c>
      <c r="K1228" s="0" t="n">
        <v>31.06</v>
      </c>
      <c r="L1228" s="0" t="n">
        <v>2.76</v>
      </c>
      <c r="M1228" s="19" t="n">
        <v>43644.2496824074</v>
      </c>
      <c r="N1228" s="19" t="n">
        <v>43644.262124919</v>
      </c>
      <c r="O1228" s="19" t="s">
        <v>676</v>
      </c>
      <c r="AO1228" s="47" t="str">
        <f aca="false">IF(AND(C1228=S$2,D1228=S$3,COUNTIF(AO$1:AO1227,"&gt;"&amp;1)&lt;10),ROW(),"")</f>
        <v/>
      </c>
    </row>
    <row r="1229" customFormat="false" ht="12.8" hidden="false" customHeight="false" outlineLevel="0" collapsed="false">
      <c r="A1229" s="0" t="s">
        <v>1844</v>
      </c>
      <c r="B1229" s="0" t="s">
        <v>54</v>
      </c>
      <c r="C1229" s="0" t="s">
        <v>5</v>
      </c>
      <c r="D1229" s="0" t="s">
        <v>54</v>
      </c>
      <c r="E1229" s="20" t="n">
        <v>203.133001708984</v>
      </c>
      <c r="F1229" s="0" t="n">
        <v>79.3</v>
      </c>
      <c r="G1229" s="0" t="n">
        <v>83.6</v>
      </c>
      <c r="H1229" s="0" t="n">
        <v>90.7</v>
      </c>
      <c r="I1229" s="0" t="n">
        <v>1.18</v>
      </c>
      <c r="J1229" s="0" t="n">
        <v>0.52</v>
      </c>
      <c r="K1229" s="0" t="n">
        <v>31.31</v>
      </c>
      <c r="L1229" s="0" t="n">
        <v>2.13</v>
      </c>
      <c r="M1229" s="19" t="n">
        <v>43644.2234902431</v>
      </c>
      <c r="N1229" s="19" t="n">
        <v>43644.2443586806</v>
      </c>
      <c r="O1229" s="19" t="s">
        <v>676</v>
      </c>
      <c r="AO1229" s="47" t="str">
        <f aca="false">IF(AND(C1229=S$2,D1229=S$3,COUNTIF(AO$1:AO1228,"&gt;"&amp;1)&lt;10),ROW(),"")</f>
        <v/>
      </c>
    </row>
    <row r="1230" customFormat="false" ht="12.8" hidden="false" customHeight="false" outlineLevel="0" collapsed="false">
      <c r="A1230" s="0" t="s">
        <v>1845</v>
      </c>
      <c r="B1230" s="0" t="s">
        <v>66</v>
      </c>
      <c r="C1230" s="0" t="s">
        <v>20</v>
      </c>
      <c r="D1230" s="0" t="s">
        <v>66</v>
      </c>
      <c r="E1230" s="20" t="n">
        <v>139.601001739502</v>
      </c>
      <c r="F1230" s="0" t="n">
        <v>72.7</v>
      </c>
      <c r="G1230" s="0" t="n">
        <v>76.7</v>
      </c>
      <c r="H1230" s="0" t="n">
        <v>82.7</v>
      </c>
      <c r="I1230" s="0" t="n">
        <v>5.06</v>
      </c>
      <c r="J1230" s="0" t="n">
        <v>1.15</v>
      </c>
      <c r="K1230" s="0" t="n">
        <v>31.84</v>
      </c>
      <c r="L1230" s="0" t="n">
        <v>0.9</v>
      </c>
      <c r="M1230" s="19" t="n">
        <v>43643.9315580671</v>
      </c>
      <c r="N1230" s="19" t="n">
        <v>43644.2833534722</v>
      </c>
      <c r="O1230" s="19" t="s">
        <v>605</v>
      </c>
      <c r="AO1230" s="47" t="str">
        <f aca="false">IF(AND(C1230=S$2,D1230=S$3,COUNTIF(AO$1:AO1229,"&gt;"&amp;1)&lt;10),ROW(),"")</f>
        <v/>
      </c>
    </row>
    <row r="1231" customFormat="false" ht="12.8" hidden="false" customHeight="false" outlineLevel="0" collapsed="false">
      <c r="A1231" s="0" t="s">
        <v>1846</v>
      </c>
      <c r="B1231" s="0" t="s">
        <v>633</v>
      </c>
      <c r="C1231" s="0" t="s">
        <v>5</v>
      </c>
      <c r="D1231" s="0" t="s">
        <v>54</v>
      </c>
      <c r="E1231" s="20" t="n">
        <v>223.685001373291</v>
      </c>
      <c r="F1231" s="0" t="n">
        <v>80.7</v>
      </c>
      <c r="G1231" s="0" t="n">
        <v>85</v>
      </c>
      <c r="H1231" s="0" t="n">
        <v>92.2</v>
      </c>
      <c r="I1231" s="0" t="n">
        <v>1.41</v>
      </c>
      <c r="J1231" s="0" t="n">
        <v>0.7</v>
      </c>
      <c r="K1231" s="0" t="n">
        <v>31.35</v>
      </c>
      <c r="L1231" s="0" t="n">
        <v>1.74</v>
      </c>
      <c r="M1231" s="19" t="n">
        <v>43643.905284919</v>
      </c>
      <c r="N1231" s="19" t="n">
        <v>43644.2831526968</v>
      </c>
      <c r="O1231" s="19" t="s">
        <v>605</v>
      </c>
      <c r="AO1231" s="47" t="str">
        <f aca="false">IF(AND(C1231=S$2,D1231=S$3,COUNTIF(AO$1:AO1230,"&gt;"&amp;1)&lt;10),ROW(),"")</f>
        <v/>
      </c>
    </row>
    <row r="1232" customFormat="false" ht="12.8" hidden="false" customHeight="false" outlineLevel="0" collapsed="false">
      <c r="A1232" s="0" t="s">
        <v>1847</v>
      </c>
      <c r="B1232" s="0" t="s">
        <v>30</v>
      </c>
      <c r="C1232" s="0" t="s">
        <v>3</v>
      </c>
      <c r="D1232" s="0" t="s">
        <v>30</v>
      </c>
      <c r="E1232" s="20" t="n">
        <v>435.848001480103</v>
      </c>
      <c r="F1232" s="0" t="n">
        <v>73.6</v>
      </c>
      <c r="G1232" s="0" t="n">
        <v>77.6</v>
      </c>
      <c r="H1232" s="0" t="n">
        <v>84</v>
      </c>
      <c r="I1232" s="0" t="n">
        <v>3.96</v>
      </c>
      <c r="J1232" s="0" t="n">
        <v>1.07</v>
      </c>
      <c r="K1232" s="0" t="n">
        <v>31.56</v>
      </c>
      <c r="L1232" s="0" t="n">
        <v>3.17</v>
      </c>
      <c r="M1232" s="19" t="n">
        <v>43643.8709903588</v>
      </c>
      <c r="N1232" s="19" t="n">
        <v>43644.2828657755</v>
      </c>
      <c r="O1232" s="19" t="s">
        <v>605</v>
      </c>
      <c r="AO1232" s="47" t="str">
        <f aca="false">IF(AND(C1232=S$2,D1232=S$3,COUNTIF(AO$1:AO1231,"&gt;"&amp;1)&lt;10),ROW(),"")</f>
        <v/>
      </c>
    </row>
    <row r="1233" customFormat="false" ht="12.8" hidden="false" customHeight="false" outlineLevel="0" collapsed="false">
      <c r="A1233" s="0" t="s">
        <v>1848</v>
      </c>
      <c r="B1233" s="0" t="s">
        <v>594</v>
      </c>
      <c r="C1233" s="0" t="s">
        <v>23</v>
      </c>
      <c r="D1233" s="0" t="s">
        <v>594</v>
      </c>
      <c r="E1233" s="20" t="n">
        <v>414.931003570557</v>
      </c>
      <c r="F1233" s="0" t="n">
        <v>77.5</v>
      </c>
      <c r="G1233" s="0" t="n">
        <v>81.9</v>
      </c>
      <c r="H1233" s="0" t="n">
        <v>86.4</v>
      </c>
      <c r="I1233" s="0" t="n">
        <v>15.39</v>
      </c>
      <c r="J1233" s="0" t="n">
        <v>1.99</v>
      </c>
      <c r="K1233" s="0" t="n">
        <v>32.88</v>
      </c>
      <c r="L1233" s="0" t="n">
        <v>0.77</v>
      </c>
      <c r="M1233" s="19" t="n">
        <v>43643.784440544</v>
      </c>
      <c r="N1233" s="19" t="n">
        <v>43644.2821953704</v>
      </c>
      <c r="O1233" s="19" t="s">
        <v>1134</v>
      </c>
      <c r="AO1233" s="47" t="str">
        <f aca="false">IF(AND(C1233=S$2,D1233=S$3,COUNTIF(AO$1:AO1232,"&gt;"&amp;1)&lt;10),ROW(),"")</f>
        <v/>
      </c>
    </row>
    <row r="1234" customFormat="false" ht="12.8" hidden="false" customHeight="false" outlineLevel="0" collapsed="false">
      <c r="A1234" s="0" t="s">
        <v>1849</v>
      </c>
      <c r="B1234" s="0" t="s">
        <v>66</v>
      </c>
      <c r="C1234" s="0" t="s">
        <v>9</v>
      </c>
      <c r="D1234" s="0" t="s">
        <v>66</v>
      </c>
      <c r="E1234" s="20" t="n">
        <v>238.495998382568</v>
      </c>
      <c r="F1234" s="0" t="n">
        <v>68.2</v>
      </c>
      <c r="G1234" s="0" t="n">
        <v>71.8</v>
      </c>
      <c r="H1234" s="0" t="n">
        <v>77.8</v>
      </c>
      <c r="I1234" s="0" t="n">
        <v>8.52</v>
      </c>
      <c r="J1234" s="0" t="n">
        <v>1.6</v>
      </c>
      <c r="K1234" s="0" t="n">
        <v>32.12</v>
      </c>
      <c r="L1234" s="0" t="n">
        <v>0.34</v>
      </c>
      <c r="M1234" s="19" t="n">
        <v>43643.7570331019</v>
      </c>
      <c r="N1234" s="19" t="n">
        <v>43643.7800768866</v>
      </c>
      <c r="O1234" s="19" t="s">
        <v>1134</v>
      </c>
      <c r="AO1234" s="47" t="str">
        <f aca="false">IF(AND(C1234=S$2,D1234=S$3,COUNTIF(AO$1:AO1233,"&gt;"&amp;1)&lt;10),ROW(),"")</f>
        <v/>
      </c>
    </row>
    <row r="1235" customFormat="false" ht="12.8" hidden="false" customHeight="false" outlineLevel="0" collapsed="false">
      <c r="A1235" s="0" t="s">
        <v>1850</v>
      </c>
      <c r="B1235" s="0" t="s">
        <v>66</v>
      </c>
      <c r="C1235" s="0" t="s">
        <v>20</v>
      </c>
      <c r="D1235" s="0" t="s">
        <v>66</v>
      </c>
      <c r="E1235" s="20" t="n">
        <v>269.068000793457</v>
      </c>
      <c r="F1235" s="0" t="n">
        <v>70.1</v>
      </c>
      <c r="G1235" s="0" t="n">
        <v>73.9</v>
      </c>
      <c r="H1235" s="0" t="n">
        <v>80</v>
      </c>
      <c r="I1235" s="0" t="n">
        <v>4.54</v>
      </c>
      <c r="J1235" s="0" t="n">
        <v>1.62</v>
      </c>
      <c r="K1235" s="0" t="n">
        <v>31.71</v>
      </c>
      <c r="L1235" s="0" t="n">
        <v>0.66</v>
      </c>
      <c r="M1235" s="19" t="n">
        <v>43643.7300315162</v>
      </c>
      <c r="N1235" s="19" t="n">
        <v>43643.7505746181</v>
      </c>
      <c r="O1235" s="19" t="s">
        <v>654</v>
      </c>
      <c r="AO1235" s="47" t="str">
        <f aca="false">IF(AND(C1235=S$2,D1235=S$3,COUNTIF(AO$1:AO1234,"&gt;"&amp;1)&lt;10),ROW(),"")</f>
        <v/>
      </c>
    </row>
    <row r="1236" customFormat="false" ht="12.8" hidden="false" customHeight="false" outlineLevel="0" collapsed="false">
      <c r="A1236" s="0" t="s">
        <v>1851</v>
      </c>
      <c r="B1236" s="0" t="s">
        <v>30</v>
      </c>
      <c r="C1236" s="0" t="s">
        <v>3</v>
      </c>
      <c r="D1236" s="0" t="s">
        <v>30</v>
      </c>
      <c r="E1236" s="20" t="n">
        <v>156.397998809814</v>
      </c>
      <c r="F1236" s="0" t="n">
        <v>77.4</v>
      </c>
      <c r="G1236" s="0" t="n">
        <v>81.5</v>
      </c>
      <c r="H1236" s="0" t="n">
        <v>88.4</v>
      </c>
      <c r="I1236" s="0" t="n">
        <v>3.64</v>
      </c>
      <c r="J1236" s="0" t="n">
        <v>0.76</v>
      </c>
      <c r="K1236" s="0" t="n">
        <v>31.71</v>
      </c>
      <c r="L1236" s="0" t="n">
        <v>1.02</v>
      </c>
      <c r="M1236" s="19" t="n">
        <v>43643.7130977199</v>
      </c>
      <c r="N1236" s="19" t="n">
        <v>43643.724521875</v>
      </c>
      <c r="O1236" s="19" t="s">
        <v>649</v>
      </c>
      <c r="AO1236" s="47" t="str">
        <f aca="false">IF(AND(C1236=S$2,D1236=S$3,COUNTIF(AO$1:AO1235,"&gt;"&amp;1)&lt;10),ROW(),"")</f>
        <v/>
      </c>
    </row>
    <row r="1237" customFormat="false" ht="12.8" hidden="false" customHeight="false" outlineLevel="0" collapsed="false">
      <c r="A1237" s="0" t="s">
        <v>1852</v>
      </c>
      <c r="B1237" s="0" t="s">
        <v>613</v>
      </c>
      <c r="C1237" s="0" t="s">
        <v>8</v>
      </c>
      <c r="D1237" s="0" t="s">
        <v>66</v>
      </c>
      <c r="E1237" s="20" t="n">
        <v>189.419002532959</v>
      </c>
      <c r="F1237" s="0" t="n">
        <v>74.4</v>
      </c>
      <c r="G1237" s="0" t="n">
        <v>78.4</v>
      </c>
      <c r="H1237" s="0" t="n">
        <v>84.3</v>
      </c>
      <c r="I1237" s="0" t="n">
        <v>8.56</v>
      </c>
      <c r="J1237" s="0" t="n">
        <v>1.38</v>
      </c>
      <c r="K1237" s="0" t="n">
        <v>32.17</v>
      </c>
      <c r="L1237" s="0" t="n">
        <v>1.06</v>
      </c>
      <c r="M1237" s="19" t="n">
        <v>43643.6906792824</v>
      </c>
      <c r="N1237" s="19" t="n">
        <v>43643.7063965625</v>
      </c>
      <c r="O1237" s="19" t="s">
        <v>654</v>
      </c>
      <c r="AO1237" s="47" t="str">
        <f aca="false">IF(AND(C1237=S$2,D1237=S$3,COUNTIF(AO$1:AO1236,"&gt;"&amp;1)&lt;10),ROW(),"")</f>
        <v/>
      </c>
    </row>
    <row r="1238" customFormat="false" ht="12.8" hidden="false" customHeight="false" outlineLevel="0" collapsed="false">
      <c r="A1238" s="0" t="s">
        <v>1853</v>
      </c>
      <c r="B1238" s="0" t="s">
        <v>66</v>
      </c>
      <c r="C1238" s="0" t="s">
        <v>20</v>
      </c>
      <c r="D1238" s="0" t="s">
        <v>66</v>
      </c>
      <c r="E1238" s="20" t="n">
        <v>252.104000091553</v>
      </c>
      <c r="F1238" s="0" t="n">
        <v>66.6</v>
      </c>
      <c r="G1238" s="0" t="n">
        <v>70.2</v>
      </c>
      <c r="H1238" s="0" t="n">
        <v>76.2</v>
      </c>
      <c r="I1238" s="0" t="n">
        <v>5.22</v>
      </c>
      <c r="J1238" s="0" t="n">
        <v>1.34</v>
      </c>
      <c r="K1238" s="0" t="n">
        <v>31.75</v>
      </c>
      <c r="L1238" s="0" t="n">
        <v>1.64</v>
      </c>
      <c r="M1238" s="19" t="n">
        <v>43643.6692664005</v>
      </c>
      <c r="N1238" s="19" t="n">
        <v>43643.6717530903</v>
      </c>
      <c r="O1238" s="19" t="s">
        <v>649</v>
      </c>
      <c r="AO1238" s="47" t="str">
        <f aca="false">IF(AND(C1238=S$2,D1238=S$3,COUNTIF(AO$1:AO1237,"&gt;"&amp;1)&lt;10),ROW(),"")</f>
        <v/>
      </c>
    </row>
    <row r="1239" customFormat="false" ht="12.8" hidden="false" customHeight="false" outlineLevel="0" collapsed="false">
      <c r="A1239" s="0" t="s">
        <v>1854</v>
      </c>
      <c r="B1239" s="0" t="s">
        <v>30</v>
      </c>
      <c r="C1239" s="0" t="s">
        <v>3</v>
      </c>
      <c r="D1239" s="0" t="s">
        <v>30</v>
      </c>
      <c r="E1239" s="20" t="n">
        <v>195.225002288818</v>
      </c>
      <c r="F1239" s="0" t="n">
        <v>78.1</v>
      </c>
      <c r="G1239" s="0" t="n">
        <v>82.3</v>
      </c>
      <c r="H1239" s="0" t="n">
        <v>89.5</v>
      </c>
      <c r="I1239" s="0" t="n">
        <v>1.43</v>
      </c>
      <c r="J1239" s="0" t="n">
        <v>0.72</v>
      </c>
      <c r="K1239" s="0" t="n">
        <v>31.4</v>
      </c>
      <c r="L1239" s="0" t="n">
        <v>0.25</v>
      </c>
      <c r="M1239" s="19" t="n">
        <v>43643.630737037</v>
      </c>
      <c r="N1239" s="19" t="n">
        <v>43643.6449489236</v>
      </c>
      <c r="O1239" s="19" t="s">
        <v>649</v>
      </c>
      <c r="AO1239" s="47" t="str">
        <f aca="false">IF(AND(C1239=S$2,D1239=S$3,COUNTIF(AO$1:AO1238,"&gt;"&amp;1)&lt;10),ROW(),"")</f>
        <v/>
      </c>
    </row>
    <row r="1240" customFormat="false" ht="12.8" hidden="false" customHeight="false" outlineLevel="0" collapsed="false">
      <c r="A1240" s="0" t="s">
        <v>1855</v>
      </c>
      <c r="B1240" s="0" t="s">
        <v>30</v>
      </c>
      <c r="C1240" s="0" t="s">
        <v>3</v>
      </c>
      <c r="D1240" s="0" t="s">
        <v>30</v>
      </c>
      <c r="E1240" s="20" t="n">
        <v>117.298000335693</v>
      </c>
      <c r="F1240" s="0" t="n">
        <v>77.5</v>
      </c>
      <c r="G1240" s="0" t="n">
        <v>81.7</v>
      </c>
      <c r="H1240" s="0" t="n">
        <v>88.9</v>
      </c>
      <c r="I1240" s="0" t="n">
        <v>1.5</v>
      </c>
      <c r="J1240" s="0" t="n">
        <v>0.72</v>
      </c>
      <c r="K1240" s="0" t="n">
        <v>31.53</v>
      </c>
      <c r="L1240" s="0" t="n">
        <v>0.38</v>
      </c>
      <c r="M1240" s="19" t="n">
        <v>43643.6214888542</v>
      </c>
      <c r="N1240" s="19" t="n">
        <v>43643.6293131597</v>
      </c>
      <c r="O1240" s="19" t="s">
        <v>649</v>
      </c>
      <c r="AO1240" s="47" t="str">
        <f aca="false">IF(AND(C1240=S$2,D1240=S$3,COUNTIF(AO$1:AO1239,"&gt;"&amp;1)&lt;10),ROW(),"")</f>
        <v/>
      </c>
    </row>
    <row r="1241" customFormat="false" ht="12.8" hidden="false" customHeight="false" outlineLevel="0" collapsed="false">
      <c r="A1241" s="0" t="s">
        <v>1856</v>
      </c>
      <c r="B1241" s="0" t="s">
        <v>88</v>
      </c>
      <c r="C1241" s="0" t="s">
        <v>26</v>
      </c>
      <c r="D1241" s="0" t="s">
        <v>66</v>
      </c>
      <c r="E1241" s="20" t="n">
        <v>95.2979999542236</v>
      </c>
      <c r="F1241" s="0" t="n">
        <v>70.3</v>
      </c>
      <c r="G1241" s="0" t="n">
        <v>74.1</v>
      </c>
      <c r="H1241" s="0" t="n">
        <v>80.3</v>
      </c>
      <c r="I1241" s="0" t="n">
        <v>4.17</v>
      </c>
      <c r="J1241" s="0" t="n">
        <v>1.09</v>
      </c>
      <c r="K1241" s="0" t="n">
        <v>31.61</v>
      </c>
      <c r="L1241" s="0" t="n">
        <v>1.56</v>
      </c>
      <c r="M1241" s="19" t="n">
        <v>43643.6072073727</v>
      </c>
      <c r="N1241" s="19" t="n">
        <v>43643.6158753472</v>
      </c>
      <c r="O1241" s="19" t="s">
        <v>649</v>
      </c>
      <c r="AO1241" s="47" t="str">
        <f aca="false">IF(AND(C1241=S$2,D1241=S$3,COUNTIF(AO$1:AO1240,"&gt;"&amp;1)&lt;10),ROW(),"")</f>
        <v/>
      </c>
    </row>
    <row r="1242" customFormat="false" ht="12.8" hidden="false" customHeight="false" outlineLevel="0" collapsed="false">
      <c r="A1242" s="0" t="s">
        <v>1857</v>
      </c>
      <c r="B1242" s="0" t="s">
        <v>30</v>
      </c>
      <c r="C1242" s="0" t="s">
        <v>3</v>
      </c>
      <c r="D1242" s="0" t="s">
        <v>30</v>
      </c>
      <c r="E1242" s="20" t="n">
        <v>148.052001953125</v>
      </c>
      <c r="F1242" s="0" t="n">
        <v>76.9</v>
      </c>
      <c r="G1242" s="0" t="n">
        <v>81</v>
      </c>
      <c r="H1242" s="0" t="n">
        <v>87.6</v>
      </c>
      <c r="I1242" s="0" t="n">
        <v>3.56</v>
      </c>
      <c r="J1242" s="0" t="n">
        <v>0.79</v>
      </c>
      <c r="K1242" s="0" t="n">
        <v>31.53</v>
      </c>
      <c r="L1242" s="0" t="n">
        <v>3.51</v>
      </c>
      <c r="M1242" s="19" t="n">
        <v>43642.8562388079</v>
      </c>
      <c r="N1242" s="19" t="n">
        <v>43642.868293287</v>
      </c>
      <c r="O1242" s="19" t="s">
        <v>676</v>
      </c>
      <c r="AO1242" s="47" t="str">
        <f aca="false">IF(AND(C1242=S$2,D1242=S$3,COUNTIF(AO$1:AO1241,"&gt;"&amp;1)&lt;10),ROW(),"")</f>
        <v/>
      </c>
    </row>
    <row r="1243" customFormat="false" ht="12.8" hidden="false" customHeight="false" outlineLevel="0" collapsed="false">
      <c r="A1243" s="0" t="s">
        <v>1858</v>
      </c>
      <c r="B1243" s="0" t="s">
        <v>594</v>
      </c>
      <c r="C1243" s="0" t="s">
        <v>23</v>
      </c>
      <c r="D1243" s="0" t="s">
        <v>594</v>
      </c>
      <c r="E1243" s="20" t="n">
        <v>185.065002441406</v>
      </c>
      <c r="F1243" s="0" t="n">
        <v>76.4</v>
      </c>
      <c r="G1243" s="0" t="n">
        <v>80.5</v>
      </c>
      <c r="H1243" s="0" t="n">
        <v>85.7</v>
      </c>
      <c r="I1243" s="0" t="n">
        <v>10.72</v>
      </c>
      <c r="J1243" s="0" t="n">
        <v>1.37</v>
      </c>
      <c r="K1243" s="0" t="n">
        <v>32.46</v>
      </c>
      <c r="L1243" s="0" t="n">
        <v>0.49</v>
      </c>
      <c r="M1243" s="19" t="n">
        <v>43642.8223391551</v>
      </c>
      <c r="N1243" s="19" t="n">
        <v>43642.8418184028</v>
      </c>
      <c r="O1243" s="19" t="s">
        <v>676</v>
      </c>
      <c r="AO1243" s="47" t="str">
        <f aca="false">IF(AND(C1243=S$2,D1243=S$3,COUNTIF(AO$1:AO1242,"&gt;"&amp;1)&lt;10),ROW(),"")</f>
        <v/>
      </c>
    </row>
    <row r="1244" customFormat="false" ht="12.8" hidden="false" customHeight="false" outlineLevel="0" collapsed="false">
      <c r="A1244" s="0" t="s">
        <v>1859</v>
      </c>
      <c r="B1244" s="0" t="s">
        <v>594</v>
      </c>
      <c r="C1244" s="0" t="s">
        <v>23</v>
      </c>
      <c r="D1244" s="0" t="s">
        <v>594</v>
      </c>
      <c r="E1244" s="20" t="n">
        <v>185.065002441406</v>
      </c>
      <c r="F1244" s="0" t="n">
        <v>77.1</v>
      </c>
      <c r="G1244" s="0" t="n">
        <v>81.3</v>
      </c>
      <c r="H1244" s="0" t="n">
        <v>86.9</v>
      </c>
      <c r="I1244" s="0" t="n">
        <v>15.53</v>
      </c>
      <c r="J1244" s="0" t="n">
        <v>1.49</v>
      </c>
      <c r="K1244" s="0" t="n">
        <v>32.92</v>
      </c>
      <c r="L1244" s="0" t="n">
        <v>0.47</v>
      </c>
      <c r="M1244" s="19" t="n">
        <v>43642.7868283218</v>
      </c>
      <c r="N1244" s="19" t="n">
        <v>43642.8042050579</v>
      </c>
      <c r="O1244" s="19" t="s">
        <v>1860</v>
      </c>
      <c r="AO1244" s="47" t="str">
        <f aca="false">IF(AND(C1244=S$2,D1244=S$3,COUNTIF(AO$1:AO1243,"&gt;"&amp;1)&lt;10),ROW(),"")</f>
        <v/>
      </c>
    </row>
    <row r="1245" customFormat="false" ht="12.8" hidden="false" customHeight="false" outlineLevel="0" collapsed="false">
      <c r="A1245" s="0" t="s">
        <v>1861</v>
      </c>
      <c r="B1245" s="0" t="s">
        <v>594</v>
      </c>
      <c r="C1245" s="0" t="s">
        <v>23</v>
      </c>
      <c r="D1245" s="0" t="s">
        <v>594</v>
      </c>
      <c r="E1245" s="20" t="n">
        <v>222.078002929688</v>
      </c>
      <c r="F1245" s="0" t="n">
        <v>77.7</v>
      </c>
      <c r="G1245" s="0" t="n">
        <v>81.9</v>
      </c>
      <c r="H1245" s="0" t="n">
        <v>87.3</v>
      </c>
      <c r="I1245" s="0" t="n">
        <v>16.37</v>
      </c>
      <c r="J1245" s="0" t="n">
        <v>1.67</v>
      </c>
      <c r="K1245" s="0" t="n">
        <v>32.93</v>
      </c>
      <c r="L1245" s="0" t="n">
        <v>0.45</v>
      </c>
      <c r="M1245" s="19" t="n">
        <v>43642.7188144329</v>
      </c>
      <c r="N1245" s="19" t="n">
        <v>43642.7816264236</v>
      </c>
      <c r="O1245" s="19" t="s">
        <v>1860</v>
      </c>
      <c r="AO1245" s="47" t="str">
        <f aca="false">IF(AND(C1245=S$2,D1245=S$3,COUNTIF(AO$1:AO1244,"&gt;"&amp;1)&lt;10),ROW(),"")</f>
        <v/>
      </c>
    </row>
    <row r="1246" customFormat="false" ht="12.8" hidden="false" customHeight="false" outlineLevel="0" collapsed="false">
      <c r="A1246" s="0" t="s">
        <v>1862</v>
      </c>
      <c r="B1246" s="0" t="s">
        <v>56</v>
      </c>
      <c r="C1246" s="0" t="s">
        <v>25</v>
      </c>
      <c r="D1246" s="0" t="s">
        <v>56</v>
      </c>
      <c r="E1246" s="20" t="n">
        <v>148.052001953125</v>
      </c>
      <c r="F1246" s="0" t="n">
        <v>80.9</v>
      </c>
      <c r="G1246" s="0" t="n">
        <v>85.4</v>
      </c>
      <c r="H1246" s="0" t="n">
        <v>91.4</v>
      </c>
      <c r="I1246" s="0" t="n">
        <v>8.31</v>
      </c>
      <c r="J1246" s="0" t="n">
        <v>1.04</v>
      </c>
      <c r="K1246" s="0" t="n">
        <v>32.34</v>
      </c>
      <c r="L1246" s="0" t="n">
        <v>0.54</v>
      </c>
      <c r="M1246" s="19" t="n">
        <v>43642.6573327546</v>
      </c>
      <c r="N1246" s="19" t="n">
        <v>43642.6699072917</v>
      </c>
      <c r="O1246" s="19" t="s">
        <v>676</v>
      </c>
      <c r="AO1246" s="47" t="str">
        <f aca="false">IF(AND(C1246=S$2,D1246=S$3,COUNTIF(AO$1:AO1245,"&gt;"&amp;1)&lt;10),ROW(),"")</f>
        <v/>
      </c>
    </row>
    <row r="1247" customFormat="false" ht="12.8" hidden="false" customHeight="false" outlineLevel="0" collapsed="false">
      <c r="A1247" s="0" t="s">
        <v>1863</v>
      </c>
      <c r="B1247" s="0" t="s">
        <v>104</v>
      </c>
      <c r="C1247" s="0" t="s">
        <v>6</v>
      </c>
      <c r="D1247" s="0" t="s">
        <v>104</v>
      </c>
      <c r="E1247" s="20" t="n">
        <v>259.078002929687</v>
      </c>
      <c r="F1247" s="0" t="n">
        <v>78.4</v>
      </c>
      <c r="G1247" s="0" t="n">
        <v>82.6</v>
      </c>
      <c r="H1247" s="0" t="n">
        <v>89.3</v>
      </c>
      <c r="I1247" s="0" t="n">
        <v>4.1</v>
      </c>
      <c r="J1247" s="0" t="n">
        <v>0.83</v>
      </c>
      <c r="K1247" s="0" t="n">
        <v>31.64</v>
      </c>
      <c r="L1247" s="0" t="n">
        <v>0.4</v>
      </c>
      <c r="M1247" s="19" t="n">
        <v>43642.6275527431</v>
      </c>
      <c r="N1247" s="19" t="n">
        <v>43643.3689625</v>
      </c>
      <c r="O1247" s="19" t="s">
        <v>676</v>
      </c>
      <c r="AO1247" s="47" t="str">
        <f aca="false">IF(AND(C1247=S$2,D1247=S$3,COUNTIF(AO$1:AO1246,"&gt;"&amp;1)&lt;10),ROW(),"")</f>
        <v/>
      </c>
    </row>
    <row r="1248" customFormat="false" ht="12.8" hidden="false" customHeight="false" outlineLevel="0" collapsed="false">
      <c r="A1248" s="0" t="s">
        <v>1864</v>
      </c>
      <c r="B1248" s="0" t="s">
        <v>30</v>
      </c>
      <c r="C1248" s="0" t="s">
        <v>3</v>
      </c>
      <c r="D1248" s="0" t="s">
        <v>30</v>
      </c>
      <c r="E1248" s="20" t="n">
        <v>259.091003417969</v>
      </c>
      <c r="F1248" s="0" t="n">
        <v>78.2</v>
      </c>
      <c r="G1248" s="0" t="n">
        <v>82.4</v>
      </c>
      <c r="H1248" s="0" t="n">
        <v>89.1</v>
      </c>
      <c r="I1248" s="0" t="n">
        <v>3.52</v>
      </c>
      <c r="J1248" s="0" t="n">
        <v>0.83</v>
      </c>
      <c r="K1248" s="0" t="n">
        <v>31.56</v>
      </c>
      <c r="L1248" s="0" t="n">
        <v>0.29</v>
      </c>
      <c r="M1248" s="19" t="n">
        <v>43642.5706128125</v>
      </c>
      <c r="N1248" s="19" t="n">
        <v>43642.6156140394</v>
      </c>
      <c r="O1248" s="19" t="s">
        <v>676</v>
      </c>
      <c r="AO1248" s="47" t="str">
        <f aca="false">IF(AND(C1248=S$2,D1248=S$3,COUNTIF(AO$1:AO1247,"&gt;"&amp;1)&lt;10),ROW(),"")</f>
        <v/>
      </c>
    </row>
    <row r="1249" customFormat="false" ht="12.8" hidden="false" customHeight="false" outlineLevel="0" collapsed="false">
      <c r="A1249" s="0" t="s">
        <v>1865</v>
      </c>
      <c r="B1249" s="0" t="s">
        <v>613</v>
      </c>
      <c r="C1249" s="0" t="s">
        <v>8</v>
      </c>
      <c r="D1249" s="0" t="s">
        <v>66</v>
      </c>
      <c r="E1249" s="20" t="n">
        <v>527.891007232666</v>
      </c>
      <c r="F1249" s="0" t="n">
        <v>73.9</v>
      </c>
      <c r="G1249" s="0" t="n">
        <v>78</v>
      </c>
      <c r="H1249" s="0" t="n">
        <v>83.5</v>
      </c>
      <c r="I1249" s="0" t="n">
        <v>10.48</v>
      </c>
      <c r="J1249" s="0" t="n">
        <v>1.44</v>
      </c>
      <c r="K1249" s="0" t="n">
        <v>32.31</v>
      </c>
      <c r="L1249" s="0" t="n">
        <v>0.4</v>
      </c>
      <c r="M1249" s="19" t="n">
        <v>43642.5150577546</v>
      </c>
      <c r="N1249" s="19" t="n">
        <v>43642.5656427894</v>
      </c>
      <c r="O1249" s="19" t="s">
        <v>676</v>
      </c>
      <c r="AO1249" s="47" t="str">
        <f aca="false">IF(AND(C1249=S$2,D1249=S$3,COUNTIF(AO$1:AO1248,"&gt;"&amp;1)&lt;10),ROW(),"")</f>
        <v/>
      </c>
    </row>
    <row r="1250" customFormat="false" ht="12.8" hidden="false" customHeight="false" outlineLevel="0" collapsed="false">
      <c r="A1250" s="0" t="s">
        <v>1866</v>
      </c>
      <c r="B1250" s="0" t="s">
        <v>54</v>
      </c>
      <c r="C1250" s="0" t="s">
        <v>5</v>
      </c>
      <c r="D1250" s="0" t="s">
        <v>54</v>
      </c>
      <c r="E1250" s="20" t="n">
        <v>218.902002334595</v>
      </c>
      <c r="F1250" s="0" t="n">
        <v>80.1</v>
      </c>
      <c r="G1250" s="0" t="n">
        <v>84.4</v>
      </c>
      <c r="H1250" s="0" t="n">
        <v>91.4</v>
      </c>
      <c r="I1250" s="0" t="n">
        <v>2.2</v>
      </c>
      <c r="J1250" s="0" t="n">
        <v>0.71</v>
      </c>
      <c r="K1250" s="0" t="n">
        <v>31.61</v>
      </c>
      <c r="L1250" s="0" t="n">
        <v>0.49</v>
      </c>
      <c r="M1250" s="19" t="n">
        <v>43642.4852206019</v>
      </c>
      <c r="N1250" s="19" t="n">
        <v>43642.5077268171</v>
      </c>
      <c r="O1250" s="19" t="s">
        <v>605</v>
      </c>
      <c r="AO1250" s="47" t="str">
        <f aca="false">IF(AND(C1250=S$2,D1250=S$3,COUNTIF(AO$1:AO1249,"&gt;"&amp;1)&lt;10),ROW(),"")</f>
        <v/>
      </c>
    </row>
    <row r="1251" customFormat="false" ht="12.8" hidden="false" customHeight="false" outlineLevel="0" collapsed="false">
      <c r="A1251" s="0" t="s">
        <v>1867</v>
      </c>
      <c r="B1251" s="0" t="s">
        <v>66</v>
      </c>
      <c r="C1251" s="0" t="s">
        <v>20</v>
      </c>
      <c r="D1251" s="0" t="s">
        <v>66</v>
      </c>
      <c r="E1251" s="20" t="n">
        <v>299.669002532959</v>
      </c>
      <c r="F1251" s="0" t="n">
        <v>71.5</v>
      </c>
      <c r="G1251" s="0" t="n">
        <v>75.4</v>
      </c>
      <c r="H1251" s="0" t="n">
        <v>81.2</v>
      </c>
      <c r="I1251" s="0" t="n">
        <v>6.28</v>
      </c>
      <c r="J1251" s="0" t="n">
        <v>1.45</v>
      </c>
      <c r="K1251" s="0" t="n">
        <v>31.91</v>
      </c>
      <c r="L1251" s="0" t="n">
        <v>1.32</v>
      </c>
      <c r="M1251" s="19" t="n">
        <v>43642.4564421644</v>
      </c>
      <c r="N1251" s="19" t="n">
        <v>43642.5903815625</v>
      </c>
      <c r="O1251" s="19" t="s">
        <v>605</v>
      </c>
      <c r="AO1251" s="47" t="str">
        <f aca="false">IF(AND(C1251=S$2,D1251=S$3,COUNTIF(AO$1:AO1250,"&gt;"&amp;1)&lt;10),ROW(),"")</f>
        <v/>
      </c>
    </row>
    <row r="1252" customFormat="false" ht="12.8" hidden="false" customHeight="false" outlineLevel="0" collapsed="false">
      <c r="A1252" s="0" t="s">
        <v>1868</v>
      </c>
      <c r="B1252" s="0" t="s">
        <v>613</v>
      </c>
      <c r="C1252" s="0" t="s">
        <v>20</v>
      </c>
      <c r="D1252" s="0" t="s">
        <v>66</v>
      </c>
      <c r="E1252" s="20" t="n">
        <v>298.252001953125</v>
      </c>
      <c r="F1252" s="0" t="n">
        <v>72.2</v>
      </c>
      <c r="G1252" s="0" t="n">
        <v>76.1</v>
      </c>
      <c r="H1252" s="0" t="n">
        <v>82.1</v>
      </c>
      <c r="I1252" s="0" t="n">
        <v>5.85</v>
      </c>
      <c r="J1252" s="0" t="n">
        <v>1.25</v>
      </c>
      <c r="K1252" s="0" t="n">
        <v>31.91</v>
      </c>
      <c r="L1252" s="0" t="n">
        <v>0.69</v>
      </c>
      <c r="M1252" s="19" t="n">
        <v>43642.4368587153</v>
      </c>
      <c r="N1252" s="19" t="n">
        <v>43642.4784790162</v>
      </c>
      <c r="O1252" s="19" t="s">
        <v>605</v>
      </c>
      <c r="AO1252" s="47" t="str">
        <f aca="false">IF(AND(C1252=S$2,D1252=S$3,COUNTIF(AO$1:AO1251,"&gt;"&amp;1)&lt;10),ROW(),"")</f>
        <v/>
      </c>
    </row>
    <row r="1253" customFormat="false" ht="12.8" hidden="false" customHeight="false" outlineLevel="0" collapsed="false">
      <c r="A1253" s="0" t="s">
        <v>1869</v>
      </c>
      <c r="B1253" s="0" t="s">
        <v>30</v>
      </c>
      <c r="C1253" s="0" t="s">
        <v>4</v>
      </c>
      <c r="D1253" s="0" t="s">
        <v>30</v>
      </c>
      <c r="E1253" s="20" t="n">
        <v>408.217004394531</v>
      </c>
      <c r="F1253" s="0" t="n">
        <v>75.4</v>
      </c>
      <c r="G1253" s="0" t="n">
        <v>79.6</v>
      </c>
      <c r="H1253" s="0" t="n">
        <v>85.7</v>
      </c>
      <c r="I1253" s="0" t="n">
        <v>6.28</v>
      </c>
      <c r="J1253" s="0" t="n">
        <v>1.11</v>
      </c>
      <c r="K1253" s="0" t="n">
        <v>31.94</v>
      </c>
      <c r="L1253" s="0" t="n">
        <v>0.54</v>
      </c>
      <c r="M1253" s="19" t="n">
        <v>43642.3694868056</v>
      </c>
      <c r="N1253" s="19" t="n">
        <v>43642.4778452546</v>
      </c>
      <c r="O1253" s="19" t="s">
        <v>605</v>
      </c>
      <c r="AO1253" s="47" t="str">
        <f aca="false">IF(AND(C1253=S$2,D1253=S$3,COUNTIF(AO$1:AO1252,"&gt;"&amp;1)&lt;10),ROW(),"")</f>
        <v/>
      </c>
    </row>
    <row r="1254" customFormat="false" ht="12.8" hidden="false" customHeight="false" outlineLevel="0" collapsed="false">
      <c r="A1254" s="0" t="s">
        <v>1870</v>
      </c>
      <c r="B1254" s="0" t="s">
        <v>30</v>
      </c>
      <c r="C1254" s="0" t="s">
        <v>4</v>
      </c>
      <c r="D1254" s="0" t="s">
        <v>30</v>
      </c>
      <c r="E1254" s="20" t="n">
        <v>261.265002441406</v>
      </c>
      <c r="F1254" s="0" t="n">
        <v>76.1</v>
      </c>
      <c r="G1254" s="0" t="n">
        <v>80.2</v>
      </c>
      <c r="H1254" s="0" t="n">
        <v>86.6</v>
      </c>
      <c r="I1254" s="0" t="n">
        <v>4.44</v>
      </c>
      <c r="J1254" s="0" t="n">
        <v>0.94</v>
      </c>
      <c r="K1254" s="0" t="n">
        <v>31.69</v>
      </c>
      <c r="L1254" s="0" t="n">
        <v>1.25</v>
      </c>
      <c r="M1254" s="19" t="n">
        <v>43642.3493578357</v>
      </c>
      <c r="N1254" s="19" t="n">
        <v>43642.3654570602</v>
      </c>
      <c r="O1254" s="19" t="s">
        <v>605</v>
      </c>
      <c r="AO1254" s="47" t="str">
        <f aca="false">IF(AND(C1254=S$2,D1254=S$3,COUNTIF(AO$1:AO1253,"&gt;"&amp;1)&lt;10),ROW(),"")</f>
        <v/>
      </c>
    </row>
    <row r="1255" customFormat="false" ht="12.8" hidden="false" customHeight="false" outlineLevel="0" collapsed="false">
      <c r="A1255" s="0" t="s">
        <v>1871</v>
      </c>
      <c r="B1255" s="0" t="s">
        <v>54</v>
      </c>
      <c r="C1255" s="0" t="s">
        <v>5</v>
      </c>
      <c r="D1255" s="0" t="s">
        <v>54</v>
      </c>
      <c r="E1255" s="20" t="n">
        <v>149.126000976563</v>
      </c>
      <c r="F1255" s="0" t="n">
        <v>79.5</v>
      </c>
      <c r="G1255" s="0" t="n">
        <v>83.8</v>
      </c>
      <c r="H1255" s="0" t="n">
        <v>90.4</v>
      </c>
      <c r="I1255" s="0" t="n">
        <v>3.22</v>
      </c>
      <c r="J1255" s="0" t="n">
        <v>0.7</v>
      </c>
      <c r="K1255" s="0" t="n">
        <v>31.69</v>
      </c>
      <c r="L1255" s="0" t="n">
        <v>1.1</v>
      </c>
      <c r="M1255" s="19" t="n">
        <v>43642.3064414699</v>
      </c>
      <c r="N1255" s="19" t="n">
        <v>43642.5900301736</v>
      </c>
      <c r="O1255" s="19" t="s">
        <v>977</v>
      </c>
      <c r="AO1255" s="47" t="str">
        <f aca="false">IF(AND(C1255=S$2,D1255=S$3,COUNTIF(AO$1:AO1254,"&gt;"&amp;1)&lt;10),ROW(),"")</f>
        <v/>
      </c>
    </row>
    <row r="1256" customFormat="false" ht="12.8" hidden="false" customHeight="false" outlineLevel="0" collapsed="false">
      <c r="A1256" s="0" t="s">
        <v>1872</v>
      </c>
      <c r="B1256" s="0" t="s">
        <v>54</v>
      </c>
      <c r="C1256" s="0" t="s">
        <v>7</v>
      </c>
      <c r="D1256" s="0" t="s">
        <v>54</v>
      </c>
      <c r="E1256" s="20" t="n">
        <v>260.265002441406</v>
      </c>
      <c r="F1256" s="0" t="n">
        <v>80.9</v>
      </c>
      <c r="G1256" s="0" t="n">
        <v>85.2</v>
      </c>
      <c r="H1256" s="0" t="n">
        <v>92.5</v>
      </c>
      <c r="I1256" s="0" t="n">
        <v>2.53</v>
      </c>
      <c r="J1256" s="0" t="n">
        <v>0.58</v>
      </c>
      <c r="K1256" s="0" t="n">
        <v>31.56</v>
      </c>
      <c r="L1256" s="0" t="n">
        <v>0.31</v>
      </c>
      <c r="M1256" s="19" t="n">
        <v>43642.2810065625</v>
      </c>
      <c r="N1256" s="19" t="n">
        <v>43642.3024540162</v>
      </c>
      <c r="O1256" s="19" t="s">
        <v>977</v>
      </c>
      <c r="AO1256" s="47" t="str">
        <f aca="false">IF(AND(C1256=S$2,D1256=S$3,COUNTIF(AO$1:AO1255,"&gt;"&amp;1)&lt;10),ROW(),"")</f>
        <v/>
      </c>
    </row>
    <row r="1257" customFormat="false" ht="12.8" hidden="false" customHeight="false" outlineLevel="0" collapsed="false">
      <c r="A1257" s="0" t="s">
        <v>1873</v>
      </c>
      <c r="B1257" s="0" t="s">
        <v>66</v>
      </c>
      <c r="C1257" s="0" t="s">
        <v>20</v>
      </c>
      <c r="D1257" s="0" t="s">
        <v>66</v>
      </c>
      <c r="E1257" s="20" t="n">
        <v>172.726001739502</v>
      </c>
      <c r="F1257" s="0" t="n">
        <v>66.2</v>
      </c>
      <c r="G1257" s="0" t="n">
        <v>69.8</v>
      </c>
      <c r="H1257" s="0" t="n">
        <v>75.7</v>
      </c>
      <c r="I1257" s="0" t="n">
        <v>7.24</v>
      </c>
      <c r="J1257" s="0" t="n">
        <v>1.32</v>
      </c>
      <c r="K1257" s="0" t="n">
        <v>32.08</v>
      </c>
      <c r="L1257" s="0" t="n">
        <v>0.4</v>
      </c>
      <c r="M1257" s="19" t="n">
        <v>43642.262702581</v>
      </c>
      <c r="N1257" s="19" t="n">
        <v>43642.2769631134</v>
      </c>
      <c r="O1257" s="19" t="s">
        <v>977</v>
      </c>
      <c r="AO1257" s="47" t="str">
        <f aca="false">IF(AND(C1257=S$2,D1257=S$3,COUNTIF(AO$1:AO1256,"&gt;"&amp;1)&lt;10),ROW(),"")</f>
        <v/>
      </c>
    </row>
    <row r="1258" customFormat="false" ht="12.8" hidden="false" customHeight="false" outlineLevel="0" collapsed="false">
      <c r="A1258" s="0" t="s">
        <v>1874</v>
      </c>
      <c r="B1258" s="0" t="s">
        <v>66</v>
      </c>
      <c r="C1258" s="0" t="s">
        <v>20</v>
      </c>
      <c r="D1258" s="0" t="s">
        <v>66</v>
      </c>
      <c r="E1258" s="20" t="n">
        <v>148.052001953125</v>
      </c>
      <c r="F1258" s="0" t="n">
        <v>71.3</v>
      </c>
      <c r="G1258" s="0" t="n">
        <v>75.2</v>
      </c>
      <c r="H1258" s="0" t="n">
        <v>80.8</v>
      </c>
      <c r="I1258" s="0" t="n">
        <v>3.9</v>
      </c>
      <c r="J1258" s="0" t="n">
        <v>1.36</v>
      </c>
      <c r="K1258" s="0" t="n">
        <v>31.73</v>
      </c>
      <c r="L1258" s="0" t="n">
        <v>0.77</v>
      </c>
      <c r="M1258" s="19" t="n">
        <v>43642.2421131134</v>
      </c>
      <c r="N1258" s="19" t="n">
        <v>43642.2559832523</v>
      </c>
      <c r="O1258" s="19" t="s">
        <v>649</v>
      </c>
      <c r="AO1258" s="47" t="str">
        <f aca="false">IF(AND(C1258=S$2,D1258=S$3,COUNTIF(AO$1:AO1257,"&gt;"&amp;1)&lt;10),ROW(),"")</f>
        <v/>
      </c>
    </row>
    <row r="1259" customFormat="false" ht="12.8" hidden="false" customHeight="false" outlineLevel="0" collapsed="false">
      <c r="A1259" s="0" t="s">
        <v>1875</v>
      </c>
      <c r="B1259" s="0" t="s">
        <v>66</v>
      </c>
      <c r="C1259" s="0" t="s">
        <v>20</v>
      </c>
      <c r="D1259" s="0" t="s">
        <v>66</v>
      </c>
      <c r="E1259" s="20" t="n">
        <v>147.960998535156</v>
      </c>
      <c r="F1259" s="0" t="n">
        <v>70.1</v>
      </c>
      <c r="G1259" s="0" t="n">
        <v>73.9</v>
      </c>
      <c r="H1259" s="0" t="n">
        <v>79.9</v>
      </c>
      <c r="I1259" s="0" t="n">
        <v>7.97</v>
      </c>
      <c r="J1259" s="0" t="n">
        <v>1.24</v>
      </c>
      <c r="K1259" s="0" t="n">
        <v>32.11</v>
      </c>
      <c r="L1259" s="0" t="n">
        <v>0.51</v>
      </c>
      <c r="M1259" s="19" t="n">
        <v>43642.2239993403</v>
      </c>
      <c r="N1259" s="19" t="n">
        <v>43642.2516437153</v>
      </c>
      <c r="O1259" s="19" t="s">
        <v>649</v>
      </c>
      <c r="AO1259" s="47" t="str">
        <f aca="false">IF(AND(C1259=S$2,D1259=S$3,COUNTIF(AO$1:AO1258,"&gt;"&amp;1)&lt;10),ROW(),"")</f>
        <v/>
      </c>
    </row>
    <row r="1260" customFormat="false" ht="12.8" hidden="false" customHeight="false" outlineLevel="0" collapsed="false">
      <c r="A1260" s="0" t="s">
        <v>1876</v>
      </c>
      <c r="B1260" s="0" t="s">
        <v>54</v>
      </c>
      <c r="C1260" s="0" t="s">
        <v>5</v>
      </c>
      <c r="D1260" s="0" t="s">
        <v>54</v>
      </c>
      <c r="E1260" s="20" t="n">
        <v>149.59400177002</v>
      </c>
      <c r="F1260" s="0" t="n">
        <v>80.6</v>
      </c>
      <c r="G1260" s="0" t="n">
        <v>85</v>
      </c>
      <c r="H1260" s="0" t="n">
        <v>92.1</v>
      </c>
      <c r="I1260" s="0" t="n">
        <v>3.44</v>
      </c>
      <c r="J1260" s="0" t="n">
        <v>0.66</v>
      </c>
      <c r="K1260" s="0" t="n">
        <v>31.62</v>
      </c>
      <c r="L1260" s="0" t="n">
        <v>0.42</v>
      </c>
      <c r="M1260" s="19" t="n">
        <v>43641.9152008912</v>
      </c>
      <c r="N1260" s="19" t="n">
        <v>43641.9292991898</v>
      </c>
      <c r="O1260" s="19" t="s">
        <v>649</v>
      </c>
      <c r="AO1260" s="47" t="str">
        <f aca="false">IF(AND(C1260=S$2,D1260=S$3,COUNTIF(AO$1:AO1259,"&gt;"&amp;1)&lt;10),ROW(),"")</f>
        <v/>
      </c>
    </row>
    <row r="1261" customFormat="false" ht="12.8" hidden="false" customHeight="false" outlineLevel="0" collapsed="false">
      <c r="A1261" s="0" t="s">
        <v>1877</v>
      </c>
      <c r="B1261" s="0" t="s">
        <v>54</v>
      </c>
      <c r="C1261" s="0" t="s">
        <v>5</v>
      </c>
      <c r="D1261" s="0" t="s">
        <v>54</v>
      </c>
      <c r="E1261" s="20" t="n">
        <v>107.773002624512</v>
      </c>
      <c r="F1261" s="0" t="n">
        <v>78.8</v>
      </c>
      <c r="G1261" s="0" t="n">
        <v>83</v>
      </c>
      <c r="H1261" s="0" t="n">
        <v>90.2</v>
      </c>
      <c r="I1261" s="0" t="n">
        <v>2.91</v>
      </c>
      <c r="J1261" s="0" t="n">
        <v>0.7</v>
      </c>
      <c r="K1261" s="0" t="n">
        <v>31.66</v>
      </c>
      <c r="L1261" s="0" t="n">
        <v>0.64</v>
      </c>
      <c r="M1261" s="19" t="n">
        <v>43641.9027894329</v>
      </c>
      <c r="N1261" s="19" t="n">
        <v>43641.9125300579</v>
      </c>
      <c r="O1261" s="19" t="s">
        <v>649</v>
      </c>
      <c r="AO1261" s="47" t="str">
        <f aca="false">IF(AND(C1261=S$2,D1261=S$3,COUNTIF(AO$1:AO1260,"&gt;"&amp;1)&lt;10),ROW(),"")</f>
        <v/>
      </c>
    </row>
    <row r="1262" customFormat="false" ht="12.8" hidden="false" customHeight="false" outlineLevel="0" collapsed="false">
      <c r="A1262" s="0" t="s">
        <v>1878</v>
      </c>
      <c r="B1262" s="0" t="s">
        <v>66</v>
      </c>
      <c r="C1262" s="0" t="s">
        <v>9</v>
      </c>
      <c r="D1262" s="0" t="s">
        <v>66</v>
      </c>
      <c r="E1262" s="20" t="n">
        <v>216.362003326416</v>
      </c>
      <c r="F1262" s="0" t="n">
        <v>72.2</v>
      </c>
      <c r="G1262" s="0" t="n">
        <v>76.1</v>
      </c>
      <c r="H1262" s="0" t="n">
        <v>81.4</v>
      </c>
      <c r="I1262" s="0" t="n">
        <v>8.92</v>
      </c>
      <c r="J1262" s="0" t="n">
        <v>1.64</v>
      </c>
      <c r="K1262" s="0" t="n">
        <v>32.17</v>
      </c>
      <c r="L1262" s="0" t="n">
        <v>0.85</v>
      </c>
      <c r="M1262" s="19" t="n">
        <v>43641.8798071759</v>
      </c>
      <c r="N1262" s="19" t="n">
        <v>43641.8999371528</v>
      </c>
      <c r="O1262" s="19" t="s">
        <v>649</v>
      </c>
      <c r="AO1262" s="47" t="str">
        <f aca="false">IF(AND(C1262=S$2,D1262=S$3,COUNTIF(AO$1:AO1261,"&gt;"&amp;1)&lt;10),ROW(),"")</f>
        <v/>
      </c>
    </row>
    <row r="1263" customFormat="false" ht="12.8" hidden="false" customHeight="false" outlineLevel="0" collapsed="false">
      <c r="A1263" s="0" t="s">
        <v>1879</v>
      </c>
      <c r="B1263" s="0" t="s">
        <v>613</v>
      </c>
      <c r="C1263" s="0" t="s">
        <v>8</v>
      </c>
      <c r="D1263" s="0" t="s">
        <v>66</v>
      </c>
      <c r="E1263" s="20" t="n">
        <v>216.090000152588</v>
      </c>
      <c r="F1263" s="0" t="n">
        <v>74.3</v>
      </c>
      <c r="G1263" s="0" t="n">
        <v>78.4</v>
      </c>
      <c r="H1263" s="0" t="n">
        <v>83.9</v>
      </c>
      <c r="I1263" s="0" t="n">
        <v>9.31</v>
      </c>
      <c r="J1263" s="0" t="n">
        <v>1.58</v>
      </c>
      <c r="K1263" s="0" t="n">
        <v>32.27</v>
      </c>
      <c r="L1263" s="0" t="n">
        <v>0.98</v>
      </c>
      <c r="M1263" s="19" t="n">
        <v>43641.8550148495</v>
      </c>
      <c r="N1263" s="19" t="n">
        <v>43641.8759677894</v>
      </c>
      <c r="O1263" s="19" t="s">
        <v>649</v>
      </c>
      <c r="AO1263" s="47" t="str">
        <f aca="false">IF(AND(C1263=S$2,D1263=S$3,COUNTIF(AO$1:AO1262,"&gt;"&amp;1)&lt;10),ROW(),"")</f>
        <v/>
      </c>
    </row>
    <row r="1264" customFormat="false" ht="12.8" hidden="false" customHeight="false" outlineLevel="0" collapsed="false">
      <c r="A1264" s="0" t="s">
        <v>1880</v>
      </c>
      <c r="B1264" s="0" t="s">
        <v>30</v>
      </c>
      <c r="C1264" s="0" t="s">
        <v>1</v>
      </c>
      <c r="D1264" s="0" t="s">
        <v>30</v>
      </c>
      <c r="E1264" s="20" t="n">
        <v>185.065002441406</v>
      </c>
      <c r="F1264" s="20" t="n">
        <v>77.2</v>
      </c>
      <c r="G1264" s="20" t="n">
        <v>81.4</v>
      </c>
      <c r="H1264" s="20" t="n">
        <v>88.2</v>
      </c>
      <c r="I1264" s="20" t="n">
        <v>2.69</v>
      </c>
      <c r="J1264" s="20" t="n">
        <v>0.75</v>
      </c>
      <c r="K1264" s="20" t="n">
        <v>31.67</v>
      </c>
      <c r="L1264" s="20" t="n">
        <v>1.19</v>
      </c>
      <c r="M1264" s="19" t="n">
        <v>43641.6185825579</v>
      </c>
      <c r="N1264" s="19" t="n">
        <v>43641.6362442477</v>
      </c>
      <c r="O1264" s="19" t="s">
        <v>649</v>
      </c>
      <c r="AO1264" s="47" t="str">
        <f aca="false">IF(AND(C1264=S$2,D1264=S$3,COUNTIF(AO$1:AO1263,"&gt;"&amp;1)&lt;10),ROW(),"")</f>
        <v/>
      </c>
    </row>
    <row r="1265" customFormat="false" ht="12.8" hidden="false" customHeight="false" outlineLevel="0" collapsed="false">
      <c r="A1265" s="0" t="s">
        <v>1881</v>
      </c>
      <c r="B1265" s="0" t="s">
        <v>633</v>
      </c>
      <c r="C1265" s="0" t="s">
        <v>5</v>
      </c>
      <c r="D1265" s="0" t="s">
        <v>54</v>
      </c>
      <c r="E1265" s="20" t="n">
        <v>109.76900100708</v>
      </c>
      <c r="F1265" s="0" t="n">
        <v>79.3</v>
      </c>
      <c r="G1265" s="0" t="n">
        <v>83.6</v>
      </c>
      <c r="H1265" s="0" t="n">
        <v>90.3</v>
      </c>
      <c r="I1265" s="0" t="n">
        <v>3.17</v>
      </c>
      <c r="J1265" s="0" t="n">
        <v>0.76</v>
      </c>
      <c r="K1265" s="0" t="n">
        <v>31.73</v>
      </c>
      <c r="L1265" s="0" t="n">
        <v>0.69</v>
      </c>
      <c r="M1265" s="19" t="n">
        <v>43641.6005212616</v>
      </c>
      <c r="N1265" s="19" t="n">
        <v>43641.6087682523</v>
      </c>
      <c r="O1265" s="19" t="s">
        <v>649</v>
      </c>
      <c r="AO1265" s="47" t="str">
        <f aca="false">IF(AND(C1265=S$2,D1265=S$3,COUNTIF(AO$1:AO1264,"&gt;"&amp;1)&lt;10),ROW(),"")</f>
        <v/>
      </c>
    </row>
    <row r="1266" customFormat="false" ht="12.8" hidden="false" customHeight="false" outlineLevel="0" collapsed="false">
      <c r="A1266" s="0" t="s">
        <v>1882</v>
      </c>
      <c r="B1266" s="0" t="s">
        <v>88</v>
      </c>
      <c r="C1266" s="0" t="s">
        <v>12</v>
      </c>
      <c r="D1266" s="0" t="s">
        <v>66</v>
      </c>
      <c r="E1266" s="20" t="n">
        <v>185.065002441406</v>
      </c>
      <c r="F1266" s="0" t="n">
        <v>67.6</v>
      </c>
      <c r="G1266" s="0" t="n">
        <v>71.3</v>
      </c>
      <c r="H1266" s="0" t="n">
        <v>77.3</v>
      </c>
      <c r="I1266" s="0" t="n">
        <v>4.2</v>
      </c>
      <c r="J1266" s="0" t="n">
        <v>1.07</v>
      </c>
      <c r="K1266" s="0" t="n">
        <v>31.67</v>
      </c>
      <c r="L1266" s="0" t="n">
        <v>0.27</v>
      </c>
      <c r="M1266" s="19" t="n">
        <v>43641.4800810532</v>
      </c>
      <c r="N1266" s="19" t="n">
        <v>43641.5087616551</v>
      </c>
      <c r="O1266" s="19" t="s">
        <v>676</v>
      </c>
      <c r="AO1266" s="47" t="str">
        <f aca="false">IF(AND(C1266=S$2,D1266=S$3,COUNTIF(AO$1:AO1265,"&gt;"&amp;1)&lt;10),ROW(),"")</f>
        <v/>
      </c>
    </row>
    <row r="1267" customFormat="false" ht="12.8" hidden="false" customHeight="false" outlineLevel="0" collapsed="false">
      <c r="A1267" s="0" t="s">
        <v>1883</v>
      </c>
      <c r="B1267" s="0" t="s">
        <v>88</v>
      </c>
      <c r="C1267" s="0" t="s">
        <v>12</v>
      </c>
      <c r="D1267" s="0" t="s">
        <v>66</v>
      </c>
      <c r="E1267" s="20" t="n">
        <v>300.564002227783</v>
      </c>
      <c r="F1267" s="0" t="n">
        <v>72.6</v>
      </c>
      <c r="G1267" s="0" t="n">
        <v>76.5</v>
      </c>
      <c r="H1267" s="0" t="n">
        <v>82.9</v>
      </c>
      <c r="I1267" s="0" t="n">
        <v>3.45</v>
      </c>
      <c r="J1267" s="0" t="n">
        <v>0.85</v>
      </c>
      <c r="K1267" s="0" t="n">
        <v>31.67</v>
      </c>
      <c r="L1267" s="0" t="n">
        <v>2.34</v>
      </c>
      <c r="M1267" s="19" t="n">
        <v>43641.4739304745</v>
      </c>
      <c r="N1267" s="19" t="n">
        <v>43641.7784212616</v>
      </c>
      <c r="O1267" s="19" t="s">
        <v>1134</v>
      </c>
      <c r="AO1267" s="47" t="str">
        <f aca="false">IF(AND(C1267=S$2,D1267=S$3,COUNTIF(AO$1:AO1266,"&gt;"&amp;1)&lt;10),ROW(),"")</f>
        <v/>
      </c>
    </row>
    <row r="1268" customFormat="false" ht="12.8" hidden="false" customHeight="false" outlineLevel="0" collapsed="false">
      <c r="A1268" s="0" t="s">
        <v>1884</v>
      </c>
      <c r="B1268" s="0" t="s">
        <v>88</v>
      </c>
      <c r="C1268" s="0" t="s">
        <v>12</v>
      </c>
      <c r="D1268" s="0" t="s">
        <v>66</v>
      </c>
      <c r="E1268" s="20" t="n">
        <v>259.091003417969</v>
      </c>
      <c r="F1268" s="0" t="n">
        <v>69.6</v>
      </c>
      <c r="G1268" s="0" t="n">
        <v>73.4</v>
      </c>
      <c r="H1268" s="0" t="n">
        <v>79.3</v>
      </c>
      <c r="I1268" s="0" t="n">
        <v>4.89</v>
      </c>
      <c r="J1268" s="0" t="n">
        <v>1.16</v>
      </c>
      <c r="K1268" s="0" t="n">
        <v>31.67</v>
      </c>
      <c r="L1268" s="0" t="n">
        <v>0.27</v>
      </c>
      <c r="M1268" s="19" t="n">
        <v>43641.435312963</v>
      </c>
      <c r="N1268" s="19" t="n">
        <v>43641.4732757755</v>
      </c>
      <c r="O1268" s="19" t="s">
        <v>676</v>
      </c>
      <c r="AO1268" s="47" t="str">
        <f aca="false">IF(AND(C1268=S$2,D1268=S$3,COUNTIF(AO$1:AO1267,"&gt;"&amp;1)&lt;10),ROW(),"")</f>
        <v/>
      </c>
    </row>
    <row r="1269" customFormat="false" ht="12.8" hidden="false" customHeight="false" outlineLevel="0" collapsed="false">
      <c r="A1269" s="0" t="s">
        <v>1885</v>
      </c>
      <c r="B1269" s="0" t="s">
        <v>88</v>
      </c>
      <c r="C1269" s="0" t="s">
        <v>12</v>
      </c>
      <c r="D1269" s="0" t="s">
        <v>66</v>
      </c>
      <c r="E1269" s="20" t="n">
        <v>264.087001037598</v>
      </c>
      <c r="F1269" s="0" t="n">
        <v>70.1</v>
      </c>
      <c r="G1269" s="0" t="n">
        <v>73.8</v>
      </c>
      <c r="H1269" s="0" t="n">
        <v>80.1</v>
      </c>
      <c r="I1269" s="0" t="n">
        <v>2.92</v>
      </c>
      <c r="J1269" s="0" t="n">
        <v>1.11</v>
      </c>
      <c r="K1269" s="0" t="n">
        <v>31.54</v>
      </c>
      <c r="L1269" s="0" t="n">
        <v>1.29</v>
      </c>
      <c r="M1269" s="19" t="n">
        <v>43641.4342545139</v>
      </c>
      <c r="N1269" s="19" t="n">
        <v>43641.4667775463</v>
      </c>
      <c r="O1269" s="19" t="s">
        <v>654</v>
      </c>
      <c r="AO1269" s="47" t="str">
        <f aca="false">IF(AND(C1269=S$2,D1269=S$3,COUNTIF(AO$1:AO1268,"&gt;"&amp;1)&lt;10),ROW(),"")</f>
        <v/>
      </c>
    </row>
    <row r="1270" customFormat="false" ht="12.8" hidden="false" customHeight="false" outlineLevel="0" collapsed="false">
      <c r="A1270" s="0" t="s">
        <v>1886</v>
      </c>
      <c r="B1270" s="0" t="s">
        <v>613</v>
      </c>
      <c r="C1270" s="0" t="s">
        <v>8</v>
      </c>
      <c r="D1270" s="0" t="s">
        <v>66</v>
      </c>
      <c r="E1270" s="20" t="n">
        <v>375.481002807617</v>
      </c>
      <c r="F1270" s="0" t="n">
        <v>73.6</v>
      </c>
      <c r="G1270" s="0" t="n">
        <v>77.6</v>
      </c>
      <c r="H1270" s="0" t="n">
        <v>83.6</v>
      </c>
      <c r="I1270" s="0" t="n">
        <v>6.38</v>
      </c>
      <c r="J1270" s="0" t="n">
        <v>1.21</v>
      </c>
      <c r="K1270" s="0" t="n">
        <v>32.03</v>
      </c>
      <c r="L1270" s="0" t="n">
        <v>1.3</v>
      </c>
      <c r="M1270" s="19" t="n">
        <v>43641.3660460301</v>
      </c>
      <c r="N1270" s="19" t="n">
        <v>43641.4011460648</v>
      </c>
      <c r="O1270" s="19" t="s">
        <v>1134</v>
      </c>
      <c r="AO1270" s="47" t="str">
        <f aca="false">IF(AND(C1270=S$2,D1270=S$3,COUNTIF(AO$1:AO1269,"&gt;"&amp;1)&lt;10),ROW(),"")</f>
        <v/>
      </c>
    </row>
    <row r="1271" customFormat="false" ht="12.8" hidden="false" customHeight="false" outlineLevel="0" collapsed="false">
      <c r="A1271" s="0" t="s">
        <v>1887</v>
      </c>
      <c r="B1271" s="0" t="s">
        <v>88</v>
      </c>
      <c r="C1271" s="0" t="s">
        <v>26</v>
      </c>
      <c r="D1271" s="0" t="s">
        <v>66</v>
      </c>
      <c r="E1271" s="20" t="n">
        <v>252.916999435425</v>
      </c>
      <c r="F1271" s="0" t="n">
        <v>72.4</v>
      </c>
      <c r="G1271" s="0" t="n">
        <v>76.3</v>
      </c>
      <c r="H1271" s="0" t="n">
        <v>82.8</v>
      </c>
      <c r="I1271" s="0" t="n">
        <v>2.45</v>
      </c>
      <c r="J1271" s="0" t="n">
        <v>0.72</v>
      </c>
      <c r="K1271" s="0" t="n">
        <v>31.6</v>
      </c>
      <c r="L1271" s="0" t="n">
        <v>1.78</v>
      </c>
      <c r="M1271" s="19" t="n">
        <v>43641.3378721875</v>
      </c>
      <c r="N1271" s="19" t="n">
        <v>43641.359312419</v>
      </c>
      <c r="O1271" s="19" t="s">
        <v>1134</v>
      </c>
      <c r="AO1271" s="47" t="str">
        <f aca="false">IF(AND(C1271=S$2,D1271=S$3,COUNTIF(AO$1:AO1270,"&gt;"&amp;1)&lt;10),ROW(),"")</f>
        <v/>
      </c>
    </row>
    <row r="1272" customFormat="false" ht="12.8" hidden="false" customHeight="false" outlineLevel="0" collapsed="false">
      <c r="A1272" s="0" t="s">
        <v>1888</v>
      </c>
      <c r="B1272" s="0" t="s">
        <v>30</v>
      </c>
      <c r="C1272" s="0" t="s">
        <v>3</v>
      </c>
      <c r="D1272" s="0" t="s">
        <v>30</v>
      </c>
      <c r="E1272" s="20" t="n">
        <v>480.169002532959</v>
      </c>
      <c r="F1272" s="0" t="n">
        <v>77.1</v>
      </c>
      <c r="G1272" s="0" t="n">
        <v>81.3</v>
      </c>
      <c r="H1272" s="0" t="n">
        <v>87.6</v>
      </c>
      <c r="I1272" s="0" t="n">
        <v>3.96</v>
      </c>
      <c r="J1272" s="0" t="n">
        <v>0.9</v>
      </c>
      <c r="K1272" s="0" t="n">
        <v>31.72</v>
      </c>
      <c r="L1272" s="0" t="n">
        <v>0.37</v>
      </c>
      <c r="M1272" s="19" t="n">
        <v>43640.8080326389</v>
      </c>
      <c r="N1272" s="19" t="n">
        <v>43640.8635383449</v>
      </c>
      <c r="O1272" s="19" t="s">
        <v>676</v>
      </c>
      <c r="AO1272" s="47" t="str">
        <f aca="false">IF(AND(C1272=S$2,D1272=S$3,COUNTIF(AO$1:AO1271,"&gt;"&amp;1)&lt;10),ROW(),"")</f>
        <v/>
      </c>
    </row>
    <row r="1273" customFormat="false" ht="12.8" hidden="false" customHeight="false" outlineLevel="0" collapsed="false">
      <c r="A1273" s="0" t="s">
        <v>1889</v>
      </c>
      <c r="B1273" s="0" t="s">
        <v>613</v>
      </c>
      <c r="C1273" s="0" t="s">
        <v>8</v>
      </c>
      <c r="D1273" s="0" t="s">
        <v>66</v>
      </c>
      <c r="E1273" s="20" t="n">
        <v>343.004005432129</v>
      </c>
      <c r="F1273" s="0" t="n">
        <v>74.5</v>
      </c>
      <c r="G1273" s="0" t="n">
        <v>78.5</v>
      </c>
      <c r="H1273" s="0" t="n">
        <v>83.7</v>
      </c>
      <c r="I1273" s="0" t="n">
        <v>11.99</v>
      </c>
      <c r="J1273" s="0" t="n">
        <v>1.63</v>
      </c>
      <c r="K1273" s="0" t="n">
        <v>32.45</v>
      </c>
      <c r="L1273" s="0" t="n">
        <v>0.39</v>
      </c>
      <c r="M1273" s="19" t="n">
        <v>43640.7243010417</v>
      </c>
      <c r="N1273" s="19" t="n">
        <v>43640.7866900116</v>
      </c>
      <c r="O1273" s="19" t="s">
        <v>676</v>
      </c>
      <c r="AO1273" s="47" t="str">
        <f aca="false">IF(AND(C1273=S$2,D1273=S$3,COUNTIF(AO$1:AO1272,"&gt;"&amp;1)&lt;10),ROW(),"")</f>
        <v/>
      </c>
    </row>
    <row r="1274" customFormat="false" ht="12.8" hidden="false" customHeight="false" outlineLevel="0" collapsed="false">
      <c r="A1274" s="0" t="s">
        <v>1890</v>
      </c>
      <c r="B1274" s="0" t="s">
        <v>30</v>
      </c>
      <c r="C1274" s="0" t="s">
        <v>1</v>
      </c>
      <c r="D1274" s="0" t="s">
        <v>30</v>
      </c>
      <c r="E1274" s="20" t="n">
        <v>375.290000915527</v>
      </c>
      <c r="F1274" s="20" t="n">
        <v>77.9</v>
      </c>
      <c r="G1274" s="20" t="n">
        <v>82</v>
      </c>
      <c r="H1274" s="20" t="n">
        <v>88.9</v>
      </c>
      <c r="I1274" s="20" t="n">
        <v>2.02</v>
      </c>
      <c r="J1274" s="20" t="n">
        <v>0.71</v>
      </c>
      <c r="K1274" s="20" t="n">
        <v>31.51</v>
      </c>
      <c r="L1274" s="20" t="n">
        <v>0.33</v>
      </c>
      <c r="M1274" s="19" t="n">
        <v>43640.6654522801</v>
      </c>
      <c r="N1274" s="19" t="n">
        <v>43640.7084207986</v>
      </c>
      <c r="O1274" s="19" t="s">
        <v>676</v>
      </c>
      <c r="AO1274" s="47" t="str">
        <f aca="false">IF(AND(C1274=S$2,D1274=S$3,COUNTIF(AO$1:AO1273,"&gt;"&amp;1)&lt;10),ROW(),"")</f>
        <v/>
      </c>
    </row>
    <row r="1275" customFormat="false" ht="12.8" hidden="false" customHeight="false" outlineLevel="0" collapsed="false">
      <c r="A1275" s="0" t="s">
        <v>1891</v>
      </c>
      <c r="B1275" s="0" t="s">
        <v>613</v>
      </c>
      <c r="C1275" s="0" t="s">
        <v>23</v>
      </c>
      <c r="D1275" s="0" t="s">
        <v>594</v>
      </c>
      <c r="E1275" s="20" t="n">
        <v>181.616998672485</v>
      </c>
      <c r="F1275" s="0" t="n">
        <v>75.4</v>
      </c>
      <c r="G1275" s="0" t="n">
        <v>79.5</v>
      </c>
      <c r="H1275" s="0" t="n">
        <v>84.9</v>
      </c>
      <c r="I1275" s="0" t="n">
        <v>9.15</v>
      </c>
      <c r="J1275" s="0" t="n">
        <v>1.28</v>
      </c>
      <c r="K1275" s="0" t="n">
        <v>32.32</v>
      </c>
      <c r="L1275" s="0" t="n">
        <v>0.32</v>
      </c>
      <c r="M1275" s="19" t="n">
        <v>43640.635169294</v>
      </c>
      <c r="N1275" s="19" t="n">
        <v>43640.6509562847</v>
      </c>
      <c r="O1275" s="19" t="s">
        <v>676</v>
      </c>
      <c r="AO1275" s="47" t="str">
        <f aca="false">IF(AND(C1275=S$2,D1275=S$3,COUNTIF(AO$1:AO1274,"&gt;"&amp;1)&lt;10),ROW(),"")</f>
        <v/>
      </c>
    </row>
    <row r="1276" customFormat="false" ht="12.8" hidden="false" customHeight="false" outlineLevel="0" collapsed="false">
      <c r="A1276" s="0" t="s">
        <v>1892</v>
      </c>
      <c r="B1276" s="0" t="s">
        <v>613</v>
      </c>
      <c r="C1276" s="0" t="s">
        <v>23</v>
      </c>
      <c r="D1276" s="0" t="s">
        <v>594</v>
      </c>
      <c r="E1276" s="20" t="n">
        <v>229.878000259399</v>
      </c>
      <c r="F1276" s="0" t="n">
        <v>76</v>
      </c>
      <c r="G1276" s="0" t="n">
        <v>80.1</v>
      </c>
      <c r="H1276" s="0" t="n">
        <v>85.1</v>
      </c>
      <c r="I1276" s="0" t="n">
        <v>10.74</v>
      </c>
      <c r="J1276" s="0" t="n">
        <v>1.4</v>
      </c>
      <c r="K1276" s="0" t="n">
        <v>32.38</v>
      </c>
      <c r="L1276" s="0" t="n">
        <v>0.66</v>
      </c>
      <c r="M1276" s="19" t="n">
        <v>43640.6085883449</v>
      </c>
      <c r="N1276" s="19" t="n">
        <v>43640.6303822917</v>
      </c>
      <c r="O1276" s="19" t="s">
        <v>676</v>
      </c>
      <c r="AO1276" s="47" t="str">
        <f aca="false">IF(AND(C1276=S$2,D1276=S$3,COUNTIF(AO$1:AO1275,"&gt;"&amp;1)&lt;10),ROW(),"")</f>
        <v/>
      </c>
    </row>
    <row r="1277" customFormat="false" ht="12.8" hidden="false" customHeight="false" outlineLevel="0" collapsed="false">
      <c r="A1277" s="0" t="s">
        <v>1893</v>
      </c>
      <c r="B1277" s="0" t="s">
        <v>66</v>
      </c>
      <c r="C1277" s="0" t="s">
        <v>20</v>
      </c>
      <c r="D1277" s="0" t="s">
        <v>66</v>
      </c>
      <c r="E1277" s="20" t="n">
        <v>175.992000579834</v>
      </c>
      <c r="F1277" s="0" t="n">
        <v>68.3</v>
      </c>
      <c r="G1277" s="0" t="n">
        <v>72</v>
      </c>
      <c r="H1277" s="0" t="n">
        <v>77.8</v>
      </c>
      <c r="I1277" s="0" t="n">
        <v>7.38</v>
      </c>
      <c r="J1277" s="0" t="n">
        <v>1.23</v>
      </c>
      <c r="K1277" s="0" t="n">
        <v>32.08</v>
      </c>
      <c r="L1277" s="0" t="n">
        <v>0.45</v>
      </c>
      <c r="M1277" s="19" t="n">
        <v>43640.5878322107</v>
      </c>
      <c r="N1277" s="19" t="n">
        <v>43640.6046135417</v>
      </c>
      <c r="O1277" s="19" t="s">
        <v>676</v>
      </c>
      <c r="AO1277" s="47" t="str">
        <f aca="false">IF(AND(C1277=S$2,D1277=S$3,COUNTIF(AO$1:AO1276,"&gt;"&amp;1)&lt;10),ROW(),"")</f>
        <v/>
      </c>
    </row>
    <row r="1278" customFormat="false" ht="12.8" hidden="false" customHeight="false" outlineLevel="0" collapsed="false">
      <c r="A1278" s="0" t="s">
        <v>1894</v>
      </c>
      <c r="B1278" s="0" t="s">
        <v>30</v>
      </c>
      <c r="C1278" s="0" t="s">
        <v>1</v>
      </c>
      <c r="D1278" s="0" t="s">
        <v>30</v>
      </c>
      <c r="E1278" s="20" t="n">
        <v>185.065002441406</v>
      </c>
      <c r="F1278" s="20" t="n">
        <v>76.1</v>
      </c>
      <c r="G1278" s="20" t="n">
        <v>80.1</v>
      </c>
      <c r="H1278" s="20" t="n">
        <v>86.9</v>
      </c>
      <c r="I1278" s="20" t="n">
        <v>1.75</v>
      </c>
      <c r="J1278" s="20" t="n">
        <v>0.62</v>
      </c>
      <c r="K1278" s="20" t="n">
        <v>31.21</v>
      </c>
      <c r="L1278" s="20" t="n">
        <v>4.09</v>
      </c>
      <c r="M1278" s="19" t="n">
        <v>43640.5582349537</v>
      </c>
      <c r="N1278" s="19" t="n">
        <v>43640.5772752315</v>
      </c>
      <c r="O1278" s="19" t="s">
        <v>676</v>
      </c>
      <c r="AO1278" s="47" t="str">
        <f aca="false">IF(AND(C1278=S$2,D1278=S$3,COUNTIF(AO$1:AO1277,"&gt;"&amp;1)&lt;10),ROW(),"")</f>
        <v/>
      </c>
    </row>
    <row r="1279" customFormat="false" ht="12.8" hidden="false" customHeight="false" outlineLevel="0" collapsed="false">
      <c r="A1279" s="0" t="s">
        <v>1895</v>
      </c>
      <c r="B1279" s="0" t="s">
        <v>66</v>
      </c>
      <c r="C1279" s="0" t="s">
        <v>20</v>
      </c>
      <c r="D1279" s="0" t="s">
        <v>66</v>
      </c>
      <c r="E1279" s="20" t="n">
        <v>75.2960014343262</v>
      </c>
      <c r="F1279" s="0" t="n">
        <v>71.4</v>
      </c>
      <c r="G1279" s="0" t="n">
        <v>75.3</v>
      </c>
      <c r="H1279" s="0" t="n">
        <v>80.5</v>
      </c>
      <c r="I1279" s="0" t="n">
        <v>9.43</v>
      </c>
      <c r="J1279" s="0" t="n">
        <v>1.61</v>
      </c>
      <c r="K1279" s="0" t="n">
        <v>32.16</v>
      </c>
      <c r="L1279" s="0" t="n">
        <v>1.94</v>
      </c>
      <c r="M1279" s="19" t="n">
        <v>43640.5457820255</v>
      </c>
      <c r="N1279" s="19" t="n">
        <v>43640.5487220255</v>
      </c>
      <c r="O1279" s="19" t="s">
        <v>605</v>
      </c>
      <c r="AO1279" s="47" t="str">
        <f aca="false">IF(AND(C1279=S$2,D1279=S$3,COUNTIF(AO$1:AO1278,"&gt;"&amp;1)&lt;10),ROW(),"")</f>
        <v/>
      </c>
    </row>
    <row r="1280" customFormat="false" ht="12.8" hidden="false" customHeight="false" outlineLevel="0" collapsed="false">
      <c r="A1280" s="0" t="s">
        <v>1896</v>
      </c>
      <c r="B1280" s="0" t="s">
        <v>66</v>
      </c>
      <c r="C1280" s="0" t="s">
        <v>20</v>
      </c>
      <c r="D1280" s="0" t="s">
        <v>66</v>
      </c>
      <c r="E1280" s="20" t="n">
        <v>184.597999572754</v>
      </c>
      <c r="F1280" s="0" t="n">
        <v>70.5</v>
      </c>
      <c r="G1280" s="0" t="n">
        <v>74.3</v>
      </c>
      <c r="H1280" s="0" t="n">
        <v>80.5</v>
      </c>
      <c r="I1280" s="0" t="n">
        <v>2.94</v>
      </c>
      <c r="J1280" s="0" t="n">
        <v>1.03</v>
      </c>
      <c r="K1280" s="0" t="n">
        <v>31.5</v>
      </c>
      <c r="L1280" s="0" t="n">
        <v>2.34</v>
      </c>
      <c r="M1280" s="19" t="n">
        <v>43640.5348731134</v>
      </c>
      <c r="N1280" s="19" t="n">
        <v>43640.5542707986</v>
      </c>
      <c r="O1280" s="19" t="s">
        <v>605</v>
      </c>
      <c r="AO1280" s="47" t="str">
        <f aca="false">IF(AND(C1280=S$2,D1280=S$3,COUNTIF(AO$1:AO1279,"&gt;"&amp;1)&lt;10),ROW(),"")</f>
        <v/>
      </c>
    </row>
    <row r="1281" customFormat="false" ht="12.8" hidden="false" customHeight="false" outlineLevel="0" collapsed="false">
      <c r="A1281" s="0" t="s">
        <v>1897</v>
      </c>
      <c r="B1281" s="0" t="s">
        <v>145</v>
      </c>
      <c r="C1281" s="0" t="s">
        <v>19</v>
      </c>
      <c r="D1281" s="0" t="s">
        <v>145</v>
      </c>
      <c r="E1281" s="20" t="n">
        <v>399.808005142212</v>
      </c>
      <c r="F1281" s="0" t="n">
        <v>85.4</v>
      </c>
      <c r="G1281" s="0" t="n">
        <v>90</v>
      </c>
      <c r="H1281" s="0" t="n">
        <v>97.5</v>
      </c>
      <c r="I1281" s="0" t="n">
        <v>2.46</v>
      </c>
      <c r="J1281" s="0" t="n">
        <v>0.59</v>
      </c>
      <c r="K1281" s="0" t="n">
        <v>31.56</v>
      </c>
      <c r="L1281" s="0" t="n">
        <v>0.39</v>
      </c>
      <c r="M1281" s="19" t="n">
        <v>43640.4962628472</v>
      </c>
      <c r="N1281" s="19" t="n">
        <v>43640.5286177894</v>
      </c>
      <c r="O1281" s="19" t="s">
        <v>605</v>
      </c>
      <c r="AO1281" s="47" t="str">
        <f aca="false">IF(AND(C1281=S$2,D1281=S$3,COUNTIF(AO$1:AO1280,"&gt;"&amp;1)&lt;10),ROW(),"")</f>
        <v/>
      </c>
    </row>
    <row r="1282" customFormat="false" ht="12.8" hidden="false" customHeight="false" outlineLevel="0" collapsed="false">
      <c r="A1282" s="0" t="s">
        <v>1898</v>
      </c>
      <c r="B1282" s="0" t="s">
        <v>66</v>
      </c>
      <c r="C1282" s="0" t="s">
        <v>9</v>
      </c>
      <c r="D1282" s="0" t="s">
        <v>66</v>
      </c>
      <c r="E1282" s="20" t="n">
        <v>111.129001617432</v>
      </c>
      <c r="F1282" s="0" t="n">
        <v>72.2</v>
      </c>
      <c r="G1282" s="0" t="n">
        <v>76.2</v>
      </c>
      <c r="H1282" s="0" t="n">
        <v>81</v>
      </c>
      <c r="I1282" s="0" t="n">
        <v>14.35</v>
      </c>
      <c r="J1282" s="0" t="n">
        <v>1.95</v>
      </c>
      <c r="K1282" s="0" t="n">
        <v>30.16</v>
      </c>
      <c r="L1282" s="0" t="n">
        <v>1.25</v>
      </c>
      <c r="M1282" s="19" t="n">
        <v>43640.4451916667</v>
      </c>
      <c r="N1282" s="19" t="n">
        <v>43640.452113044</v>
      </c>
      <c r="O1282" s="19" t="s">
        <v>603</v>
      </c>
      <c r="AO1282" s="47" t="str">
        <f aca="false">IF(AND(C1282=S$2,D1282=S$3,COUNTIF(AO$1:AO1281,"&gt;"&amp;1)&lt;10),ROW(),"")</f>
        <v/>
      </c>
    </row>
    <row r="1283" customFormat="false" ht="12.8" hidden="false" customHeight="false" outlineLevel="0" collapsed="false">
      <c r="A1283" s="0" t="s">
        <v>1899</v>
      </c>
      <c r="B1283" s="0" t="s">
        <v>66</v>
      </c>
      <c r="C1283" s="0" t="s">
        <v>9</v>
      </c>
      <c r="D1283" s="0" t="s">
        <v>66</v>
      </c>
      <c r="E1283" s="20" t="n">
        <v>149.411000823975</v>
      </c>
      <c r="F1283" s="0" t="n">
        <v>68.1</v>
      </c>
      <c r="G1283" s="0" t="n">
        <v>71.8</v>
      </c>
      <c r="H1283" s="0" t="n">
        <v>76.3</v>
      </c>
      <c r="I1283" s="0" t="n">
        <v>11.79</v>
      </c>
      <c r="J1283" s="0" t="n">
        <v>2.41</v>
      </c>
      <c r="K1283" s="0" t="n">
        <v>30.2</v>
      </c>
      <c r="L1283" s="0" t="n">
        <v>1.37</v>
      </c>
      <c r="M1283" s="19" t="n">
        <v>43640.4291155093</v>
      </c>
      <c r="N1283" s="19" t="n">
        <v>43640.4409326389</v>
      </c>
      <c r="O1283" s="19" t="s">
        <v>1108</v>
      </c>
      <c r="AO1283" s="47" t="str">
        <f aca="false">IF(AND(C1283=S$2,D1283=S$3,COUNTIF(AO$1:AO1282,"&gt;"&amp;1)&lt;10),ROW(),"")</f>
        <v/>
      </c>
    </row>
    <row r="1284" customFormat="false" ht="12.8" hidden="false" customHeight="false" outlineLevel="0" collapsed="false">
      <c r="A1284" s="0" t="s">
        <v>1900</v>
      </c>
      <c r="B1284" s="0" t="s">
        <v>66</v>
      </c>
      <c r="C1284" s="0" t="s">
        <v>9</v>
      </c>
      <c r="D1284" s="0" t="s">
        <v>66</v>
      </c>
      <c r="E1284" s="20" t="n">
        <v>485.771003723145</v>
      </c>
      <c r="F1284" s="0" t="n">
        <v>68.2</v>
      </c>
      <c r="G1284" s="0" t="n">
        <v>72</v>
      </c>
      <c r="H1284" s="0" t="n">
        <v>76.6</v>
      </c>
      <c r="I1284" s="0" t="n">
        <v>15.85</v>
      </c>
      <c r="J1284" s="0" t="n">
        <v>1.87</v>
      </c>
      <c r="K1284" s="0" t="n">
        <v>32.73</v>
      </c>
      <c r="L1284" s="0" t="n">
        <v>0.43</v>
      </c>
      <c r="M1284" s="19" t="n">
        <v>43640.3956319792</v>
      </c>
      <c r="N1284" s="19" t="n">
        <v>43640.4877548611</v>
      </c>
      <c r="O1284" s="19" t="s">
        <v>605</v>
      </c>
      <c r="AO1284" s="47" t="str">
        <f aca="false">IF(AND(C1284=S$2,D1284=S$3,COUNTIF(AO$1:AO1283,"&gt;"&amp;1)&lt;10),ROW(),"")</f>
        <v/>
      </c>
    </row>
    <row r="1285" customFormat="false" ht="12.8" hidden="false" customHeight="false" outlineLevel="0" collapsed="false">
      <c r="A1285" s="0" t="s">
        <v>1901</v>
      </c>
      <c r="B1285" s="0" t="s">
        <v>66</v>
      </c>
      <c r="C1285" s="0" t="s">
        <v>9</v>
      </c>
      <c r="D1285" s="0" t="s">
        <v>66</v>
      </c>
      <c r="E1285" s="20" t="n">
        <v>378.384006500244</v>
      </c>
      <c r="F1285" s="0" t="n">
        <v>65.8</v>
      </c>
      <c r="G1285" s="0" t="n">
        <v>69.4</v>
      </c>
      <c r="H1285" s="0" t="n">
        <v>74.6</v>
      </c>
      <c r="I1285" s="0" t="n">
        <v>15.65</v>
      </c>
      <c r="J1285" s="0" t="n">
        <v>2.29</v>
      </c>
      <c r="K1285" s="0" t="n">
        <v>33.01</v>
      </c>
      <c r="L1285" s="0" t="n">
        <v>0.41</v>
      </c>
      <c r="M1285" s="19" t="n">
        <v>43640.3606670949</v>
      </c>
      <c r="N1285" s="19" t="n">
        <v>43640.3934790162</v>
      </c>
      <c r="O1285" s="19" t="s">
        <v>605</v>
      </c>
      <c r="AO1285" s="47" t="str">
        <f aca="false">IF(AND(C1285=S$2,D1285=S$3,COUNTIF(AO$1:AO1284,"&gt;"&amp;1)&lt;10),ROW(),"")</f>
        <v/>
      </c>
    </row>
    <row r="1286" customFormat="false" ht="12.8" hidden="false" customHeight="false" outlineLevel="0" collapsed="false">
      <c r="A1286" s="0" t="s">
        <v>1902</v>
      </c>
      <c r="B1286" s="0" t="s">
        <v>66</v>
      </c>
      <c r="C1286" s="0" t="s">
        <v>20</v>
      </c>
      <c r="D1286" s="0" t="s">
        <v>66</v>
      </c>
      <c r="E1286" s="20" t="n">
        <v>488.9950050354</v>
      </c>
      <c r="F1286" s="0" t="n">
        <v>70.1</v>
      </c>
      <c r="G1286" s="0" t="n">
        <v>73.9</v>
      </c>
      <c r="H1286" s="0" t="n">
        <v>79.7</v>
      </c>
      <c r="I1286" s="0" t="n">
        <v>7.91</v>
      </c>
      <c r="J1286" s="0" t="n">
        <v>1.35</v>
      </c>
      <c r="K1286" s="0" t="n">
        <v>32.01</v>
      </c>
      <c r="L1286" s="0" t="n">
        <v>0.71</v>
      </c>
      <c r="M1286" s="19" t="n">
        <v>43640.3081665162</v>
      </c>
      <c r="N1286" s="19" t="n">
        <v>43640.3528888079</v>
      </c>
      <c r="O1286" s="19" t="s">
        <v>977</v>
      </c>
      <c r="AO1286" s="47" t="str">
        <f aca="false">IF(AND(C1286=S$2,D1286=S$3,COUNTIF(AO$1:AO1285,"&gt;"&amp;1)&lt;10),ROW(),"")</f>
        <v/>
      </c>
    </row>
    <row r="1287" customFormat="false" ht="12.8" hidden="false" customHeight="false" outlineLevel="0" collapsed="false">
      <c r="A1287" s="0" t="s">
        <v>1903</v>
      </c>
      <c r="B1287" s="0" t="s">
        <v>613</v>
      </c>
      <c r="C1287" s="0" t="s">
        <v>8</v>
      </c>
      <c r="D1287" s="0" t="s">
        <v>66</v>
      </c>
      <c r="E1287" s="20" t="n">
        <v>111.526000976563</v>
      </c>
      <c r="F1287" s="0" t="n">
        <v>74.2</v>
      </c>
      <c r="G1287" s="0" t="n">
        <v>78.3</v>
      </c>
      <c r="H1287" s="0" t="n">
        <v>84</v>
      </c>
      <c r="I1287" s="0" t="n">
        <v>10.28</v>
      </c>
      <c r="J1287" s="0" t="n">
        <v>1.42</v>
      </c>
      <c r="K1287" s="0" t="n">
        <v>32.47</v>
      </c>
      <c r="L1287" s="0" t="n">
        <v>0.6</v>
      </c>
      <c r="M1287" s="19" t="n">
        <v>43640.2991387384</v>
      </c>
      <c r="N1287" s="19" t="n">
        <v>43640.3066087963</v>
      </c>
      <c r="O1287" s="19" t="s">
        <v>977</v>
      </c>
      <c r="AO1287" s="47" t="str">
        <f aca="false">IF(AND(C1287=S$2,D1287=S$3,COUNTIF(AO$1:AO1286,"&gt;"&amp;1)&lt;10),ROW(),"")</f>
        <v/>
      </c>
    </row>
    <row r="1288" customFormat="false" ht="12.8" hidden="false" customHeight="false" outlineLevel="0" collapsed="false">
      <c r="A1288" s="0" t="s">
        <v>1904</v>
      </c>
      <c r="B1288" s="0" t="s">
        <v>58</v>
      </c>
      <c r="C1288" s="0" t="s">
        <v>2</v>
      </c>
      <c r="D1288" s="0" t="s">
        <v>58</v>
      </c>
      <c r="E1288" s="20" t="n">
        <v>225.568002319336</v>
      </c>
      <c r="F1288" s="0" t="n">
        <v>74.2</v>
      </c>
      <c r="G1288" s="0" t="n">
        <v>78.2</v>
      </c>
      <c r="H1288" s="0" t="n">
        <v>85.2</v>
      </c>
      <c r="I1288" s="0" t="n">
        <v>3.11</v>
      </c>
      <c r="J1288" s="0" t="n">
        <v>0.56</v>
      </c>
      <c r="K1288" s="0" t="n">
        <v>31.62</v>
      </c>
      <c r="L1288" s="0" t="n">
        <v>0.35</v>
      </c>
      <c r="M1288" s="19" t="n">
        <v>43640.2754226852</v>
      </c>
      <c r="N1288" s="19" t="n">
        <v>43640.2946646644</v>
      </c>
      <c r="O1288" s="19" t="s">
        <v>977</v>
      </c>
      <c r="AO1288" s="47" t="str">
        <f aca="false">IF(AND(C1288=S$2,D1288=S$3,COUNTIF(AO$1:AO1287,"&gt;"&amp;1)&lt;10),ROW(),"")</f>
        <v/>
      </c>
    </row>
    <row r="1289" customFormat="false" ht="12.8" hidden="false" customHeight="false" outlineLevel="0" collapsed="false">
      <c r="A1289" s="0" t="s">
        <v>1905</v>
      </c>
      <c r="B1289" s="0" t="s">
        <v>54</v>
      </c>
      <c r="C1289" s="0" t="s">
        <v>7</v>
      </c>
      <c r="D1289" s="0" t="s">
        <v>54</v>
      </c>
      <c r="E1289" s="20" t="n">
        <v>526.5700050354</v>
      </c>
      <c r="F1289" s="0" t="n">
        <v>82.4</v>
      </c>
      <c r="G1289" s="0" t="n">
        <v>86.8</v>
      </c>
      <c r="H1289" s="0" t="n">
        <v>94.1</v>
      </c>
      <c r="I1289" s="0" t="n">
        <v>1</v>
      </c>
      <c r="J1289" s="0" t="n">
        <v>0.52</v>
      </c>
      <c r="K1289" s="0" t="n">
        <v>31.45</v>
      </c>
      <c r="L1289" s="0" t="n">
        <v>0.38</v>
      </c>
      <c r="M1289" s="19" t="n">
        <v>43640.2277378472</v>
      </c>
      <c r="N1289" s="19" t="n">
        <v>43640.2726159375</v>
      </c>
      <c r="O1289" s="19" t="s">
        <v>977</v>
      </c>
      <c r="AO1289" s="47" t="str">
        <f aca="false">IF(AND(C1289=S$2,D1289=S$3,COUNTIF(AO$1:AO1288,"&gt;"&amp;1)&lt;10),ROW(),"")</f>
        <v/>
      </c>
    </row>
    <row r="1290" customFormat="false" ht="12.8" hidden="false" customHeight="false" outlineLevel="0" collapsed="false">
      <c r="A1290" s="0" t="s">
        <v>1906</v>
      </c>
      <c r="B1290" s="0" t="s">
        <v>58</v>
      </c>
      <c r="C1290" s="0" t="s">
        <v>2</v>
      </c>
      <c r="D1290" s="0" t="s">
        <v>58</v>
      </c>
      <c r="E1290" s="20" t="n">
        <v>222.26600112915</v>
      </c>
      <c r="F1290" s="0" t="n">
        <v>74.2</v>
      </c>
      <c r="G1290" s="0" t="n">
        <v>78.2</v>
      </c>
      <c r="H1290" s="0" t="n">
        <v>84.7</v>
      </c>
      <c r="I1290" s="0" t="n">
        <v>3.91</v>
      </c>
      <c r="J1290" s="0" t="n">
        <v>0.89</v>
      </c>
      <c r="K1290" s="0" t="n">
        <v>31.76</v>
      </c>
      <c r="L1290" s="0" t="n">
        <v>1.38</v>
      </c>
      <c r="M1290" s="19" t="n">
        <v>43637.9123439815</v>
      </c>
      <c r="N1290" s="19" t="n">
        <v>43637.9363072917</v>
      </c>
      <c r="O1290" s="19" t="s">
        <v>1134</v>
      </c>
      <c r="AO1290" s="47" t="str">
        <f aca="false">IF(AND(C1290=S$2,D1290=S$3,COUNTIF(AO$1:AO1289,"&gt;"&amp;1)&lt;10),ROW(),"")</f>
        <v/>
      </c>
    </row>
    <row r="1291" customFormat="false" ht="12.8" hidden="false" customHeight="false" outlineLevel="0" collapsed="false">
      <c r="A1291" s="0" t="s">
        <v>1907</v>
      </c>
      <c r="B1291" s="0" t="s">
        <v>66</v>
      </c>
      <c r="C1291" s="0" t="s">
        <v>20</v>
      </c>
      <c r="D1291" s="0" t="s">
        <v>66</v>
      </c>
      <c r="E1291" s="20" t="n">
        <v>292.065002441406</v>
      </c>
      <c r="F1291" s="0" t="n">
        <v>73.4</v>
      </c>
      <c r="G1291" s="0" t="n">
        <v>77.4</v>
      </c>
      <c r="H1291" s="0" t="n">
        <v>84.1</v>
      </c>
      <c r="I1291" s="0" t="n">
        <v>2.82</v>
      </c>
      <c r="J1291" s="0" t="n">
        <v>0.67</v>
      </c>
      <c r="K1291" s="0" t="n">
        <v>31.67</v>
      </c>
      <c r="L1291" s="0" t="n">
        <v>0.91</v>
      </c>
      <c r="M1291" s="19" t="n">
        <v>43637.883988044</v>
      </c>
      <c r="N1291" s="19" t="n">
        <v>43637.9106017708</v>
      </c>
      <c r="O1291" s="19" t="s">
        <v>1134</v>
      </c>
      <c r="AO1291" s="47" t="str">
        <f aca="false">IF(AND(C1291=S$2,D1291=S$3,COUNTIF(AO$1:AO1290,"&gt;"&amp;1)&lt;10),ROW(),"")</f>
        <v/>
      </c>
    </row>
    <row r="1292" customFormat="false" ht="12.8" hidden="false" customHeight="false" outlineLevel="0" collapsed="false">
      <c r="A1292" s="0" t="s">
        <v>1908</v>
      </c>
      <c r="B1292" s="0" t="s">
        <v>613</v>
      </c>
      <c r="C1292" s="0" t="s">
        <v>9</v>
      </c>
      <c r="D1292" s="0" t="s">
        <v>66</v>
      </c>
      <c r="E1292" s="20" t="n">
        <v>167.964002227783</v>
      </c>
      <c r="F1292" s="0" t="n">
        <v>70.3</v>
      </c>
      <c r="G1292" s="0" t="n">
        <v>74.1</v>
      </c>
      <c r="H1292" s="0" t="n">
        <v>79.5</v>
      </c>
      <c r="I1292" s="0" t="n">
        <v>10.74</v>
      </c>
      <c r="J1292" s="0" t="n">
        <v>1.66</v>
      </c>
      <c r="K1292" s="0" t="n">
        <v>32.3</v>
      </c>
      <c r="L1292" s="0" t="n">
        <v>1.65</v>
      </c>
      <c r="M1292" s="19" t="n">
        <v>43637.8650348032</v>
      </c>
      <c r="N1292" s="19" t="n">
        <v>43637.8796136227</v>
      </c>
      <c r="O1292" s="19" t="s">
        <v>649</v>
      </c>
      <c r="AO1292" s="47" t="str">
        <f aca="false">IF(AND(C1292=S$2,D1292=S$3,COUNTIF(AO$1:AO1291,"&gt;"&amp;1)&lt;10),ROW(),"")</f>
        <v/>
      </c>
    </row>
    <row r="1293" customFormat="false" ht="12.8" hidden="false" customHeight="false" outlineLevel="0" collapsed="false">
      <c r="A1293" s="0" t="s">
        <v>1909</v>
      </c>
      <c r="B1293" s="0" t="s">
        <v>30</v>
      </c>
      <c r="C1293" s="0" t="s">
        <v>4</v>
      </c>
      <c r="D1293" s="0" t="s">
        <v>30</v>
      </c>
      <c r="E1293" s="20" t="n">
        <v>71.8709983825684</v>
      </c>
      <c r="F1293" s="0" t="n">
        <v>75.1</v>
      </c>
      <c r="G1293" s="0" t="n">
        <v>79.1</v>
      </c>
      <c r="H1293" s="0" t="n">
        <v>85.5</v>
      </c>
      <c r="I1293" s="0" t="n">
        <v>4.9</v>
      </c>
      <c r="J1293" s="0" t="n">
        <v>0.98</v>
      </c>
      <c r="K1293" s="0" t="n">
        <v>31.84</v>
      </c>
      <c r="L1293" s="0" t="n">
        <v>0.88</v>
      </c>
      <c r="M1293" s="19" t="n">
        <v>43637.8573790856</v>
      </c>
      <c r="N1293" s="19" t="n">
        <v>43637.8591381134</v>
      </c>
      <c r="O1293" s="19" t="s">
        <v>649</v>
      </c>
      <c r="AO1293" s="47" t="str">
        <f aca="false">IF(AND(C1293=S$2,D1293=S$3,COUNTIF(AO$1:AO1292,"&gt;"&amp;1)&lt;10),ROW(),"")</f>
        <v/>
      </c>
    </row>
    <row r="1294" customFormat="false" ht="12.8" hidden="false" customHeight="false" outlineLevel="0" collapsed="false">
      <c r="A1294" s="0" t="s">
        <v>1910</v>
      </c>
      <c r="B1294" s="0" t="s">
        <v>613</v>
      </c>
      <c r="C1294" s="0" t="s">
        <v>9</v>
      </c>
      <c r="D1294" s="0" t="s">
        <v>66</v>
      </c>
      <c r="E1294" s="20" t="n">
        <v>145.626000976563</v>
      </c>
      <c r="F1294" s="0" t="n">
        <v>70.7</v>
      </c>
      <c r="G1294" s="0" t="n">
        <v>74.5</v>
      </c>
      <c r="H1294" s="0" t="n">
        <v>80.2</v>
      </c>
      <c r="I1294" s="0" t="n">
        <v>9.25</v>
      </c>
      <c r="J1294" s="0" t="n">
        <v>1.5</v>
      </c>
      <c r="K1294" s="0" t="n">
        <v>32.18</v>
      </c>
      <c r="L1294" s="0" t="n">
        <v>1.43</v>
      </c>
      <c r="M1294" s="19" t="n">
        <v>43637.8424192477</v>
      </c>
      <c r="N1294" s="19" t="n">
        <v>43637.8533336806</v>
      </c>
      <c r="O1294" s="19" t="s">
        <v>649</v>
      </c>
      <c r="AO1294" s="47" t="str">
        <f aca="false">IF(AND(C1294=S$2,D1294=S$3,COUNTIF(AO$1:AO1293,"&gt;"&amp;1)&lt;10),ROW(),"")</f>
        <v/>
      </c>
    </row>
    <row r="1295" customFormat="false" ht="12.8" hidden="false" customHeight="false" outlineLevel="0" collapsed="false">
      <c r="A1295" s="0" t="s">
        <v>1911</v>
      </c>
      <c r="B1295" s="0" t="s">
        <v>54</v>
      </c>
      <c r="C1295" s="0" t="s">
        <v>5</v>
      </c>
      <c r="D1295" s="0" t="s">
        <v>54</v>
      </c>
      <c r="E1295" s="20" t="n">
        <v>140.326000976563</v>
      </c>
      <c r="F1295" s="0" t="n">
        <v>80.4</v>
      </c>
      <c r="G1295" s="0" t="n">
        <v>84.7</v>
      </c>
      <c r="H1295" s="0" t="n">
        <v>91.9</v>
      </c>
      <c r="I1295" s="0" t="n">
        <v>2.08</v>
      </c>
      <c r="J1295" s="0" t="n">
        <v>0.61</v>
      </c>
      <c r="K1295" s="0" t="n">
        <v>31.57</v>
      </c>
      <c r="L1295" s="0" t="n">
        <v>0.63</v>
      </c>
      <c r="M1295" s="19" t="n">
        <v>43637.8259790162</v>
      </c>
      <c r="N1295" s="19" t="n">
        <v>43637.8364185532</v>
      </c>
      <c r="O1295" s="19" t="s">
        <v>649</v>
      </c>
      <c r="AO1295" s="47" t="str">
        <f aca="false">IF(AND(C1295=S$2,D1295=S$3,COUNTIF(AO$1:AO1294,"&gt;"&amp;1)&lt;10),ROW(),"")</f>
        <v/>
      </c>
    </row>
    <row r="1296" customFormat="false" ht="12.8" hidden="false" customHeight="false" outlineLevel="0" collapsed="false">
      <c r="A1296" s="0" t="s">
        <v>1912</v>
      </c>
      <c r="B1296" s="0" t="s">
        <v>66</v>
      </c>
      <c r="C1296" s="0" t="s">
        <v>20</v>
      </c>
      <c r="D1296" s="0" t="s">
        <v>66</v>
      </c>
      <c r="E1296" s="20" t="n">
        <v>186.096000671387</v>
      </c>
      <c r="F1296" s="0" t="n">
        <v>70.4</v>
      </c>
      <c r="G1296" s="0" t="n">
        <v>74.2</v>
      </c>
      <c r="H1296" s="0" t="n">
        <v>79.9</v>
      </c>
      <c r="I1296" s="0" t="n">
        <v>7.07</v>
      </c>
      <c r="J1296" s="0" t="n">
        <v>1.48</v>
      </c>
      <c r="K1296" s="0" t="n">
        <v>32.01</v>
      </c>
      <c r="L1296" s="0" t="n">
        <v>2.42</v>
      </c>
      <c r="M1296" s="19" t="n">
        <v>43637.8092371528</v>
      </c>
      <c r="N1296" s="19" t="n">
        <v>43637.8218711458</v>
      </c>
      <c r="O1296" s="19" t="s">
        <v>649</v>
      </c>
      <c r="AO1296" s="47" t="str">
        <f aca="false">IF(AND(C1296=S$2,D1296=S$3,COUNTIF(AO$1:AO1295,"&gt;"&amp;1)&lt;10),ROW(),"")</f>
        <v/>
      </c>
    </row>
    <row r="1297" customFormat="false" ht="12.8" hidden="false" customHeight="false" outlineLevel="0" collapsed="false">
      <c r="A1297" s="0" t="s">
        <v>1913</v>
      </c>
      <c r="B1297" s="0" t="s">
        <v>54</v>
      </c>
      <c r="C1297" s="0" t="s">
        <v>5</v>
      </c>
      <c r="D1297" s="0" t="s">
        <v>54</v>
      </c>
      <c r="E1297" s="20" t="n">
        <v>174.281001281738</v>
      </c>
      <c r="F1297" s="0" t="n">
        <v>79.3</v>
      </c>
      <c r="G1297" s="0" t="n">
        <v>83.6</v>
      </c>
      <c r="H1297" s="0" t="n">
        <v>90.7</v>
      </c>
      <c r="I1297" s="0" t="n">
        <v>2.16</v>
      </c>
      <c r="J1297" s="0" t="n">
        <v>0.61</v>
      </c>
      <c r="K1297" s="0" t="n">
        <v>31.48</v>
      </c>
      <c r="L1297" s="0" t="n">
        <v>0.56</v>
      </c>
      <c r="M1297" s="19" t="n">
        <v>43637.7887682523</v>
      </c>
      <c r="N1297" s="19" t="n">
        <v>43637.8047981134</v>
      </c>
      <c r="O1297" s="19" t="s">
        <v>649</v>
      </c>
      <c r="AO1297" s="47" t="str">
        <f aca="false">IF(AND(C1297=S$2,D1297=S$3,COUNTIF(AO$1:AO1296,"&gt;"&amp;1)&lt;10),ROW(),"")</f>
        <v/>
      </c>
    </row>
    <row r="1298" customFormat="false" ht="12.8" hidden="false" customHeight="false" outlineLevel="0" collapsed="false">
      <c r="A1298" s="0" t="s">
        <v>1914</v>
      </c>
      <c r="B1298" s="0" t="s">
        <v>66</v>
      </c>
      <c r="C1298" s="0" t="s">
        <v>20</v>
      </c>
      <c r="D1298" s="0" t="s">
        <v>66</v>
      </c>
      <c r="E1298" s="20" t="n">
        <v>218.68200302124</v>
      </c>
      <c r="F1298" s="0" t="n">
        <v>70.3</v>
      </c>
      <c r="G1298" s="0" t="n">
        <v>74.1</v>
      </c>
      <c r="H1298" s="0" t="n">
        <v>79.7</v>
      </c>
      <c r="I1298" s="0" t="n">
        <v>9.62</v>
      </c>
      <c r="J1298" s="0" t="n">
        <v>1.63</v>
      </c>
      <c r="K1298" s="0" t="n">
        <v>32.09</v>
      </c>
      <c r="L1298" s="0" t="n">
        <v>2.27</v>
      </c>
      <c r="M1298" s="19" t="n">
        <v>43637.7675525116</v>
      </c>
      <c r="N1298" s="19" t="n">
        <v>43637.7856725694</v>
      </c>
      <c r="O1298" s="19" t="s">
        <v>649</v>
      </c>
      <c r="AO1298" s="47" t="str">
        <f aca="false">IF(AND(C1298=S$2,D1298=S$3,COUNTIF(AO$1:AO1297,"&gt;"&amp;1)&lt;10),ROW(),"")</f>
        <v/>
      </c>
    </row>
    <row r="1299" customFormat="false" ht="12.8" hidden="false" customHeight="false" outlineLevel="0" collapsed="false">
      <c r="A1299" s="0" t="s">
        <v>1915</v>
      </c>
      <c r="B1299" s="0" t="s">
        <v>66</v>
      </c>
      <c r="C1299" s="0" t="s">
        <v>9</v>
      </c>
      <c r="D1299" s="0" t="s">
        <v>66</v>
      </c>
      <c r="E1299" s="20" t="n">
        <v>290.965002441406</v>
      </c>
      <c r="F1299" s="0" t="n">
        <v>72.2</v>
      </c>
      <c r="G1299" s="0" t="n">
        <v>76.2</v>
      </c>
      <c r="H1299" s="0" t="n">
        <v>81.8</v>
      </c>
      <c r="I1299" s="0" t="n">
        <v>8.36</v>
      </c>
      <c r="J1299" s="0" t="n">
        <v>1.56</v>
      </c>
      <c r="K1299" s="0" t="n">
        <v>32.15</v>
      </c>
      <c r="L1299" s="0" t="n">
        <v>0.73</v>
      </c>
      <c r="M1299" s="19" t="n">
        <v>43637.7101456019</v>
      </c>
      <c r="N1299" s="19" t="n">
        <v>43637.764353044</v>
      </c>
      <c r="O1299" s="19" t="s">
        <v>649</v>
      </c>
      <c r="AO1299" s="47" t="str">
        <f aca="false">IF(AND(C1299=S$2,D1299=S$3,COUNTIF(AO$1:AO1298,"&gt;"&amp;1)&lt;10),ROW(),"")</f>
        <v/>
      </c>
    </row>
    <row r="1300" customFormat="false" ht="12.8" hidden="false" customHeight="false" outlineLevel="0" collapsed="false">
      <c r="A1300" s="0" t="s">
        <v>1916</v>
      </c>
      <c r="B1300" s="0" t="s">
        <v>30</v>
      </c>
      <c r="C1300" s="0" t="s">
        <v>1</v>
      </c>
      <c r="D1300" s="0" t="s">
        <v>30</v>
      </c>
      <c r="E1300" s="20" t="n">
        <v>133.537000656128</v>
      </c>
      <c r="F1300" s="20" t="n">
        <v>76.5</v>
      </c>
      <c r="G1300" s="20" t="n">
        <v>80.6</v>
      </c>
      <c r="H1300" s="20" t="n">
        <v>87.1</v>
      </c>
      <c r="I1300" s="20" t="n">
        <v>3.63</v>
      </c>
      <c r="J1300" s="20" t="n">
        <v>0.76</v>
      </c>
      <c r="K1300" s="20" t="n">
        <v>31.72</v>
      </c>
      <c r="L1300" s="20" t="n">
        <v>0.73</v>
      </c>
      <c r="M1300" s="19" t="n">
        <v>43637.6943472222</v>
      </c>
      <c r="N1300" s="19" t="n">
        <v>43637.706059456</v>
      </c>
      <c r="O1300" s="19" t="s">
        <v>649</v>
      </c>
      <c r="AO1300" s="47" t="str">
        <f aca="false">IF(AND(C1300=S$2,D1300=S$3,COUNTIF(AO$1:AO1299,"&gt;"&amp;1)&lt;10),ROW(),"")</f>
        <v/>
      </c>
    </row>
    <row r="1301" customFormat="false" ht="12.8" hidden="false" customHeight="false" outlineLevel="0" collapsed="false">
      <c r="A1301" s="0" t="s">
        <v>1917</v>
      </c>
      <c r="B1301" s="0" t="s">
        <v>30</v>
      </c>
      <c r="C1301" s="0" t="s">
        <v>4</v>
      </c>
      <c r="D1301" s="0" t="s">
        <v>30</v>
      </c>
      <c r="E1301" s="20" t="n">
        <v>101.512998580933</v>
      </c>
      <c r="F1301" s="0" t="n">
        <v>77.4</v>
      </c>
      <c r="G1301" s="0" t="n">
        <v>81.6</v>
      </c>
      <c r="H1301" s="0" t="n">
        <v>87.6</v>
      </c>
      <c r="I1301" s="0" t="n">
        <v>6.13</v>
      </c>
      <c r="J1301" s="0" t="n">
        <v>0.98</v>
      </c>
      <c r="K1301" s="0" t="n">
        <v>31.74</v>
      </c>
      <c r="L1301" s="0" t="n">
        <v>0.46</v>
      </c>
      <c r="M1301" s="19" t="n">
        <v>43637.4666857292</v>
      </c>
      <c r="N1301" s="19" t="n">
        <v>43637.4730637384</v>
      </c>
      <c r="O1301" s="19" t="s">
        <v>676</v>
      </c>
      <c r="AO1301" s="47" t="str">
        <f aca="false">IF(AND(C1301=S$2,D1301=S$3,COUNTIF(AO$1:AO1300,"&gt;"&amp;1)&lt;10),ROW(),"")</f>
        <v/>
      </c>
    </row>
    <row r="1302" customFormat="false" ht="12.8" hidden="false" customHeight="false" outlineLevel="0" collapsed="false">
      <c r="A1302" s="0" t="s">
        <v>1918</v>
      </c>
      <c r="B1302" s="0" t="s">
        <v>633</v>
      </c>
      <c r="C1302" s="0" t="s">
        <v>5</v>
      </c>
      <c r="D1302" s="0" t="s">
        <v>54</v>
      </c>
      <c r="E1302" s="20" t="n">
        <v>252.003000640869</v>
      </c>
      <c r="F1302" s="0" t="n">
        <v>79.4</v>
      </c>
      <c r="G1302" s="0" t="n">
        <v>83.7</v>
      </c>
      <c r="H1302" s="0" t="n">
        <v>90.1</v>
      </c>
      <c r="I1302" s="0" t="n">
        <v>4.08</v>
      </c>
      <c r="J1302" s="0" t="n">
        <v>0.78</v>
      </c>
      <c r="K1302" s="0" t="n">
        <v>31.79</v>
      </c>
      <c r="L1302" s="0" t="n">
        <v>0.48</v>
      </c>
      <c r="M1302" s="19" t="n">
        <v>43637.4342946759</v>
      </c>
      <c r="N1302" s="19" t="n">
        <v>43637.4590344907</v>
      </c>
      <c r="O1302" s="19" t="s">
        <v>676</v>
      </c>
      <c r="AO1302" s="47" t="str">
        <f aca="false">IF(AND(C1302=S$2,D1302=S$3,COUNTIF(AO$1:AO1301,"&gt;"&amp;1)&lt;10),ROW(),"")</f>
        <v/>
      </c>
    </row>
    <row r="1303" customFormat="false" ht="12.8" hidden="false" customHeight="false" outlineLevel="0" collapsed="false">
      <c r="A1303" s="0" t="s">
        <v>1919</v>
      </c>
      <c r="B1303" s="0" t="s">
        <v>30</v>
      </c>
      <c r="C1303" s="0" t="s">
        <v>4</v>
      </c>
      <c r="D1303" s="0" t="s">
        <v>30</v>
      </c>
      <c r="E1303" s="20" t="n">
        <v>224.164001464844</v>
      </c>
      <c r="F1303" s="0" t="n">
        <v>78</v>
      </c>
      <c r="G1303" s="0" t="n">
        <v>82.2</v>
      </c>
      <c r="H1303" s="0" t="n">
        <v>88.5</v>
      </c>
      <c r="I1303" s="0" t="n">
        <v>6.04</v>
      </c>
      <c r="J1303" s="0" t="n">
        <v>0.94</v>
      </c>
      <c r="K1303" s="0" t="n">
        <v>31.93</v>
      </c>
      <c r="L1303" s="0" t="n">
        <v>0.45</v>
      </c>
      <c r="M1303" s="19" t="n">
        <v>43637.3829633449</v>
      </c>
      <c r="N1303" s="19" t="n">
        <v>43637.4282527778</v>
      </c>
      <c r="O1303" s="19" t="s">
        <v>676</v>
      </c>
      <c r="AO1303" s="47" t="str">
        <f aca="false">IF(AND(C1303=S$2,D1303=S$3,COUNTIF(AO$1:AO1302,"&gt;"&amp;1)&lt;10),ROW(),"")</f>
        <v/>
      </c>
    </row>
    <row r="1304" customFormat="false" ht="12.8" hidden="false" customHeight="false" outlineLevel="0" collapsed="false">
      <c r="A1304" s="0" t="s">
        <v>1920</v>
      </c>
      <c r="B1304" s="0" t="s">
        <v>613</v>
      </c>
      <c r="C1304" s="0" t="s">
        <v>23</v>
      </c>
      <c r="D1304" s="0" t="s">
        <v>594</v>
      </c>
      <c r="E1304" s="20" t="n">
        <v>225.341999053955</v>
      </c>
      <c r="F1304" s="0" t="n">
        <v>75.9</v>
      </c>
      <c r="G1304" s="0" t="n">
        <v>80</v>
      </c>
      <c r="H1304" s="0" t="n">
        <v>85</v>
      </c>
      <c r="I1304" s="0" t="n">
        <v>12.48</v>
      </c>
      <c r="J1304" s="0" t="n">
        <v>1.49</v>
      </c>
      <c r="K1304" s="0" t="n">
        <v>32.68</v>
      </c>
      <c r="L1304" s="0" t="n">
        <v>0.44</v>
      </c>
      <c r="M1304" s="19" t="n">
        <v>43637.3504951042</v>
      </c>
      <c r="N1304" s="19" t="n">
        <v>43637.3723449884</v>
      </c>
      <c r="O1304" s="19" t="s">
        <v>676</v>
      </c>
      <c r="AO1304" s="47" t="str">
        <f aca="false">IF(AND(C1304=S$2,D1304=S$3,COUNTIF(AO$1:AO1303,"&gt;"&amp;1)&lt;10),ROW(),"")</f>
        <v/>
      </c>
    </row>
    <row r="1305" customFormat="false" ht="12.8" hidden="false" customHeight="false" outlineLevel="0" collapsed="false">
      <c r="A1305" s="0" t="s">
        <v>1921</v>
      </c>
      <c r="B1305" s="0" t="s">
        <v>633</v>
      </c>
      <c r="C1305" s="0" t="s">
        <v>5</v>
      </c>
      <c r="D1305" s="0" t="s">
        <v>54</v>
      </c>
      <c r="E1305" s="20" t="n">
        <v>181.254001617432</v>
      </c>
      <c r="F1305" s="0" t="n">
        <v>80.8</v>
      </c>
      <c r="G1305" s="0" t="n">
        <v>85.1</v>
      </c>
      <c r="H1305" s="0" t="n">
        <v>92.2</v>
      </c>
      <c r="I1305" s="0" t="n">
        <v>2.64</v>
      </c>
      <c r="J1305" s="0" t="n">
        <v>0.67</v>
      </c>
      <c r="K1305" s="0" t="n">
        <v>31.56</v>
      </c>
      <c r="L1305" s="0" t="n">
        <v>0.52</v>
      </c>
      <c r="M1305" s="19" t="n">
        <v>43637.3113154745</v>
      </c>
      <c r="N1305" s="19" t="n">
        <v>43637.3228931713</v>
      </c>
      <c r="O1305" s="19" t="s">
        <v>605</v>
      </c>
      <c r="AO1305" s="47" t="str">
        <f aca="false">IF(AND(C1305=S$2,D1305=S$3,COUNTIF(AO$1:AO1304,"&gt;"&amp;1)&lt;10),ROW(),"")</f>
        <v/>
      </c>
    </row>
    <row r="1306" customFormat="false" ht="12.8" hidden="false" customHeight="false" outlineLevel="0" collapsed="false">
      <c r="A1306" s="0" t="s">
        <v>1922</v>
      </c>
      <c r="B1306" s="0" t="s">
        <v>56</v>
      </c>
      <c r="C1306" s="0" t="s">
        <v>25</v>
      </c>
      <c r="D1306" s="0" t="s">
        <v>56</v>
      </c>
      <c r="E1306" s="20" t="n">
        <v>254.645000457764</v>
      </c>
      <c r="F1306" s="0" t="n">
        <v>80.5</v>
      </c>
      <c r="G1306" s="0" t="n">
        <v>85</v>
      </c>
      <c r="H1306" s="0" t="n">
        <v>90.3</v>
      </c>
      <c r="I1306" s="0" t="n">
        <v>12.86</v>
      </c>
      <c r="J1306" s="0" t="n">
        <v>1.07</v>
      </c>
      <c r="K1306" s="0" t="n">
        <v>32.65</v>
      </c>
      <c r="L1306" s="0" t="n">
        <v>0.54</v>
      </c>
      <c r="M1306" s="19" t="n">
        <v>43637.2859211458</v>
      </c>
      <c r="N1306" s="19" t="n">
        <v>43637.307483831</v>
      </c>
      <c r="O1306" s="19" t="s">
        <v>605</v>
      </c>
      <c r="AO1306" s="47" t="str">
        <f aca="false">IF(AND(C1306=S$2,D1306=S$3,COUNTIF(AO$1:AO1305,"&gt;"&amp;1)&lt;10),ROW(),"")</f>
        <v/>
      </c>
    </row>
    <row r="1307" customFormat="false" ht="12.8" hidden="false" customHeight="false" outlineLevel="0" collapsed="false">
      <c r="A1307" s="0" t="s">
        <v>1923</v>
      </c>
      <c r="B1307" s="0" t="s">
        <v>633</v>
      </c>
      <c r="C1307" s="0" t="s">
        <v>5</v>
      </c>
      <c r="D1307" s="0" t="s">
        <v>54</v>
      </c>
      <c r="E1307" s="20" t="n">
        <v>147.235000610352</v>
      </c>
      <c r="F1307" s="0" t="n">
        <v>79.3</v>
      </c>
      <c r="G1307" s="0" t="n">
        <v>83.5</v>
      </c>
      <c r="H1307" s="0" t="n">
        <v>90.3</v>
      </c>
      <c r="I1307" s="0" t="n">
        <v>2.35</v>
      </c>
      <c r="J1307" s="0" t="n">
        <v>0.77</v>
      </c>
      <c r="K1307" s="0" t="n">
        <v>31.45</v>
      </c>
      <c r="L1307" s="0" t="n">
        <v>0.93</v>
      </c>
      <c r="M1307" s="19" t="n">
        <v>43637.2480796296</v>
      </c>
      <c r="N1307" s="19" t="n">
        <v>43637.2592728819</v>
      </c>
      <c r="O1307" s="19" t="s">
        <v>605</v>
      </c>
      <c r="AO1307" s="47" t="str">
        <f aca="false">IF(AND(C1307=S$2,D1307=S$3,COUNTIF(AO$1:AO1306,"&gt;"&amp;1)&lt;10),ROW(),"")</f>
        <v/>
      </c>
    </row>
    <row r="1308" customFormat="false" ht="12.8" hidden="false" customHeight="false" outlineLevel="0" collapsed="false">
      <c r="A1308" s="0" t="s">
        <v>1924</v>
      </c>
      <c r="B1308" s="0" t="s">
        <v>56</v>
      </c>
      <c r="C1308" s="0" t="s">
        <v>25</v>
      </c>
      <c r="D1308" s="0" t="s">
        <v>56</v>
      </c>
      <c r="E1308" s="20" t="n">
        <v>217.541000366211</v>
      </c>
      <c r="F1308" s="0" t="n">
        <v>81.1</v>
      </c>
      <c r="G1308" s="0" t="n">
        <v>85.6</v>
      </c>
      <c r="H1308" s="0" t="n">
        <v>91</v>
      </c>
      <c r="I1308" s="0" t="n">
        <v>12.04</v>
      </c>
      <c r="J1308" s="0" t="n">
        <v>1.03</v>
      </c>
      <c r="K1308" s="0" t="n">
        <v>32.63</v>
      </c>
      <c r="L1308" s="0" t="n">
        <v>0.7</v>
      </c>
      <c r="M1308" s="19" t="n">
        <v>43637.2264357292</v>
      </c>
      <c r="N1308" s="19" t="n">
        <v>43637.2453771991</v>
      </c>
      <c r="O1308" s="19" t="s">
        <v>605</v>
      </c>
      <c r="AO1308" s="47" t="str">
        <f aca="false">IF(AND(C1308=S$2,D1308=S$3,COUNTIF(AO$1:AO1307,"&gt;"&amp;1)&lt;10),ROW(),"")</f>
        <v/>
      </c>
    </row>
    <row r="1309" customFormat="false" ht="12.8" hidden="false" customHeight="false" outlineLevel="0" collapsed="false">
      <c r="A1309" s="0" t="s">
        <v>1925</v>
      </c>
      <c r="B1309" s="0" t="s">
        <v>145</v>
      </c>
      <c r="C1309" s="0" t="s">
        <v>19</v>
      </c>
      <c r="D1309" s="0" t="s">
        <v>145</v>
      </c>
      <c r="E1309" s="20" t="n">
        <v>408.229999542236</v>
      </c>
      <c r="F1309" s="0" t="n">
        <v>88.7</v>
      </c>
      <c r="G1309" s="0" t="n">
        <v>93.4</v>
      </c>
      <c r="H1309" s="0" t="n">
        <v>100.8</v>
      </c>
      <c r="I1309" s="0" t="n">
        <v>1.8</v>
      </c>
      <c r="J1309" s="0" t="n">
        <v>0.58</v>
      </c>
      <c r="K1309" s="0" t="n">
        <v>31.39</v>
      </c>
      <c r="L1309" s="0" t="n">
        <v>0.24</v>
      </c>
      <c r="M1309" s="19" t="n">
        <v>43636.636168669</v>
      </c>
      <c r="N1309" s="19" t="n">
        <v>43636.6799882755</v>
      </c>
      <c r="O1309" s="19" t="s">
        <v>605</v>
      </c>
      <c r="AO1309" s="47" t="str">
        <f aca="false">IF(AND(C1309=S$2,D1309=S$3,COUNTIF(AO$1:AO1308,"&gt;"&amp;1)&lt;10),ROW(),"")</f>
        <v/>
      </c>
    </row>
    <row r="1310" customFormat="false" ht="12.8" hidden="false" customHeight="false" outlineLevel="0" collapsed="false">
      <c r="A1310" s="0" t="s">
        <v>1926</v>
      </c>
      <c r="B1310" s="0" t="s">
        <v>145</v>
      </c>
      <c r="C1310" s="0" t="s">
        <v>19</v>
      </c>
      <c r="D1310" s="0" t="s">
        <v>145</v>
      </c>
      <c r="E1310" s="20" t="n">
        <v>376.953002929688</v>
      </c>
      <c r="F1310" s="0" t="n">
        <v>86.8</v>
      </c>
      <c r="G1310" s="0" t="n">
        <v>91.4</v>
      </c>
      <c r="H1310" s="0" t="n">
        <v>98.8</v>
      </c>
      <c r="I1310" s="0" t="n">
        <v>1.55</v>
      </c>
      <c r="J1310" s="0" t="n">
        <v>0.57</v>
      </c>
      <c r="K1310" s="0" t="n">
        <v>31.64</v>
      </c>
      <c r="L1310" s="0" t="n">
        <v>0.55</v>
      </c>
      <c r="M1310" s="19" t="n">
        <v>43636.5979866088</v>
      </c>
      <c r="N1310" s="19" t="n">
        <v>43636.6310594097</v>
      </c>
      <c r="O1310" s="19" t="s">
        <v>605</v>
      </c>
      <c r="AO1310" s="47" t="str">
        <f aca="false">IF(AND(C1310=S$2,D1310=S$3,COUNTIF(AO$1:AO1309,"&gt;"&amp;1)&lt;10),ROW(),"")</f>
        <v/>
      </c>
    </row>
    <row r="1311" customFormat="false" ht="12.8" hidden="false" customHeight="false" outlineLevel="0" collapsed="false">
      <c r="A1311" s="0" t="s">
        <v>1927</v>
      </c>
      <c r="B1311" s="0" t="s">
        <v>594</v>
      </c>
      <c r="C1311" s="0" t="s">
        <v>24</v>
      </c>
      <c r="D1311" s="0" t="s">
        <v>594</v>
      </c>
      <c r="E1311" s="20" t="n">
        <v>163.201002120972</v>
      </c>
      <c r="F1311" s="0" t="n">
        <v>80</v>
      </c>
      <c r="G1311" s="0" t="n">
        <v>84.3</v>
      </c>
      <c r="H1311" s="0" t="n">
        <v>90</v>
      </c>
      <c r="I1311" s="0" t="n">
        <v>17.87</v>
      </c>
      <c r="J1311" s="0" t="n">
        <v>1.41</v>
      </c>
      <c r="K1311" s="0" t="n">
        <v>33.34</v>
      </c>
      <c r="L1311" s="0" t="n">
        <v>0.37</v>
      </c>
      <c r="M1311" s="19" t="n">
        <v>43636.5266389236</v>
      </c>
      <c r="N1311" s="19" t="n">
        <v>43636.5406555208</v>
      </c>
      <c r="O1311" s="19" t="s">
        <v>1860</v>
      </c>
      <c r="AO1311" s="47" t="str">
        <f aca="false">IF(AND(C1311=S$2,D1311=S$3,COUNTIF(AO$1:AO1310,"&gt;"&amp;1)&lt;10),ROW(),"")</f>
        <v/>
      </c>
    </row>
    <row r="1312" customFormat="false" ht="12.8" hidden="false" customHeight="false" outlineLevel="0" collapsed="false">
      <c r="A1312" s="0" t="s">
        <v>1928</v>
      </c>
      <c r="B1312" s="0" t="s">
        <v>56</v>
      </c>
      <c r="C1312" s="0" t="s">
        <v>25</v>
      </c>
      <c r="D1312" s="0" t="s">
        <v>56</v>
      </c>
      <c r="E1312" s="20" t="n">
        <v>333.115005493164</v>
      </c>
      <c r="F1312" s="0" t="n">
        <v>81.5</v>
      </c>
      <c r="G1312" s="0" t="n">
        <v>85.9</v>
      </c>
      <c r="H1312" s="0" t="n">
        <v>91.6</v>
      </c>
      <c r="I1312" s="0" t="n">
        <v>14.89</v>
      </c>
      <c r="J1312" s="0" t="n">
        <v>1.35</v>
      </c>
      <c r="K1312" s="0" t="n">
        <v>32.85</v>
      </c>
      <c r="L1312" s="0" t="n">
        <v>0.77</v>
      </c>
      <c r="M1312" s="19" t="n">
        <v>43636.4904283218</v>
      </c>
      <c r="N1312" s="19" t="n">
        <v>43636.5217717245</v>
      </c>
      <c r="O1312" s="19" t="s">
        <v>1860</v>
      </c>
      <c r="AO1312" s="47" t="str">
        <f aca="false">IF(AND(C1312=S$2,D1312=S$3,COUNTIF(AO$1:AO1311,"&gt;"&amp;1)&lt;10),ROW(),"")</f>
        <v/>
      </c>
    </row>
    <row r="1313" customFormat="false" ht="12.8" hidden="false" customHeight="false" outlineLevel="0" collapsed="false">
      <c r="A1313" s="0" t="s">
        <v>1929</v>
      </c>
      <c r="B1313" s="0" t="s">
        <v>66</v>
      </c>
      <c r="C1313" s="0" t="s">
        <v>9</v>
      </c>
      <c r="D1313" s="0" t="s">
        <v>66</v>
      </c>
      <c r="E1313" s="20" t="n">
        <v>98.2470016479492</v>
      </c>
      <c r="F1313" s="0" t="n">
        <v>72.2</v>
      </c>
      <c r="G1313" s="0" t="n">
        <v>76.1</v>
      </c>
      <c r="H1313" s="0" t="n">
        <v>81.1</v>
      </c>
      <c r="I1313" s="0" t="n">
        <v>12.4</v>
      </c>
      <c r="J1313" s="0" t="n">
        <v>1.67</v>
      </c>
      <c r="K1313" s="0" t="n">
        <v>32.53</v>
      </c>
      <c r="L1313" s="0" t="n">
        <v>0.34</v>
      </c>
      <c r="M1313" s="19" t="n">
        <v>43636.4595315162</v>
      </c>
      <c r="N1313" s="19" t="n">
        <v>43636.4670445255</v>
      </c>
      <c r="O1313" s="19" t="s">
        <v>1860</v>
      </c>
      <c r="AO1313" s="47" t="str">
        <f aca="false">IF(AND(C1313=S$2,D1313=S$3,COUNTIF(AO$1:AO1312,"&gt;"&amp;1)&lt;10),ROW(),"")</f>
        <v/>
      </c>
    </row>
    <row r="1314" customFormat="false" ht="12.8" hidden="false" customHeight="false" outlineLevel="0" collapsed="false">
      <c r="A1314" s="0" t="s">
        <v>1930</v>
      </c>
      <c r="B1314" s="0" t="s">
        <v>66</v>
      </c>
      <c r="C1314" s="0" t="s">
        <v>20</v>
      </c>
      <c r="D1314" s="0" t="s">
        <v>66</v>
      </c>
      <c r="E1314" s="20" t="n">
        <v>561.350002288818</v>
      </c>
      <c r="F1314" s="0" t="n">
        <v>69.3</v>
      </c>
      <c r="G1314" s="0" t="n">
        <v>73.1</v>
      </c>
      <c r="H1314" s="0" t="n">
        <v>78.8</v>
      </c>
      <c r="I1314" s="0" t="n">
        <v>7.57</v>
      </c>
      <c r="J1314" s="0" t="n">
        <v>1.32</v>
      </c>
      <c r="K1314" s="0" t="n">
        <v>32.04</v>
      </c>
      <c r="L1314" s="0" t="n">
        <v>0.48</v>
      </c>
      <c r="M1314" s="19" t="n">
        <v>43636.366268831</v>
      </c>
      <c r="N1314" s="19" t="n">
        <v>43636.4536691782</v>
      </c>
      <c r="O1314" s="19" t="s">
        <v>1860</v>
      </c>
      <c r="AO1314" s="47" t="str">
        <f aca="false">IF(AND(C1314=S$2,D1314=S$3,COUNTIF(AO$1:AO1313,"&gt;"&amp;1)&lt;10),ROW(),"")</f>
        <v/>
      </c>
    </row>
    <row r="1315" customFormat="false" ht="12.8" hidden="false" customHeight="false" outlineLevel="0" collapsed="false">
      <c r="A1315" s="0" t="s">
        <v>1931</v>
      </c>
      <c r="B1315" s="0" t="s">
        <v>66</v>
      </c>
      <c r="C1315" s="0" t="s">
        <v>9</v>
      </c>
      <c r="D1315" s="0" t="s">
        <v>66</v>
      </c>
      <c r="E1315" s="20" t="n">
        <v>294.652004241943</v>
      </c>
      <c r="F1315" s="0" t="n">
        <v>68.8</v>
      </c>
      <c r="G1315" s="0" t="n">
        <v>72.5</v>
      </c>
      <c r="H1315" s="0" t="n">
        <v>78.1</v>
      </c>
      <c r="I1315" s="0" t="n">
        <v>9.12</v>
      </c>
      <c r="J1315" s="0" t="n">
        <v>1.44</v>
      </c>
      <c r="K1315" s="0" t="n">
        <v>32.26</v>
      </c>
      <c r="L1315" s="0" t="n">
        <v>0.4</v>
      </c>
      <c r="M1315" s="19" t="n">
        <v>43636.3444162847</v>
      </c>
      <c r="N1315" s="19" t="n">
        <v>43636.3625810995</v>
      </c>
      <c r="O1315" s="19" t="s">
        <v>1860</v>
      </c>
      <c r="AO1315" s="47" t="str">
        <f aca="false">IF(AND(C1315=S$2,D1315=S$3,COUNTIF(AO$1:AO1314,"&gt;"&amp;1)&lt;10),ROW(),"")</f>
        <v/>
      </c>
    </row>
    <row r="1316" customFormat="false" ht="12.8" hidden="false" customHeight="false" outlineLevel="0" collapsed="false">
      <c r="A1316" s="0" t="s">
        <v>1932</v>
      </c>
      <c r="B1316" s="0" t="s">
        <v>66</v>
      </c>
      <c r="C1316" s="0" t="s">
        <v>9</v>
      </c>
      <c r="D1316" s="0" t="s">
        <v>66</v>
      </c>
      <c r="E1316" s="20" t="n">
        <v>327.370003509521</v>
      </c>
      <c r="F1316" s="0" t="n">
        <v>69.9</v>
      </c>
      <c r="G1316" s="0" t="n">
        <v>73.7</v>
      </c>
      <c r="H1316" s="0" t="n">
        <v>79.1</v>
      </c>
      <c r="I1316" s="0" t="n">
        <v>10.29</v>
      </c>
      <c r="J1316" s="0" t="n">
        <v>1.51</v>
      </c>
      <c r="K1316" s="0" t="n">
        <v>32.5</v>
      </c>
      <c r="L1316" s="0" t="n">
        <v>0.85</v>
      </c>
      <c r="M1316" s="19" t="n">
        <v>43636.3186064005</v>
      </c>
      <c r="N1316" s="19" t="n">
        <v>43636.3408745718</v>
      </c>
      <c r="O1316" s="19" t="s">
        <v>1860</v>
      </c>
      <c r="AO1316" s="47" t="str">
        <f aca="false">IF(AND(C1316=S$2,D1316=S$3,COUNTIF(AO$1:AO1315,"&gt;"&amp;1)&lt;10),ROW(),"")</f>
        <v/>
      </c>
    </row>
    <row r="1317" customFormat="false" ht="12.8" hidden="false" customHeight="false" outlineLevel="0" collapsed="false">
      <c r="A1317" s="0" t="s">
        <v>1933</v>
      </c>
      <c r="B1317" s="0" t="s">
        <v>613</v>
      </c>
      <c r="C1317" s="0" t="s">
        <v>8</v>
      </c>
      <c r="D1317" s="0" t="s">
        <v>66</v>
      </c>
      <c r="E1317" s="20" t="n">
        <v>216.725002288818</v>
      </c>
      <c r="F1317" s="0" t="n">
        <v>73.4</v>
      </c>
      <c r="G1317" s="0" t="n">
        <v>77.4</v>
      </c>
      <c r="H1317" s="0" t="n">
        <v>83.4</v>
      </c>
      <c r="I1317" s="0" t="n">
        <v>7.21</v>
      </c>
      <c r="J1317" s="0" t="n">
        <v>1.19</v>
      </c>
      <c r="K1317" s="0" t="n">
        <v>32.14</v>
      </c>
      <c r="L1317" s="0" t="n">
        <v>1.75</v>
      </c>
      <c r="M1317" s="19" t="n">
        <v>43636.3005045139</v>
      </c>
      <c r="N1317" s="19" t="n">
        <v>43636.3171718403</v>
      </c>
      <c r="O1317" s="19" t="s">
        <v>654</v>
      </c>
      <c r="AO1317" s="47" t="str">
        <f aca="false">IF(AND(C1317=S$2,D1317=S$3,COUNTIF(AO$1:AO1316,"&gt;"&amp;1)&lt;10),ROW(),"")</f>
        <v/>
      </c>
    </row>
    <row r="1318" customFormat="false" ht="12.8" hidden="false" customHeight="false" outlineLevel="0" collapsed="false">
      <c r="A1318" s="0" t="s">
        <v>1934</v>
      </c>
      <c r="B1318" s="0" t="s">
        <v>594</v>
      </c>
      <c r="C1318" s="0" t="s">
        <v>24</v>
      </c>
      <c r="D1318" s="0" t="s">
        <v>594</v>
      </c>
      <c r="E1318" s="20" t="n">
        <v>184.248001098633</v>
      </c>
      <c r="F1318" s="0" t="n">
        <v>79.6</v>
      </c>
      <c r="G1318" s="0" t="n">
        <v>84</v>
      </c>
      <c r="H1318" s="0" t="n">
        <v>89.6</v>
      </c>
      <c r="I1318" s="0" t="n">
        <v>12.9</v>
      </c>
      <c r="J1318" s="0" t="n">
        <v>1.04</v>
      </c>
      <c r="K1318" s="0" t="n">
        <v>32.73</v>
      </c>
      <c r="L1318" s="0" t="n">
        <v>0.48</v>
      </c>
      <c r="M1318" s="19" t="n">
        <v>43636.2604360764</v>
      </c>
      <c r="N1318" s="19" t="n">
        <v>43636.2752310995</v>
      </c>
      <c r="O1318" s="19" t="s">
        <v>649</v>
      </c>
      <c r="AO1318" s="47" t="str">
        <f aca="false">IF(AND(C1318=S$2,D1318=S$3,COUNTIF(AO$1:AO1317,"&gt;"&amp;1)&lt;10),ROW(),"")</f>
        <v/>
      </c>
    </row>
    <row r="1319" customFormat="false" ht="12.8" hidden="false" customHeight="false" outlineLevel="0" collapsed="false">
      <c r="A1319" s="0" t="s">
        <v>1935</v>
      </c>
      <c r="B1319" s="0" t="s">
        <v>30</v>
      </c>
      <c r="C1319" s="0" t="s">
        <v>3</v>
      </c>
      <c r="D1319" s="0" t="s">
        <v>30</v>
      </c>
      <c r="E1319" s="20" t="n">
        <v>187.500003814697</v>
      </c>
      <c r="F1319" s="0" t="n">
        <v>76</v>
      </c>
      <c r="G1319" s="0" t="n">
        <v>80.1</v>
      </c>
      <c r="H1319" s="0" t="n">
        <v>86.8</v>
      </c>
      <c r="I1319" s="0" t="n">
        <v>2.64</v>
      </c>
      <c r="J1319" s="0" t="n">
        <v>0.79</v>
      </c>
      <c r="K1319" s="0" t="n">
        <v>31.7</v>
      </c>
      <c r="L1319" s="0" t="n">
        <v>0.9</v>
      </c>
      <c r="M1319" s="19" t="n">
        <v>43635.844925</v>
      </c>
      <c r="N1319" s="19" t="n">
        <v>43636.3044257755</v>
      </c>
      <c r="O1319" s="19" t="s">
        <v>649</v>
      </c>
      <c r="AO1319" s="47" t="str">
        <f aca="false">IF(AND(C1319=S$2,D1319=S$3,COUNTIF(AO$1:AO1318,"&gt;"&amp;1)&lt;10),ROW(),"")</f>
        <v/>
      </c>
    </row>
    <row r="1320" customFormat="false" ht="12.8" hidden="false" customHeight="false" outlineLevel="0" collapsed="false">
      <c r="A1320" s="0" t="s">
        <v>1936</v>
      </c>
      <c r="B1320" s="0" t="s">
        <v>54</v>
      </c>
      <c r="C1320" s="0" t="s">
        <v>5</v>
      </c>
      <c r="D1320" s="0" t="s">
        <v>54</v>
      </c>
      <c r="E1320" s="20" t="n">
        <v>148.415000915527</v>
      </c>
      <c r="F1320" s="0" t="n">
        <v>80.8</v>
      </c>
      <c r="G1320" s="0" t="n">
        <v>85.1</v>
      </c>
      <c r="H1320" s="0" t="n">
        <v>92.4</v>
      </c>
      <c r="I1320" s="0" t="n">
        <v>1.65</v>
      </c>
      <c r="J1320" s="0" t="n">
        <v>0.54</v>
      </c>
      <c r="K1320" s="0" t="n">
        <v>31.61</v>
      </c>
      <c r="L1320" s="0" t="n">
        <v>0.69</v>
      </c>
      <c r="M1320" s="19" t="n">
        <v>43635.8283976505</v>
      </c>
      <c r="N1320" s="19" t="n">
        <v>43635.8405621528</v>
      </c>
      <c r="O1320" s="19" t="s">
        <v>649</v>
      </c>
      <c r="AO1320" s="47" t="str">
        <f aca="false">IF(AND(C1320=S$2,D1320=S$3,COUNTIF(AO$1:AO1319,"&gt;"&amp;1)&lt;10),ROW(),"")</f>
        <v/>
      </c>
    </row>
    <row r="1321" customFormat="false" ht="12.8" hidden="false" customHeight="false" outlineLevel="0" collapsed="false">
      <c r="A1321" s="0" t="s">
        <v>1937</v>
      </c>
      <c r="B1321" s="0" t="s">
        <v>54</v>
      </c>
      <c r="C1321" s="0" t="s">
        <v>5</v>
      </c>
      <c r="D1321" s="0" t="s">
        <v>54</v>
      </c>
      <c r="E1321" s="20" t="n">
        <v>334.911001586914</v>
      </c>
      <c r="F1321" s="0" t="n">
        <v>80.1</v>
      </c>
      <c r="G1321" s="0" t="n">
        <v>84.3</v>
      </c>
      <c r="H1321" s="0" t="n">
        <v>91.4</v>
      </c>
      <c r="I1321" s="0" t="n">
        <v>1.54</v>
      </c>
      <c r="J1321" s="0" t="n">
        <v>0.59</v>
      </c>
      <c r="K1321" s="0" t="n">
        <v>31.63</v>
      </c>
      <c r="L1321" s="0" t="n">
        <v>0.48</v>
      </c>
      <c r="M1321" s="19" t="n">
        <v>43635.7895610764</v>
      </c>
      <c r="N1321" s="19" t="n">
        <v>43635.8256023958</v>
      </c>
      <c r="O1321" s="19" t="s">
        <v>649</v>
      </c>
      <c r="AO1321" s="47" t="str">
        <f aca="false">IF(AND(C1321=S$2,D1321=S$3,COUNTIF(AO$1:AO1320,"&gt;"&amp;1)&lt;10),ROW(),"")</f>
        <v/>
      </c>
    </row>
    <row r="1322" customFormat="false" ht="12.8" hidden="false" customHeight="false" outlineLevel="0" collapsed="false">
      <c r="A1322" s="0" t="s">
        <v>1938</v>
      </c>
      <c r="B1322" s="0" t="s">
        <v>54</v>
      </c>
      <c r="C1322" s="0" t="s">
        <v>5</v>
      </c>
      <c r="D1322" s="0" t="s">
        <v>54</v>
      </c>
      <c r="E1322" s="20" t="n">
        <v>148.052001953125</v>
      </c>
      <c r="F1322" s="0" t="n">
        <v>79</v>
      </c>
      <c r="G1322" s="0" t="n">
        <v>83.3</v>
      </c>
      <c r="H1322" s="0" t="n">
        <v>90.3</v>
      </c>
      <c r="I1322" s="0" t="n">
        <v>3.53</v>
      </c>
      <c r="J1322" s="0" t="n">
        <v>0.7</v>
      </c>
      <c r="K1322" s="0" t="n">
        <v>31.62</v>
      </c>
      <c r="L1322" s="0" t="n">
        <v>0.69</v>
      </c>
      <c r="M1322" s="19" t="n">
        <v>43635.7692484144</v>
      </c>
      <c r="N1322" s="19" t="n">
        <v>43635.7827843403</v>
      </c>
      <c r="O1322" s="19" t="s">
        <v>649</v>
      </c>
      <c r="AO1322" s="47" t="str">
        <f aca="false">IF(AND(C1322=S$2,D1322=S$3,COUNTIF(AO$1:AO1321,"&gt;"&amp;1)&lt;10),ROW(),"")</f>
        <v/>
      </c>
    </row>
    <row r="1323" customFormat="false" ht="12.8" hidden="false" customHeight="false" outlineLevel="0" collapsed="false">
      <c r="A1323" s="0" t="s">
        <v>1939</v>
      </c>
      <c r="B1323" s="0" t="s">
        <v>613</v>
      </c>
      <c r="C1323" s="0" t="s">
        <v>8</v>
      </c>
      <c r="D1323" s="0" t="s">
        <v>66</v>
      </c>
      <c r="E1323" s="20" t="n">
        <v>248.475002288818</v>
      </c>
      <c r="F1323" s="0" t="n">
        <v>74.4</v>
      </c>
      <c r="G1323" s="0" t="n">
        <v>78.4</v>
      </c>
      <c r="H1323" s="0" t="n">
        <v>84.3</v>
      </c>
      <c r="I1323" s="0" t="n">
        <v>8</v>
      </c>
      <c r="J1323" s="0" t="n">
        <v>1.43</v>
      </c>
      <c r="K1323" s="0" t="n">
        <v>32.21</v>
      </c>
      <c r="L1323" s="0" t="n">
        <v>0.68</v>
      </c>
      <c r="M1323" s="19" t="n">
        <v>43635.7050521181</v>
      </c>
      <c r="N1323" s="19" t="n">
        <v>43635.7662003472</v>
      </c>
      <c r="O1323" s="19" t="s">
        <v>649</v>
      </c>
      <c r="AO1323" s="47" t="str">
        <f aca="false">IF(AND(C1323=S$2,D1323=S$3,COUNTIF(AO$1:AO1322,"&gt;"&amp;1)&lt;10),ROW(),"")</f>
        <v/>
      </c>
    </row>
    <row r="1324" customFormat="false" ht="12.8" hidden="false" customHeight="false" outlineLevel="0" collapsed="false">
      <c r="A1324" s="0" t="s">
        <v>1940</v>
      </c>
      <c r="B1324" s="0" t="s">
        <v>30</v>
      </c>
      <c r="C1324" s="0" t="s">
        <v>4</v>
      </c>
      <c r="D1324" s="0" t="s">
        <v>30</v>
      </c>
      <c r="E1324" s="20" t="n">
        <v>177.715002059937</v>
      </c>
      <c r="F1324" s="0" t="n">
        <v>75.1</v>
      </c>
      <c r="G1324" s="0" t="n">
        <v>79.1</v>
      </c>
      <c r="H1324" s="0" t="n">
        <v>85.2</v>
      </c>
      <c r="I1324" s="0" t="n">
        <v>5.03</v>
      </c>
      <c r="J1324" s="0" t="n">
        <v>1.11</v>
      </c>
      <c r="K1324" s="0" t="n">
        <v>31.81</v>
      </c>
      <c r="L1324" s="0" t="n">
        <v>0.64</v>
      </c>
      <c r="M1324" s="19" t="n">
        <v>43635.4729007292</v>
      </c>
      <c r="N1324" s="19" t="n">
        <v>43635.4914890856</v>
      </c>
      <c r="O1324" s="19" t="s">
        <v>605</v>
      </c>
      <c r="AO1324" s="47" t="str">
        <f aca="false">IF(AND(C1324=S$2,D1324=S$3,COUNTIF(AO$1:AO1323,"&gt;"&amp;1)&lt;10),ROW(),"")</f>
        <v/>
      </c>
    </row>
    <row r="1325" customFormat="false" ht="12.8" hidden="false" customHeight="false" outlineLevel="0" collapsed="false">
      <c r="A1325" s="0" t="s">
        <v>1941</v>
      </c>
      <c r="B1325" s="0" t="s">
        <v>30</v>
      </c>
      <c r="C1325" s="0" t="s">
        <v>4</v>
      </c>
      <c r="D1325" s="0" t="s">
        <v>30</v>
      </c>
      <c r="E1325" s="20" t="n">
        <v>219.809001922607</v>
      </c>
      <c r="F1325" s="0" t="n">
        <v>75.9</v>
      </c>
      <c r="G1325" s="0" t="n">
        <v>80</v>
      </c>
      <c r="H1325" s="0" t="n">
        <v>86.3</v>
      </c>
      <c r="I1325" s="0" t="n">
        <v>4.81</v>
      </c>
      <c r="J1325" s="0" t="n">
        <v>1.01</v>
      </c>
      <c r="K1325" s="0" t="n">
        <v>31.73</v>
      </c>
      <c r="L1325" s="0" t="n">
        <v>1.02</v>
      </c>
      <c r="M1325" s="19" t="n">
        <v>43635.4435194097</v>
      </c>
      <c r="N1325" s="19" t="n">
        <v>43635.4683332986</v>
      </c>
      <c r="O1325" s="19" t="s">
        <v>605</v>
      </c>
      <c r="AO1325" s="47" t="str">
        <f aca="false">IF(AND(C1325=S$2,D1325=S$3,COUNTIF(AO$1:AO1324,"&gt;"&amp;1)&lt;10),ROW(),"")</f>
        <v/>
      </c>
    </row>
    <row r="1326" customFormat="false" ht="12.8" hidden="false" customHeight="false" outlineLevel="0" collapsed="false">
      <c r="A1326" s="0" t="s">
        <v>1942</v>
      </c>
      <c r="B1326" s="0" t="s">
        <v>54</v>
      </c>
      <c r="C1326" s="0" t="s">
        <v>7</v>
      </c>
      <c r="D1326" s="0" t="s">
        <v>54</v>
      </c>
      <c r="E1326" s="20" t="n">
        <v>186.368000030518</v>
      </c>
      <c r="F1326" s="0" t="n">
        <v>81</v>
      </c>
      <c r="G1326" s="0" t="n">
        <v>85.4</v>
      </c>
      <c r="H1326" s="0" t="n">
        <v>92.5</v>
      </c>
      <c r="I1326" s="0" t="n">
        <v>1.96</v>
      </c>
      <c r="J1326" s="0" t="n">
        <v>0.68</v>
      </c>
      <c r="K1326" s="0" t="n">
        <v>31.45</v>
      </c>
      <c r="L1326" s="0" t="n">
        <v>1.39</v>
      </c>
      <c r="M1326" s="19" t="n">
        <v>43635.3962338773</v>
      </c>
      <c r="N1326" s="19" t="n">
        <v>43635.435972882</v>
      </c>
      <c r="O1326" s="19" t="s">
        <v>605</v>
      </c>
      <c r="AO1326" s="47" t="str">
        <f aca="false">IF(AND(C1326=S$2,D1326=S$3,COUNTIF(AO$1:AO1325,"&gt;"&amp;1)&lt;10),ROW(),"")</f>
        <v/>
      </c>
    </row>
    <row r="1327" customFormat="false" ht="12.8" hidden="false" customHeight="false" outlineLevel="0" collapsed="false">
      <c r="A1327" s="0" t="s">
        <v>1943</v>
      </c>
      <c r="B1327" s="0" t="s">
        <v>145</v>
      </c>
      <c r="C1327" s="0" t="s">
        <v>16</v>
      </c>
      <c r="D1327" s="0" t="s">
        <v>145</v>
      </c>
      <c r="E1327" s="20" t="n">
        <v>254.644004821777</v>
      </c>
      <c r="F1327" s="0" t="n">
        <v>84.7</v>
      </c>
      <c r="G1327" s="0" t="n">
        <v>89.2</v>
      </c>
      <c r="H1327" s="0" t="n">
        <v>96.6</v>
      </c>
      <c r="I1327" s="0" t="n">
        <v>1.63</v>
      </c>
      <c r="J1327" s="0" t="n">
        <v>0.66</v>
      </c>
      <c r="K1327" s="0" t="n">
        <v>31.63</v>
      </c>
      <c r="L1327" s="0" t="n">
        <v>0.46</v>
      </c>
      <c r="M1327" s="19" t="n">
        <v>43635.3657988079</v>
      </c>
      <c r="N1327" s="19" t="n">
        <v>43635.3911110764</v>
      </c>
      <c r="O1327" s="19" t="s">
        <v>605</v>
      </c>
      <c r="AO1327" s="47" t="str">
        <f aca="false">IF(AND(C1327=S$2,D1327=S$3,COUNTIF(AO$1:AO1326,"&gt;"&amp;1)&lt;10),ROW(),"")</f>
        <v/>
      </c>
    </row>
    <row r="1328" customFormat="false" ht="12.8" hidden="false" customHeight="false" outlineLevel="0" collapsed="false">
      <c r="A1328" s="0" t="s">
        <v>1944</v>
      </c>
      <c r="B1328" s="0" t="s">
        <v>54</v>
      </c>
      <c r="C1328" s="0" t="s">
        <v>7</v>
      </c>
      <c r="D1328" s="0" t="s">
        <v>54</v>
      </c>
      <c r="E1328" s="20" t="n">
        <v>215.273002624512</v>
      </c>
      <c r="F1328" s="0" t="n">
        <v>83.3</v>
      </c>
      <c r="G1328" s="0" t="n">
        <v>87.7</v>
      </c>
      <c r="H1328" s="0" t="n">
        <v>94.8</v>
      </c>
      <c r="I1328" s="0" t="n">
        <v>1.98</v>
      </c>
      <c r="J1328" s="0" t="n">
        <v>0.62</v>
      </c>
      <c r="K1328" s="0" t="n">
        <v>31.58</v>
      </c>
      <c r="L1328" s="0" t="n">
        <v>1.15</v>
      </c>
      <c r="M1328" s="19" t="n">
        <v>43635.3281788194</v>
      </c>
      <c r="N1328" s="19" t="n">
        <v>43635.3475697917</v>
      </c>
      <c r="O1328" s="19" t="s">
        <v>605</v>
      </c>
      <c r="AO1328" s="47" t="str">
        <f aca="false">IF(AND(C1328=S$2,D1328=S$3,COUNTIF(AO$1:AO1327,"&gt;"&amp;1)&lt;10),ROW(),"")</f>
        <v/>
      </c>
    </row>
    <row r="1329" customFormat="false" ht="12.8" hidden="false" customHeight="false" outlineLevel="0" collapsed="false">
      <c r="A1329" s="0" t="s">
        <v>1945</v>
      </c>
      <c r="B1329" s="0" t="s">
        <v>56</v>
      </c>
      <c r="C1329" s="0" t="s">
        <v>25</v>
      </c>
      <c r="D1329" s="0" t="s">
        <v>56</v>
      </c>
      <c r="E1329" s="20" t="n">
        <v>330.212001800537</v>
      </c>
      <c r="F1329" s="0" t="n">
        <v>80.5</v>
      </c>
      <c r="G1329" s="0" t="n">
        <v>84.9</v>
      </c>
      <c r="H1329" s="0" t="n">
        <v>90.9</v>
      </c>
      <c r="I1329" s="0" t="n">
        <v>7.45</v>
      </c>
      <c r="J1329" s="0" t="n">
        <v>0.86</v>
      </c>
      <c r="K1329" s="0" t="n">
        <v>32.01</v>
      </c>
      <c r="L1329" s="0" t="n">
        <v>1.09</v>
      </c>
      <c r="M1329" s="19" t="n">
        <v>43635.2641146181</v>
      </c>
      <c r="N1329" s="19" t="n">
        <v>43635.3214935995</v>
      </c>
      <c r="O1329" s="19" t="s">
        <v>605</v>
      </c>
      <c r="AO1329" s="47" t="str">
        <f aca="false">IF(AND(C1329=S$2,D1329=S$3,COUNTIF(AO$1:AO1328,"&gt;"&amp;1)&lt;10),ROW(),"")</f>
        <v/>
      </c>
    </row>
    <row r="1330" customFormat="false" ht="12.8" hidden="false" customHeight="false" outlineLevel="0" collapsed="false">
      <c r="A1330" s="0" t="s">
        <v>1946</v>
      </c>
      <c r="B1330" s="0" t="s">
        <v>30</v>
      </c>
      <c r="C1330" s="0" t="s">
        <v>1</v>
      </c>
      <c r="D1330" s="0" t="s">
        <v>30</v>
      </c>
      <c r="E1330" s="20" t="n">
        <v>185.609001159668</v>
      </c>
      <c r="F1330" s="20" t="n">
        <v>75.5</v>
      </c>
      <c r="G1330" s="20" t="n">
        <v>79.6</v>
      </c>
      <c r="H1330" s="20" t="n">
        <v>86.1</v>
      </c>
      <c r="I1330" s="20" t="n">
        <v>2.34</v>
      </c>
      <c r="J1330" s="20" t="n">
        <v>0.93</v>
      </c>
      <c r="K1330" s="20" t="n">
        <v>31.51</v>
      </c>
      <c r="L1330" s="20" t="n">
        <v>2.63</v>
      </c>
      <c r="M1330" s="19" t="n">
        <v>43635.2431577199</v>
      </c>
      <c r="N1330" s="19" t="n">
        <v>43635.2588879977</v>
      </c>
      <c r="O1330" s="19" t="s">
        <v>605</v>
      </c>
      <c r="AO1330" s="47" t="str">
        <f aca="false">IF(AND(C1330=S$2,D1330=S$3,COUNTIF(AO$1:AO1329,"&gt;"&amp;1)&lt;10),ROW(),"")</f>
        <v/>
      </c>
    </row>
    <row r="1331" customFormat="false" ht="12.8" hidden="false" customHeight="false" outlineLevel="0" collapsed="false">
      <c r="A1331" s="0" t="s">
        <v>1947</v>
      </c>
      <c r="B1331" s="0" t="s">
        <v>58</v>
      </c>
      <c r="C1331" s="0" t="s">
        <v>2</v>
      </c>
      <c r="D1331" s="0" t="s">
        <v>58</v>
      </c>
      <c r="E1331" s="20" t="n">
        <v>244.26300201416</v>
      </c>
      <c r="F1331" s="0" t="n">
        <v>75.7</v>
      </c>
      <c r="G1331" s="0" t="n">
        <v>79.7</v>
      </c>
      <c r="H1331" s="0" t="n">
        <v>86.2</v>
      </c>
      <c r="I1331" s="0" t="n">
        <v>3.72</v>
      </c>
      <c r="J1331" s="0" t="n">
        <v>0.9</v>
      </c>
      <c r="K1331" s="0" t="n">
        <v>31.65</v>
      </c>
      <c r="L1331" s="0" t="n">
        <v>0.33</v>
      </c>
      <c r="M1331" s="19" t="n">
        <v>43634.9278887384</v>
      </c>
      <c r="N1331" s="19" t="n">
        <v>43635.2270326042</v>
      </c>
      <c r="O1331" s="19" t="s">
        <v>676</v>
      </c>
      <c r="AO1331" s="47" t="str">
        <f aca="false">IF(AND(C1331=S$2,D1331=S$3,COUNTIF(AO$1:AO1330,"&gt;"&amp;1)&lt;10),ROW(),"")</f>
        <v/>
      </c>
    </row>
    <row r="1332" customFormat="false" ht="12.8" hidden="false" customHeight="false" outlineLevel="0" collapsed="false">
      <c r="A1332" s="0" t="s">
        <v>1948</v>
      </c>
      <c r="B1332" s="0" t="s">
        <v>104</v>
      </c>
      <c r="C1332" s="0" t="s">
        <v>12</v>
      </c>
      <c r="D1332" s="0" t="s">
        <v>104</v>
      </c>
      <c r="E1332" s="20" t="n">
        <v>213.600001144409</v>
      </c>
      <c r="F1332" s="0" t="n">
        <v>80.3</v>
      </c>
      <c r="G1332" s="0" t="n">
        <v>84.7</v>
      </c>
      <c r="H1332" s="0" t="n">
        <v>90.6</v>
      </c>
      <c r="I1332" s="0" t="n">
        <v>6.86</v>
      </c>
      <c r="J1332" s="0" t="n">
        <v>0.96</v>
      </c>
      <c r="K1332" s="0" t="n">
        <v>32.19</v>
      </c>
      <c r="L1332" s="0" t="n">
        <v>0.41</v>
      </c>
      <c r="M1332" s="19" t="n">
        <v>43634.8796129282</v>
      </c>
      <c r="N1332" s="19" t="n">
        <v>43634.9218589931</v>
      </c>
      <c r="O1332" s="19" t="s">
        <v>676</v>
      </c>
      <c r="AO1332" s="47" t="str">
        <f aca="false">IF(AND(C1332=S$2,D1332=S$3,COUNTIF(AO$1:AO1331,"&gt;"&amp;1)&lt;10),ROW(),"")</f>
        <v/>
      </c>
    </row>
    <row r="1333" customFormat="false" ht="12.8" hidden="false" customHeight="false" outlineLevel="0" collapsed="false">
      <c r="A1333" s="0" t="s">
        <v>1949</v>
      </c>
      <c r="B1333" s="0" t="s">
        <v>58</v>
      </c>
      <c r="C1333" s="0" t="s">
        <v>2</v>
      </c>
      <c r="D1333" s="0" t="s">
        <v>58</v>
      </c>
      <c r="E1333" s="20" t="n">
        <v>210.04100151062</v>
      </c>
      <c r="F1333" s="0" t="n">
        <v>76.8</v>
      </c>
      <c r="G1333" s="0" t="n">
        <v>80.9</v>
      </c>
      <c r="H1333" s="0" t="n">
        <v>87.4</v>
      </c>
      <c r="I1333" s="0" t="n">
        <v>3.89</v>
      </c>
      <c r="J1333" s="0" t="n">
        <v>0.89</v>
      </c>
      <c r="K1333" s="0" t="n">
        <v>31.66</v>
      </c>
      <c r="L1333" s="0" t="n">
        <v>0.32</v>
      </c>
      <c r="M1333" s="19" t="n">
        <v>43634.8529116898</v>
      </c>
      <c r="N1333" s="19" t="n">
        <v>43634.8755037384</v>
      </c>
      <c r="O1333" s="19" t="s">
        <v>676</v>
      </c>
      <c r="AO1333" s="47" t="str">
        <f aca="false">IF(AND(C1333=S$2,D1333=S$3,COUNTIF(AO$1:AO1332,"&gt;"&amp;1)&lt;10),ROW(),"")</f>
        <v/>
      </c>
    </row>
    <row r="1334" customFormat="false" ht="12.8" hidden="false" customHeight="false" outlineLevel="0" collapsed="false">
      <c r="A1334" s="0" t="s">
        <v>1950</v>
      </c>
      <c r="B1334" s="0" t="s">
        <v>104</v>
      </c>
      <c r="C1334" s="0" t="s">
        <v>12</v>
      </c>
      <c r="D1334" s="0" t="s">
        <v>104</v>
      </c>
      <c r="E1334" s="20" t="n">
        <v>298.64800567627</v>
      </c>
      <c r="F1334" s="0" t="n">
        <v>80.4</v>
      </c>
      <c r="G1334" s="0" t="n">
        <v>84.8</v>
      </c>
      <c r="H1334" s="0" t="n">
        <v>91.1</v>
      </c>
      <c r="I1334" s="0" t="n">
        <v>4.55</v>
      </c>
      <c r="J1334" s="0" t="n">
        <v>0.86</v>
      </c>
      <c r="K1334" s="0" t="n">
        <v>31.86</v>
      </c>
      <c r="L1334" s="0" t="n">
        <v>0.74</v>
      </c>
      <c r="M1334" s="19" t="n">
        <v>43634.8156431713</v>
      </c>
      <c r="N1334" s="19" t="n">
        <v>43634.8463495023</v>
      </c>
      <c r="O1334" s="19" t="s">
        <v>676</v>
      </c>
      <c r="AO1334" s="47" t="str">
        <f aca="false">IF(AND(C1334=S$2,D1334=S$3,COUNTIF(AO$1:AO1333,"&gt;"&amp;1)&lt;10),ROW(),"")</f>
        <v/>
      </c>
    </row>
    <row r="1335" customFormat="false" ht="12.8" hidden="false" customHeight="false" outlineLevel="0" collapsed="false">
      <c r="A1335" s="0" t="s">
        <v>1951</v>
      </c>
      <c r="B1335" s="0" t="s">
        <v>66</v>
      </c>
      <c r="C1335" s="0" t="s">
        <v>20</v>
      </c>
      <c r="D1335" s="0" t="s">
        <v>66</v>
      </c>
      <c r="E1335" s="20" t="n">
        <v>242.492003250122</v>
      </c>
      <c r="F1335" s="0" t="n">
        <v>69.3</v>
      </c>
      <c r="G1335" s="0" t="n">
        <v>73.1</v>
      </c>
      <c r="H1335" s="0" t="n">
        <v>78.5</v>
      </c>
      <c r="I1335" s="0" t="n">
        <v>7.71</v>
      </c>
      <c r="J1335" s="0" t="n">
        <v>1.32</v>
      </c>
      <c r="K1335" s="0" t="n">
        <v>32.21</v>
      </c>
      <c r="L1335" s="0" t="n">
        <v>0.39</v>
      </c>
      <c r="M1335" s="19" t="n">
        <v>43634.7866496528</v>
      </c>
      <c r="N1335" s="19" t="n">
        <v>43634.8089306713</v>
      </c>
      <c r="O1335" s="19" t="s">
        <v>676</v>
      </c>
      <c r="AO1335" s="47" t="str">
        <f aca="false">IF(AND(C1335=S$2,D1335=S$3,COUNTIF(AO$1:AO1334,"&gt;"&amp;1)&lt;10),ROW(),"")</f>
        <v/>
      </c>
    </row>
    <row r="1336" customFormat="false" ht="12.8" hidden="false" customHeight="false" outlineLevel="0" collapsed="false">
      <c r="A1336" s="0" t="s">
        <v>1952</v>
      </c>
      <c r="B1336" s="0" t="s">
        <v>613</v>
      </c>
      <c r="C1336" s="0" t="s">
        <v>8</v>
      </c>
      <c r="D1336" s="0" t="s">
        <v>66</v>
      </c>
      <c r="E1336" s="20" t="n">
        <v>150.534000396729</v>
      </c>
      <c r="F1336" s="0" t="n">
        <v>74.8</v>
      </c>
      <c r="G1336" s="0" t="n">
        <v>78.8</v>
      </c>
      <c r="H1336" s="0" t="n">
        <v>84.2</v>
      </c>
      <c r="I1336" s="0" t="n">
        <v>10.59</v>
      </c>
      <c r="J1336" s="0" t="n">
        <v>1.31</v>
      </c>
      <c r="K1336" s="0" t="n">
        <v>32.46</v>
      </c>
      <c r="L1336" s="0" t="n">
        <v>1.99</v>
      </c>
      <c r="M1336" s="19" t="n">
        <v>43634.7682474537</v>
      </c>
      <c r="N1336" s="19" t="n">
        <v>43634.7823386227</v>
      </c>
      <c r="O1336" s="19" t="s">
        <v>676</v>
      </c>
      <c r="AO1336" s="47" t="str">
        <f aca="false">IF(AND(C1336=S$2,D1336=S$3,COUNTIF(AO$1:AO1335,"&gt;"&amp;1)&lt;10),ROW(),"")</f>
        <v/>
      </c>
    </row>
    <row r="1337" customFormat="false" ht="12.8" hidden="false" customHeight="false" outlineLevel="0" collapsed="false">
      <c r="A1337" s="0" t="s">
        <v>1953</v>
      </c>
      <c r="B1337" s="0" t="s">
        <v>54</v>
      </c>
      <c r="C1337" s="0" t="s">
        <v>5</v>
      </c>
      <c r="D1337" s="0" t="s">
        <v>54</v>
      </c>
      <c r="E1337" s="20" t="n">
        <v>370.130004882812</v>
      </c>
      <c r="F1337" s="0" t="n">
        <v>79</v>
      </c>
      <c r="G1337" s="0" t="n">
        <v>83.2</v>
      </c>
      <c r="H1337" s="0" t="n">
        <v>89.8</v>
      </c>
      <c r="I1337" s="0" t="n">
        <v>2.95</v>
      </c>
      <c r="J1337" s="0" t="n">
        <v>0.73</v>
      </c>
      <c r="K1337" s="0" t="n">
        <v>31.72</v>
      </c>
      <c r="L1337" s="0" t="n">
        <v>0.26</v>
      </c>
      <c r="M1337" s="19" t="n">
        <v>43633.6142203357</v>
      </c>
      <c r="N1337" s="19" t="n">
        <v>43633.6473270023</v>
      </c>
      <c r="O1337" s="19" t="s">
        <v>676</v>
      </c>
      <c r="AO1337" s="47" t="str">
        <f aca="false">IF(AND(C1337=S$2,D1337=S$3,COUNTIF(AO$1:AO1336,"&gt;"&amp;1)&lt;10),ROW(),"")</f>
        <v/>
      </c>
    </row>
    <row r="1338" customFormat="false" ht="12.8" hidden="false" customHeight="false" outlineLevel="0" collapsed="false">
      <c r="A1338" s="0" t="s">
        <v>1954</v>
      </c>
      <c r="B1338" s="0" t="s">
        <v>56</v>
      </c>
      <c r="C1338" s="0" t="s">
        <v>25</v>
      </c>
      <c r="D1338" s="0" t="s">
        <v>56</v>
      </c>
      <c r="E1338" s="20" t="n">
        <v>259.091003417969</v>
      </c>
      <c r="F1338" s="0" t="n">
        <v>81.4</v>
      </c>
      <c r="G1338" s="0" t="n">
        <v>85.6</v>
      </c>
      <c r="H1338" s="0" t="n">
        <v>91.3</v>
      </c>
      <c r="I1338" s="0" t="n">
        <v>10.66</v>
      </c>
      <c r="J1338" s="0" t="n">
        <v>1.08</v>
      </c>
      <c r="K1338" s="0" t="n">
        <v>32.58</v>
      </c>
      <c r="L1338" s="0" t="n">
        <v>0.55</v>
      </c>
      <c r="M1338" s="19" t="n">
        <v>43633.5817651968</v>
      </c>
      <c r="N1338" s="19" t="n">
        <v>43633.6103819792</v>
      </c>
      <c r="O1338" s="19" t="s">
        <v>676</v>
      </c>
      <c r="AO1338" s="47" t="str">
        <f aca="false">IF(AND(C1338=S$2,D1338=S$3,COUNTIF(AO$1:AO1337,"&gt;"&amp;1)&lt;10),ROW(),"")</f>
        <v/>
      </c>
    </row>
    <row r="1339" customFormat="false" ht="12.8" hidden="false" customHeight="false" outlineLevel="0" collapsed="false">
      <c r="A1339" s="0" t="s">
        <v>1955</v>
      </c>
      <c r="B1339" s="0" t="s">
        <v>104</v>
      </c>
      <c r="C1339" s="0" t="s">
        <v>11</v>
      </c>
      <c r="D1339" s="0" t="s">
        <v>104</v>
      </c>
      <c r="E1339" s="20" t="n">
        <v>259.091003417969</v>
      </c>
      <c r="F1339" s="0" t="n">
        <v>80.8</v>
      </c>
      <c r="G1339" s="0" t="n">
        <v>85.2</v>
      </c>
      <c r="H1339" s="0" t="n">
        <v>91.3</v>
      </c>
      <c r="I1339" s="0" t="n">
        <v>5.16</v>
      </c>
      <c r="J1339" s="0" t="n">
        <v>0.79</v>
      </c>
      <c r="K1339" s="0" t="n">
        <v>31.86</v>
      </c>
      <c r="L1339" s="0" t="n">
        <v>0.81</v>
      </c>
      <c r="M1339" s="19" t="n">
        <v>43633.5795028125</v>
      </c>
      <c r="N1339" s="19" t="n">
        <v>43633.5809319097</v>
      </c>
      <c r="O1339" s="19" t="s">
        <v>676</v>
      </c>
      <c r="AO1339" s="47" t="str">
        <f aca="false">IF(AND(C1339=S$2,D1339=S$3,COUNTIF(AO$1:AO1338,"&gt;"&amp;1)&lt;10),ROW(),"")</f>
        <v/>
      </c>
    </row>
    <row r="1340" customFormat="false" ht="12.8" hidden="false" customHeight="false" outlineLevel="0" collapsed="false">
      <c r="A1340" s="0" t="s">
        <v>1956</v>
      </c>
      <c r="B1340" s="0" t="s">
        <v>633</v>
      </c>
      <c r="C1340" s="0" t="s">
        <v>5</v>
      </c>
      <c r="D1340" s="0" t="s">
        <v>54</v>
      </c>
      <c r="E1340" s="20" t="n">
        <v>289.300003051758</v>
      </c>
      <c r="F1340" s="0" t="n">
        <v>80.4</v>
      </c>
      <c r="G1340" s="0" t="n">
        <v>84.7</v>
      </c>
      <c r="H1340" s="0" t="n">
        <v>91.2</v>
      </c>
      <c r="I1340" s="0" t="n">
        <v>2.72</v>
      </c>
      <c r="J1340" s="0" t="n">
        <v>0.74</v>
      </c>
      <c r="K1340" s="0" t="n">
        <v>31.46</v>
      </c>
      <c r="L1340" s="0" t="n">
        <v>0.32</v>
      </c>
      <c r="M1340" s="19" t="n">
        <v>43633.3595560995</v>
      </c>
      <c r="N1340" s="19" t="n">
        <v>43633.5806195602</v>
      </c>
      <c r="O1340" s="19" t="s">
        <v>676</v>
      </c>
      <c r="AO1340" s="47" t="str">
        <f aca="false">IF(AND(C1340=S$2,D1340=S$3,COUNTIF(AO$1:AO1339,"&gt;"&amp;1)&lt;10),ROW(),"")</f>
        <v/>
      </c>
    </row>
    <row r="1341" customFormat="false" ht="12.8" hidden="false" customHeight="false" outlineLevel="0" collapsed="false">
      <c r="A1341" s="0" t="s">
        <v>1957</v>
      </c>
      <c r="B1341" s="0" t="s">
        <v>54</v>
      </c>
      <c r="C1341" s="0" t="s">
        <v>7</v>
      </c>
      <c r="D1341" s="0" t="s">
        <v>54</v>
      </c>
      <c r="E1341" s="20" t="n">
        <v>113.20299911499</v>
      </c>
      <c r="F1341" s="0" t="n">
        <v>82.3</v>
      </c>
      <c r="G1341" s="0" t="n">
        <v>86.7</v>
      </c>
      <c r="H1341" s="0" t="n">
        <v>93.6</v>
      </c>
      <c r="I1341" s="0" t="n">
        <v>2.22</v>
      </c>
      <c r="J1341" s="0" t="n">
        <v>0.68</v>
      </c>
      <c r="K1341" s="0" t="n">
        <v>31.47</v>
      </c>
      <c r="L1341" s="0" t="n">
        <v>0.34</v>
      </c>
      <c r="M1341" s="19" t="n">
        <v>43633.3465809838</v>
      </c>
      <c r="N1341" s="19" t="n">
        <v>43633.3890107292</v>
      </c>
      <c r="O1341" s="19" t="s">
        <v>676</v>
      </c>
      <c r="AO1341" s="47" t="str">
        <f aca="false">IF(AND(C1341=S$2,D1341=S$3,COUNTIF(AO$1:AO1340,"&gt;"&amp;1)&lt;10),ROW(),"")</f>
        <v/>
      </c>
    </row>
    <row r="1342" customFormat="false" ht="12.8" hidden="false" customHeight="false" outlineLevel="0" collapsed="false">
      <c r="A1342" s="0" t="s">
        <v>1958</v>
      </c>
      <c r="B1342" s="0" t="s">
        <v>104</v>
      </c>
      <c r="C1342" s="0" t="s">
        <v>6</v>
      </c>
      <c r="D1342" s="0" t="s">
        <v>104</v>
      </c>
      <c r="E1342" s="20" t="n">
        <v>220.987998962402</v>
      </c>
      <c r="F1342" s="0" t="n">
        <v>79.7</v>
      </c>
      <c r="G1342" s="0" t="n">
        <v>84.1</v>
      </c>
      <c r="H1342" s="0" t="n">
        <v>90.4</v>
      </c>
      <c r="I1342" s="0" t="n">
        <v>4.52</v>
      </c>
      <c r="J1342" s="0" t="n">
        <v>0.82</v>
      </c>
      <c r="K1342" s="0" t="n">
        <v>31.7</v>
      </c>
      <c r="L1342" s="0" t="n">
        <v>0.51</v>
      </c>
      <c r="M1342" s="19" t="n">
        <v>43633.3402973032</v>
      </c>
      <c r="N1342" s="19" t="n">
        <v>43633.3888314468</v>
      </c>
      <c r="O1342" s="19" t="s">
        <v>676</v>
      </c>
      <c r="AO1342" s="47" t="str">
        <f aca="false">IF(AND(C1342=S$2,D1342=S$3,COUNTIF(AO$1:AO1341,"&gt;"&amp;1)&lt;10),ROW(),"")</f>
        <v/>
      </c>
    </row>
    <row r="1343" customFormat="false" ht="12.8" hidden="false" customHeight="false" outlineLevel="0" collapsed="false">
      <c r="A1343" s="0" t="s">
        <v>1959</v>
      </c>
      <c r="B1343" s="0" t="s">
        <v>613</v>
      </c>
      <c r="C1343" s="0" t="s">
        <v>23</v>
      </c>
      <c r="D1343" s="0" t="s">
        <v>594</v>
      </c>
      <c r="E1343" s="20" t="n">
        <v>186.593002319336</v>
      </c>
      <c r="F1343" s="0" t="n">
        <v>76.8</v>
      </c>
      <c r="G1343" s="0" t="n">
        <v>80.9</v>
      </c>
      <c r="H1343" s="0" t="n">
        <v>86.1</v>
      </c>
      <c r="I1343" s="0" t="n">
        <v>18.42</v>
      </c>
      <c r="J1343" s="0" t="n">
        <v>1.72</v>
      </c>
      <c r="K1343" s="0" t="n">
        <v>33.39</v>
      </c>
      <c r="L1343" s="0" t="n">
        <v>0.57</v>
      </c>
      <c r="M1343" s="19" t="n">
        <v>43633.3393706829</v>
      </c>
      <c r="N1343" s="19" t="n">
        <v>43633.3884729977</v>
      </c>
      <c r="O1343" s="19" t="s">
        <v>1860</v>
      </c>
      <c r="AO1343" s="47" t="str">
        <f aca="false">IF(AND(C1343=S$2,D1343=S$3,COUNTIF(AO$1:AO1342,"&gt;"&amp;1)&lt;10),ROW(),"")</f>
        <v/>
      </c>
    </row>
    <row r="1344" customFormat="false" ht="12.8" hidden="false" customHeight="false" outlineLevel="0" collapsed="false">
      <c r="A1344" s="0" t="s">
        <v>1960</v>
      </c>
      <c r="B1344" s="0" t="s">
        <v>66</v>
      </c>
      <c r="C1344" s="0" t="s">
        <v>9</v>
      </c>
      <c r="D1344" s="0" t="s">
        <v>66</v>
      </c>
      <c r="E1344" s="20" t="n">
        <v>188.152001953125</v>
      </c>
      <c r="F1344" s="0" t="n">
        <v>67.7</v>
      </c>
      <c r="G1344" s="0" t="n">
        <v>71.4</v>
      </c>
      <c r="H1344" s="0" t="n">
        <v>76.4</v>
      </c>
      <c r="I1344" s="0" t="n">
        <v>12.78</v>
      </c>
      <c r="J1344" s="0" t="n">
        <v>1.7</v>
      </c>
      <c r="K1344" s="0" t="n">
        <v>32.61</v>
      </c>
      <c r="L1344" s="0" t="n">
        <v>0.71</v>
      </c>
      <c r="M1344" s="19" t="n">
        <v>43633.3392424421</v>
      </c>
      <c r="N1344" s="19" t="n">
        <v>43633.3881028588</v>
      </c>
      <c r="O1344" s="19" t="s">
        <v>1860</v>
      </c>
      <c r="AO1344" s="47" t="str">
        <f aca="false">IF(AND(C1344=S$2,D1344=S$3,COUNTIF(AO$1:AO1343,"&gt;"&amp;1)&lt;10),ROW(),"")</f>
        <v/>
      </c>
    </row>
    <row r="1345" customFormat="false" ht="12.8" hidden="false" customHeight="false" outlineLevel="0" collapsed="false">
      <c r="A1345" s="0" t="s">
        <v>1961</v>
      </c>
      <c r="B1345" s="0" t="s">
        <v>613</v>
      </c>
      <c r="C1345" s="0" t="s">
        <v>9</v>
      </c>
      <c r="D1345" s="0" t="s">
        <v>66</v>
      </c>
      <c r="E1345" s="20" t="n">
        <v>109.470001220703</v>
      </c>
      <c r="F1345" s="0" t="n">
        <v>71.8</v>
      </c>
      <c r="G1345" s="0" t="n">
        <v>75.7</v>
      </c>
      <c r="H1345" s="0" t="n">
        <v>81</v>
      </c>
      <c r="I1345" s="0" t="n">
        <v>12.44</v>
      </c>
      <c r="J1345" s="0" t="n">
        <v>1.47</v>
      </c>
      <c r="K1345" s="0" t="n">
        <v>32.7</v>
      </c>
      <c r="L1345" s="0" t="n">
        <v>1.28</v>
      </c>
      <c r="M1345" s="19" t="n">
        <v>43633.3388029745</v>
      </c>
      <c r="N1345" s="19" t="n">
        <v>43633.3877206019</v>
      </c>
      <c r="O1345" s="19" t="s">
        <v>1860</v>
      </c>
      <c r="AO1345" s="47" t="str">
        <f aca="false">IF(AND(C1345=S$2,D1345=S$3,COUNTIF(AO$1:AO1344,"&gt;"&amp;1)&lt;10),ROW(),"")</f>
        <v/>
      </c>
    </row>
    <row r="1346" customFormat="false" ht="12.8" hidden="false" customHeight="false" outlineLevel="0" collapsed="false">
      <c r="A1346" s="0" t="s">
        <v>1962</v>
      </c>
      <c r="B1346" s="0" t="s">
        <v>66</v>
      </c>
      <c r="C1346" s="0" t="s">
        <v>20</v>
      </c>
      <c r="D1346" s="0" t="s">
        <v>66</v>
      </c>
      <c r="E1346" s="20" t="n">
        <v>168.997001647949</v>
      </c>
      <c r="F1346" s="0" t="n">
        <v>69.4</v>
      </c>
      <c r="G1346" s="0" t="n">
        <v>73.1</v>
      </c>
      <c r="H1346" s="0" t="n">
        <v>78.9</v>
      </c>
      <c r="I1346" s="0" t="n">
        <v>6.18</v>
      </c>
      <c r="J1346" s="0" t="n">
        <v>1.37</v>
      </c>
      <c r="K1346" s="0" t="n">
        <v>31.64</v>
      </c>
      <c r="L1346" s="0" t="n">
        <v>0.49</v>
      </c>
      <c r="M1346" s="19" t="n">
        <v>43633.338606713</v>
      </c>
      <c r="N1346" s="19" t="n">
        <v>43633.3875870023</v>
      </c>
      <c r="O1346" s="19" t="s">
        <v>1860</v>
      </c>
      <c r="AO1346" s="47" t="str">
        <f aca="false">IF(AND(C1346=S$2,D1346=S$3,COUNTIF(AO$1:AO1345,"&gt;"&amp;1)&lt;10),ROW(),"")</f>
        <v/>
      </c>
    </row>
    <row r="1347" customFormat="false" ht="12.8" hidden="false" customHeight="false" outlineLevel="0" collapsed="false">
      <c r="A1347" s="0" t="s">
        <v>1963</v>
      </c>
      <c r="B1347" s="0" t="s">
        <v>613</v>
      </c>
      <c r="C1347" s="0" t="s">
        <v>9</v>
      </c>
      <c r="D1347" s="0" t="s">
        <v>66</v>
      </c>
      <c r="E1347" s="20" t="n">
        <v>63.048999786377</v>
      </c>
      <c r="F1347" s="0" t="n">
        <v>72</v>
      </c>
      <c r="G1347" s="0" t="n">
        <v>76</v>
      </c>
      <c r="H1347" s="0" t="n">
        <v>81.4</v>
      </c>
      <c r="I1347" s="0" t="n">
        <v>9.94</v>
      </c>
      <c r="J1347" s="0" t="n">
        <v>1.49</v>
      </c>
      <c r="K1347" s="0" t="n">
        <v>32.33</v>
      </c>
      <c r="L1347" s="0" t="n">
        <v>0.41</v>
      </c>
      <c r="M1347" s="19" t="n">
        <v>43633.3383309838</v>
      </c>
      <c r="N1347" s="19" t="n">
        <v>43633.3724420486</v>
      </c>
      <c r="O1347" s="19" t="s">
        <v>1860</v>
      </c>
      <c r="AO1347" s="47" t="str">
        <f aca="false">IF(AND(C1347=S$2,D1347=S$3,COUNTIF(AO$1:AO1346,"&gt;"&amp;1)&lt;10),ROW(),"")</f>
        <v/>
      </c>
    </row>
    <row r="1348" customFormat="false" ht="12.8" hidden="false" customHeight="false" outlineLevel="0" collapsed="false">
      <c r="A1348" s="0" t="s">
        <v>1964</v>
      </c>
      <c r="B1348" s="0" t="s">
        <v>66</v>
      </c>
      <c r="C1348" s="0" t="s">
        <v>20</v>
      </c>
      <c r="D1348" s="0" t="s">
        <v>66</v>
      </c>
      <c r="E1348" s="20" t="n">
        <v>148.571998596191</v>
      </c>
      <c r="F1348" s="0" t="n">
        <v>66.3</v>
      </c>
      <c r="G1348" s="0" t="n">
        <v>69.9</v>
      </c>
      <c r="H1348" s="0" t="n">
        <v>75.2</v>
      </c>
      <c r="I1348" s="0" t="n">
        <v>7.87</v>
      </c>
      <c r="J1348" s="0" t="n">
        <v>1.39</v>
      </c>
      <c r="K1348" s="0" t="n">
        <v>32.05</v>
      </c>
      <c r="L1348" s="0" t="n">
        <v>0.54</v>
      </c>
      <c r="M1348" s="19" t="n">
        <v>43633.3380978819</v>
      </c>
      <c r="N1348" s="19" t="n">
        <v>43633.3721759259</v>
      </c>
      <c r="O1348" s="19" t="s">
        <v>1860</v>
      </c>
      <c r="AO1348" s="47" t="str">
        <f aca="false">IF(AND(C1348=S$2,D1348=S$3,COUNTIF(AO$1:AO1347,"&gt;"&amp;1)&lt;10),ROW(),"")</f>
        <v/>
      </c>
    </row>
    <row r="1349" customFormat="false" ht="12.8" hidden="false" customHeight="false" outlineLevel="0" collapsed="false">
      <c r="A1349" s="0" t="s">
        <v>1965</v>
      </c>
      <c r="B1349" s="0" t="s">
        <v>66</v>
      </c>
      <c r="C1349" s="0" t="s">
        <v>20</v>
      </c>
      <c r="D1349" s="0" t="s">
        <v>66</v>
      </c>
      <c r="E1349" s="20" t="n">
        <v>151.607000732422</v>
      </c>
      <c r="F1349" s="0" t="n">
        <v>69.5</v>
      </c>
      <c r="G1349" s="0" t="n">
        <v>73.2</v>
      </c>
      <c r="H1349" s="0" t="n">
        <v>79.2</v>
      </c>
      <c r="I1349" s="0" t="n">
        <v>5.83</v>
      </c>
      <c r="J1349" s="0" t="n">
        <v>1.32</v>
      </c>
      <c r="K1349" s="0" t="n">
        <v>31.61</v>
      </c>
      <c r="L1349" s="0" t="n">
        <v>1.69</v>
      </c>
      <c r="M1349" s="19" t="n">
        <v>43630.441256713</v>
      </c>
      <c r="N1349" s="19" t="n">
        <v>43630.5794872338</v>
      </c>
      <c r="O1349" s="19" t="s">
        <v>654</v>
      </c>
      <c r="AO1349" s="47" t="str">
        <f aca="false">IF(AND(C1349=S$2,D1349=S$3,COUNTIF(AO$1:AO1348,"&gt;"&amp;1)&lt;10),ROW(),"")</f>
        <v/>
      </c>
    </row>
    <row r="1350" customFormat="false" ht="12.8" hidden="false" customHeight="false" outlineLevel="0" collapsed="false">
      <c r="A1350" s="0" t="s">
        <v>1966</v>
      </c>
      <c r="B1350" s="0" t="s">
        <v>104</v>
      </c>
      <c r="C1350" s="0" t="s">
        <v>6</v>
      </c>
      <c r="D1350" s="0" t="s">
        <v>104</v>
      </c>
      <c r="E1350" s="20" t="n">
        <v>257.936999511719</v>
      </c>
      <c r="F1350" s="0" t="n">
        <v>79.6</v>
      </c>
      <c r="G1350" s="0" t="n">
        <v>84</v>
      </c>
      <c r="H1350" s="0" t="n">
        <v>90</v>
      </c>
      <c r="I1350" s="0" t="n">
        <v>4.49</v>
      </c>
      <c r="J1350" s="0" t="n">
        <v>0.72</v>
      </c>
      <c r="K1350" s="0" t="n">
        <v>31.69</v>
      </c>
      <c r="L1350" s="0" t="n">
        <v>0.89</v>
      </c>
      <c r="M1350" s="19" t="n">
        <v>43630.3389639699</v>
      </c>
      <c r="N1350" s="19" t="n">
        <v>43630.3863200232</v>
      </c>
      <c r="O1350" s="19" t="s">
        <v>649</v>
      </c>
      <c r="AO1350" s="47" t="str">
        <f aca="false">IF(AND(C1350=S$2,D1350=S$3,COUNTIF(AO$1:AO1349,"&gt;"&amp;1)&lt;10),ROW(),"")</f>
        <v/>
      </c>
    </row>
    <row r="1351" customFormat="false" ht="12.8" hidden="false" customHeight="false" outlineLevel="0" collapsed="false">
      <c r="A1351" s="0" t="s">
        <v>1967</v>
      </c>
      <c r="B1351" s="0" t="s">
        <v>56</v>
      </c>
      <c r="C1351" s="0" t="s">
        <v>25</v>
      </c>
      <c r="D1351" s="0" t="s">
        <v>56</v>
      </c>
      <c r="E1351" s="20" t="n">
        <v>285.246999359131</v>
      </c>
      <c r="F1351" s="0" t="n">
        <v>80.7</v>
      </c>
      <c r="G1351" s="0" t="n">
        <v>85.2</v>
      </c>
      <c r="H1351" s="0" t="n">
        <v>91.1</v>
      </c>
      <c r="I1351" s="0" t="n">
        <v>13.93</v>
      </c>
      <c r="J1351" s="0" t="n">
        <v>1.1</v>
      </c>
      <c r="K1351" s="0" t="n">
        <v>32.96</v>
      </c>
      <c r="L1351" s="0" t="n">
        <v>0.46</v>
      </c>
      <c r="M1351" s="19" t="n">
        <v>43630.3371951389</v>
      </c>
      <c r="N1351" s="19" t="n">
        <v>43630.3858451389</v>
      </c>
      <c r="O1351" s="19" t="s">
        <v>649</v>
      </c>
      <c r="AO1351" s="47" t="str">
        <f aca="false">IF(AND(C1351=S$2,D1351=S$3,COUNTIF(AO$1:AO1350,"&gt;"&amp;1)&lt;10),ROW(),"")</f>
        <v/>
      </c>
    </row>
    <row r="1352" customFormat="false" ht="12.8" hidden="false" customHeight="false" outlineLevel="0" collapsed="false">
      <c r="A1352" s="0" t="s">
        <v>1968</v>
      </c>
      <c r="B1352" s="0" t="s">
        <v>58</v>
      </c>
      <c r="C1352" s="0" t="s">
        <v>2</v>
      </c>
      <c r="D1352" s="0" t="s">
        <v>58</v>
      </c>
      <c r="E1352" s="20" t="n">
        <v>134.567001342773</v>
      </c>
      <c r="F1352" s="0" t="n">
        <v>77.5</v>
      </c>
      <c r="G1352" s="0" t="n">
        <v>81.6</v>
      </c>
      <c r="H1352" s="0" t="n">
        <v>88.5</v>
      </c>
      <c r="I1352" s="0" t="n">
        <v>1.76</v>
      </c>
      <c r="J1352" s="0" t="n">
        <v>0.65</v>
      </c>
      <c r="K1352" s="0" t="n">
        <v>31.51</v>
      </c>
      <c r="L1352" s="0" t="n">
        <v>0.93</v>
      </c>
      <c r="M1352" s="19" t="n">
        <v>43630.2260592245</v>
      </c>
      <c r="N1352" s="19" t="n">
        <v>43630.2406545486</v>
      </c>
      <c r="O1352" s="19" t="s">
        <v>649</v>
      </c>
      <c r="AO1352" s="47" t="str">
        <f aca="false">IF(AND(C1352=S$2,D1352=S$3,COUNTIF(AO$1:AO1351,"&gt;"&amp;1)&lt;10),ROW(),"")</f>
        <v/>
      </c>
    </row>
    <row r="1353" customFormat="false" ht="12.8" hidden="false" customHeight="false" outlineLevel="0" collapsed="false">
      <c r="A1353" s="0" t="s">
        <v>1969</v>
      </c>
      <c r="B1353" s="0" t="s">
        <v>633</v>
      </c>
      <c r="C1353" s="0" t="s">
        <v>5</v>
      </c>
      <c r="D1353" s="0" t="s">
        <v>54</v>
      </c>
      <c r="E1353" s="20" t="n">
        <v>304.810997009277</v>
      </c>
      <c r="F1353" s="0" t="n">
        <v>78.6</v>
      </c>
      <c r="G1353" s="0" t="n">
        <v>82.8</v>
      </c>
      <c r="H1353" s="0" t="n">
        <v>89.9</v>
      </c>
      <c r="I1353" s="0" t="n">
        <v>2.54</v>
      </c>
      <c r="J1353" s="0" t="n">
        <v>0.69</v>
      </c>
      <c r="K1353" s="0" t="n">
        <v>31.55</v>
      </c>
      <c r="L1353" s="0" t="n">
        <v>0.95</v>
      </c>
      <c r="M1353" s="19" t="n">
        <v>43629.898282257</v>
      </c>
      <c r="N1353" s="19" t="n">
        <v>43629.9427201389</v>
      </c>
      <c r="O1353" s="19" t="s">
        <v>649</v>
      </c>
      <c r="AO1353" s="47" t="str">
        <f aca="false">IF(AND(C1353=S$2,D1353=S$3,COUNTIF(AO$1:AO1352,"&gt;"&amp;1)&lt;10),ROW(),"")</f>
        <v/>
      </c>
    </row>
    <row r="1354" customFormat="false" ht="12.8" hidden="false" customHeight="false" outlineLevel="0" collapsed="false">
      <c r="A1354" s="0" t="s">
        <v>1970</v>
      </c>
      <c r="B1354" s="0" t="s">
        <v>54</v>
      </c>
      <c r="C1354" s="0" t="s">
        <v>5</v>
      </c>
      <c r="D1354" s="0" t="s">
        <v>54</v>
      </c>
      <c r="E1354" s="20" t="n">
        <v>184.248001098633</v>
      </c>
      <c r="F1354" s="0" t="n">
        <v>80.3</v>
      </c>
      <c r="G1354" s="0" t="n">
        <v>84.6</v>
      </c>
      <c r="H1354" s="0" t="n">
        <v>91.5</v>
      </c>
      <c r="I1354" s="0" t="n">
        <v>3.01</v>
      </c>
      <c r="J1354" s="0" t="n">
        <v>0.69</v>
      </c>
      <c r="K1354" s="0" t="n">
        <v>31.7</v>
      </c>
      <c r="L1354" s="0" t="n">
        <v>0.76</v>
      </c>
      <c r="M1354" s="19" t="n">
        <v>43629.8707864931</v>
      </c>
      <c r="N1354" s="19" t="n">
        <v>43629.8937729514</v>
      </c>
      <c r="O1354" s="19" t="s">
        <v>649</v>
      </c>
      <c r="AO1354" s="47" t="str">
        <f aca="false">IF(AND(C1354=S$2,D1354=S$3,COUNTIF(AO$1:AO1353,"&gt;"&amp;1)&lt;10),ROW(),"")</f>
        <v/>
      </c>
    </row>
    <row r="1355" customFormat="false" ht="12.8" hidden="false" customHeight="false" outlineLevel="0" collapsed="false">
      <c r="A1355" s="0" t="s">
        <v>1971</v>
      </c>
      <c r="B1355" s="0" t="s">
        <v>104</v>
      </c>
      <c r="C1355" s="0" t="s">
        <v>6</v>
      </c>
      <c r="D1355" s="0" t="s">
        <v>104</v>
      </c>
      <c r="E1355" s="20" t="n">
        <v>221.624004364014</v>
      </c>
      <c r="F1355" s="0" t="n">
        <v>79.1</v>
      </c>
      <c r="G1355" s="0" t="n">
        <v>83.4</v>
      </c>
      <c r="H1355" s="0" t="n">
        <v>90</v>
      </c>
      <c r="I1355" s="0" t="n">
        <v>6.34</v>
      </c>
      <c r="J1355" s="0" t="n">
        <v>0.88</v>
      </c>
      <c r="K1355" s="0" t="n">
        <v>32.14</v>
      </c>
      <c r="L1355" s="0" t="n">
        <v>0.52</v>
      </c>
      <c r="M1355" s="19" t="n">
        <v>43629.8390857986</v>
      </c>
      <c r="N1355" s="19" t="n">
        <v>43629.8648096875</v>
      </c>
      <c r="O1355" s="19" t="s">
        <v>649</v>
      </c>
      <c r="AO1355" s="47" t="str">
        <f aca="false">IF(AND(C1355=S$2,D1355=S$3,COUNTIF(AO$1:AO1354,"&gt;"&amp;1)&lt;10),ROW(),"")</f>
        <v/>
      </c>
    </row>
    <row r="1356" customFormat="false" ht="12.8" hidden="false" customHeight="false" outlineLevel="0" collapsed="false">
      <c r="A1356" s="0" t="s">
        <v>1972</v>
      </c>
      <c r="B1356" s="0" t="s">
        <v>594</v>
      </c>
      <c r="C1356" s="0" t="s">
        <v>24</v>
      </c>
      <c r="D1356" s="0" t="s">
        <v>594</v>
      </c>
      <c r="E1356" s="20" t="n">
        <v>453.485003471375</v>
      </c>
      <c r="F1356" s="0" t="n">
        <v>78.2</v>
      </c>
      <c r="G1356" s="0" t="n">
        <v>82.7</v>
      </c>
      <c r="H1356" s="0" t="n">
        <v>86.7</v>
      </c>
      <c r="I1356" s="0" t="n">
        <v>16.22</v>
      </c>
      <c r="J1356" s="0" t="n">
        <v>1.61</v>
      </c>
      <c r="K1356" s="0" t="n">
        <v>33.27</v>
      </c>
      <c r="L1356" s="0" t="n">
        <v>0.55</v>
      </c>
      <c r="M1356" s="19" t="n">
        <v>43629.7685260764</v>
      </c>
      <c r="N1356" s="19" t="n">
        <v>43629.8357008449</v>
      </c>
      <c r="O1356" s="19" t="s">
        <v>649</v>
      </c>
      <c r="AO1356" s="47" t="str">
        <f aca="false">IF(AND(C1356=S$2,D1356=S$3,COUNTIF(AO$1:AO1355,"&gt;"&amp;1)&lt;10),ROW(),"")</f>
        <v/>
      </c>
    </row>
    <row r="1357" customFormat="false" ht="12.8" hidden="false" customHeight="false" outlineLevel="0" collapsed="false">
      <c r="A1357" s="0" t="s">
        <v>1973</v>
      </c>
      <c r="B1357" s="0" t="s">
        <v>66</v>
      </c>
      <c r="C1357" s="0" t="s">
        <v>20</v>
      </c>
      <c r="D1357" s="0" t="s">
        <v>66</v>
      </c>
      <c r="E1357" s="20" t="n">
        <v>290.569002151489</v>
      </c>
      <c r="F1357" s="0" t="n">
        <v>67.1</v>
      </c>
      <c r="G1357" s="0" t="n">
        <v>70.8</v>
      </c>
      <c r="H1357" s="0" t="n">
        <v>75.9</v>
      </c>
      <c r="I1357" s="0" t="n">
        <v>11.79</v>
      </c>
      <c r="J1357" s="0" t="n">
        <v>1.66</v>
      </c>
      <c r="K1357" s="0" t="n">
        <v>32.53</v>
      </c>
      <c r="L1357" s="0" t="n">
        <v>0.45</v>
      </c>
      <c r="M1357" s="19" t="n">
        <v>43629.6747457986</v>
      </c>
      <c r="N1357" s="19" t="n">
        <v>43629.7111177894</v>
      </c>
      <c r="O1357" s="19" t="s">
        <v>977</v>
      </c>
      <c r="AO1357" s="47" t="str">
        <f aca="false">IF(AND(C1357=S$2,D1357=S$3,COUNTIF(AO$1:AO1356,"&gt;"&amp;1)&lt;10),ROW(),"")</f>
        <v/>
      </c>
    </row>
    <row r="1358" customFormat="false" ht="12.8" hidden="false" customHeight="false" outlineLevel="0" collapsed="false">
      <c r="A1358" s="0" t="s">
        <v>1974</v>
      </c>
      <c r="B1358" s="0" t="s">
        <v>30</v>
      </c>
      <c r="C1358" s="0" t="s">
        <v>1</v>
      </c>
      <c r="D1358" s="0" t="s">
        <v>30</v>
      </c>
      <c r="E1358" s="20" t="n">
        <v>226.341003417969</v>
      </c>
      <c r="F1358" s="20" t="n">
        <v>77.7</v>
      </c>
      <c r="G1358" s="20" t="n">
        <v>81.8</v>
      </c>
      <c r="H1358" s="20" t="n">
        <v>89.2</v>
      </c>
      <c r="I1358" s="20" t="n">
        <v>3.59</v>
      </c>
      <c r="J1358" s="20" t="n">
        <v>0.66</v>
      </c>
      <c r="K1358" s="20" t="n">
        <v>31.63</v>
      </c>
      <c r="L1358" s="20" t="n">
        <v>1.45</v>
      </c>
      <c r="M1358" s="19" t="n">
        <v>43629.6378080671</v>
      </c>
      <c r="N1358" s="19" t="n">
        <v>43629.6640052431</v>
      </c>
      <c r="O1358" s="19" t="s">
        <v>977</v>
      </c>
      <c r="AO1358" s="47" t="str">
        <f aca="false">IF(AND(C1358=S$2,D1358=S$3,COUNTIF(AO$1:AO1357,"&gt;"&amp;1)&lt;10),ROW(),"")</f>
        <v/>
      </c>
    </row>
    <row r="1359" customFormat="false" ht="12.8" hidden="false" customHeight="false" outlineLevel="0" collapsed="false">
      <c r="A1359" s="0" t="s">
        <v>1975</v>
      </c>
      <c r="B1359" s="0" t="s">
        <v>54</v>
      </c>
      <c r="C1359" s="0" t="s">
        <v>5</v>
      </c>
      <c r="D1359" s="0" t="s">
        <v>54</v>
      </c>
      <c r="E1359" s="20" t="n">
        <v>341.916004180908</v>
      </c>
      <c r="F1359" s="0" t="n">
        <v>80.4</v>
      </c>
      <c r="G1359" s="0" t="n">
        <v>84.7</v>
      </c>
      <c r="H1359" s="0" t="n">
        <v>91.9</v>
      </c>
      <c r="I1359" s="0" t="n">
        <v>0.74</v>
      </c>
      <c r="J1359" s="0" t="n">
        <v>0.46</v>
      </c>
      <c r="K1359" s="0" t="n">
        <v>31.47</v>
      </c>
      <c r="L1359" s="0" t="n">
        <v>0.46</v>
      </c>
      <c r="M1359" s="19" t="n">
        <v>43629.5751457523</v>
      </c>
      <c r="N1359" s="19" t="n">
        <v>43629.6342594907</v>
      </c>
      <c r="O1359" s="19" t="s">
        <v>977</v>
      </c>
      <c r="AO1359" s="47" t="str">
        <f aca="false">IF(AND(C1359=S$2,D1359=S$3,COUNTIF(AO$1:AO1358,"&gt;"&amp;1)&lt;10),ROW(),"")</f>
        <v/>
      </c>
    </row>
    <row r="1360" customFormat="false" ht="12.8" hidden="false" customHeight="false" outlineLevel="0" collapsed="false">
      <c r="A1360" s="0" t="s">
        <v>1976</v>
      </c>
      <c r="B1360" s="0" t="s">
        <v>58</v>
      </c>
      <c r="C1360" s="0" t="s">
        <v>2</v>
      </c>
      <c r="D1360" s="0" t="s">
        <v>58</v>
      </c>
      <c r="E1360" s="20" t="n">
        <v>114.395000457764</v>
      </c>
      <c r="F1360" s="0" t="n">
        <v>75.6</v>
      </c>
      <c r="G1360" s="0" t="n">
        <v>79.6</v>
      </c>
      <c r="H1360" s="0" t="n">
        <v>86.4</v>
      </c>
      <c r="I1360" s="0" t="n">
        <v>2.24</v>
      </c>
      <c r="J1360" s="0" t="n">
        <v>0.8</v>
      </c>
      <c r="K1360" s="0" t="n">
        <v>31.63</v>
      </c>
      <c r="L1360" s="0" t="n">
        <v>0.35</v>
      </c>
      <c r="M1360" s="19" t="n">
        <v>43629.5588612269</v>
      </c>
      <c r="N1360" s="19" t="n">
        <v>43629.5671480324</v>
      </c>
      <c r="O1360" s="19" t="s">
        <v>977</v>
      </c>
      <c r="AO1360" s="47" t="str">
        <f aca="false">IF(AND(C1360=S$2,D1360=S$3,COUNTIF(AO$1:AO1359,"&gt;"&amp;1)&lt;10),ROW(),"")</f>
        <v/>
      </c>
    </row>
    <row r="1361" customFormat="false" ht="12.8" hidden="false" customHeight="false" outlineLevel="0" collapsed="false">
      <c r="A1361" s="0" t="s">
        <v>1977</v>
      </c>
      <c r="B1361" s="0" t="s">
        <v>66</v>
      </c>
      <c r="C1361" s="0" t="s">
        <v>20</v>
      </c>
      <c r="D1361" s="0" t="s">
        <v>66</v>
      </c>
      <c r="E1361" s="20" t="n">
        <v>264.987003326416</v>
      </c>
      <c r="F1361" s="0" t="n">
        <v>70.7</v>
      </c>
      <c r="G1361" s="0" t="n">
        <v>74.5</v>
      </c>
      <c r="H1361" s="0" t="n">
        <v>80.2</v>
      </c>
      <c r="I1361" s="0" t="n">
        <v>7.82</v>
      </c>
      <c r="J1361" s="0" t="n">
        <v>1.32</v>
      </c>
      <c r="K1361" s="0" t="n">
        <v>32.37</v>
      </c>
      <c r="L1361" s="0" t="n">
        <v>0.42</v>
      </c>
      <c r="M1361" s="19" t="n">
        <v>43629.5270780903</v>
      </c>
      <c r="N1361" s="19" t="n">
        <v>43629.5531676273</v>
      </c>
      <c r="O1361" s="19" t="s">
        <v>977</v>
      </c>
      <c r="AO1361" s="47" t="str">
        <f aca="false">IF(AND(C1361=S$2,D1361=S$3,COUNTIF(AO$1:AO1360,"&gt;"&amp;1)&lt;10),ROW(),"")</f>
        <v/>
      </c>
    </row>
    <row r="1362" customFormat="false" ht="12.8" hidden="false" customHeight="false" outlineLevel="0" collapsed="false">
      <c r="A1362" s="0" t="s">
        <v>1978</v>
      </c>
      <c r="B1362" s="0" t="s">
        <v>66</v>
      </c>
      <c r="C1362" s="0" t="s">
        <v>20</v>
      </c>
      <c r="D1362" s="0" t="s">
        <v>66</v>
      </c>
      <c r="E1362" s="20" t="n">
        <v>419.388004302979</v>
      </c>
      <c r="F1362" s="0" t="n">
        <v>72.9</v>
      </c>
      <c r="G1362" s="0" t="n">
        <v>76.9</v>
      </c>
      <c r="H1362" s="0" t="n">
        <v>82.5</v>
      </c>
      <c r="I1362" s="0" t="n">
        <v>9.2</v>
      </c>
      <c r="J1362" s="0" t="n">
        <v>1.38</v>
      </c>
      <c r="K1362" s="0" t="n">
        <v>32.24</v>
      </c>
      <c r="L1362" s="0" t="n">
        <v>0.5</v>
      </c>
      <c r="M1362" s="19" t="n">
        <v>43629.4592077546</v>
      </c>
      <c r="N1362" s="19" t="n">
        <v>43629.4973959491</v>
      </c>
      <c r="O1362" s="19" t="s">
        <v>977</v>
      </c>
      <c r="AO1362" s="47" t="str">
        <f aca="false">IF(AND(C1362=S$2,D1362=S$3,COUNTIF(AO$1:AO1361,"&gt;"&amp;1)&lt;10),ROW(),"")</f>
        <v/>
      </c>
    </row>
    <row r="1363" customFormat="false" ht="12.8" hidden="false" customHeight="false" outlineLevel="0" collapsed="false">
      <c r="A1363" s="0" t="s">
        <v>1979</v>
      </c>
      <c r="B1363" s="0" t="s">
        <v>66</v>
      </c>
      <c r="C1363" s="0" t="s">
        <v>20</v>
      </c>
      <c r="D1363" s="0" t="s">
        <v>66</v>
      </c>
      <c r="E1363" s="20" t="n">
        <v>497.206003570557</v>
      </c>
      <c r="F1363" s="0" t="n">
        <v>72.1</v>
      </c>
      <c r="G1363" s="0" t="n">
        <v>76</v>
      </c>
      <c r="H1363" s="0" t="n">
        <v>81.5</v>
      </c>
      <c r="I1363" s="0" t="n">
        <v>9.01</v>
      </c>
      <c r="J1363" s="0" t="n">
        <v>1.38</v>
      </c>
      <c r="K1363" s="0" t="n">
        <v>32.48</v>
      </c>
      <c r="L1363" s="0" t="n">
        <v>0.71</v>
      </c>
      <c r="M1363" s="19" t="n">
        <v>43629.3719286227</v>
      </c>
      <c r="N1363" s="19" t="n">
        <v>43629.4528706366</v>
      </c>
      <c r="O1363" s="19" t="s">
        <v>977</v>
      </c>
      <c r="AO1363" s="47" t="str">
        <f aca="false">IF(AND(C1363=S$2,D1363=S$3,COUNTIF(AO$1:AO1362,"&gt;"&amp;1)&lt;10),ROW(),"")</f>
        <v/>
      </c>
    </row>
    <row r="1364" customFormat="false" ht="12.8" hidden="false" customHeight="false" outlineLevel="0" collapsed="false">
      <c r="A1364" s="0" t="s">
        <v>1980</v>
      </c>
      <c r="B1364" s="0" t="s">
        <v>66</v>
      </c>
      <c r="C1364" s="0" t="s">
        <v>9</v>
      </c>
      <c r="D1364" s="0" t="s">
        <v>66</v>
      </c>
      <c r="E1364" s="20" t="n">
        <v>270.793003082275</v>
      </c>
      <c r="F1364" s="0" t="n">
        <v>69</v>
      </c>
      <c r="G1364" s="0" t="n">
        <v>72.7</v>
      </c>
      <c r="H1364" s="0" t="n">
        <v>78.2</v>
      </c>
      <c r="I1364" s="0" t="n">
        <v>8.82</v>
      </c>
      <c r="J1364" s="0" t="n">
        <v>1.54</v>
      </c>
      <c r="K1364" s="0" t="n">
        <v>31.18</v>
      </c>
      <c r="L1364" s="0" t="n">
        <v>0.92</v>
      </c>
      <c r="M1364" s="19" t="n">
        <v>43629.3370097222</v>
      </c>
      <c r="N1364" s="19" t="n">
        <v>43629.3582582176</v>
      </c>
      <c r="O1364" s="19" t="s">
        <v>603</v>
      </c>
      <c r="AO1364" s="47" t="str">
        <f aca="false">IF(AND(C1364=S$2,D1364=S$3,COUNTIF(AO$1:AO1363,"&gt;"&amp;1)&lt;10),ROW(),"")</f>
        <v/>
      </c>
    </row>
    <row r="1365" customFormat="false" ht="12.8" hidden="false" customHeight="false" outlineLevel="0" collapsed="false">
      <c r="A1365" s="0" t="s">
        <v>1981</v>
      </c>
      <c r="B1365" s="0" t="s">
        <v>66</v>
      </c>
      <c r="C1365" s="0" t="s">
        <v>9</v>
      </c>
      <c r="D1365" s="0" t="s">
        <v>66</v>
      </c>
      <c r="E1365" s="20" t="n">
        <v>381.650005340576</v>
      </c>
      <c r="F1365" s="0" t="n">
        <v>69.9</v>
      </c>
      <c r="G1365" s="0" t="n">
        <v>73.7</v>
      </c>
      <c r="H1365" s="0" t="n">
        <v>79.6</v>
      </c>
      <c r="I1365" s="0" t="n">
        <v>11.21</v>
      </c>
      <c r="J1365" s="0" t="n">
        <v>1.67</v>
      </c>
      <c r="K1365" s="0" t="n">
        <v>31.33</v>
      </c>
      <c r="L1365" s="0" t="n">
        <v>1.1</v>
      </c>
      <c r="M1365" s="19" t="n">
        <v>43629.3010944097</v>
      </c>
      <c r="N1365" s="19" t="n">
        <v>43629.3317894676</v>
      </c>
      <c r="O1365" s="19" t="s">
        <v>1108</v>
      </c>
      <c r="AO1365" s="47" t="str">
        <f aca="false">IF(AND(C1365=S$2,D1365=S$3,COUNTIF(AO$1:AO1364,"&gt;"&amp;1)&lt;10),ROW(),"")</f>
        <v/>
      </c>
    </row>
    <row r="1366" customFormat="false" ht="12.8" hidden="false" customHeight="false" outlineLevel="0" collapsed="false">
      <c r="A1366" s="0" t="s">
        <v>1982</v>
      </c>
      <c r="B1366" s="0" t="s">
        <v>594</v>
      </c>
      <c r="C1366" s="0" t="s">
        <v>24</v>
      </c>
      <c r="D1366" s="0" t="s">
        <v>594</v>
      </c>
      <c r="E1366" s="20" t="n">
        <v>183.794002532959</v>
      </c>
      <c r="F1366" s="0" t="n">
        <v>79.8</v>
      </c>
      <c r="G1366" s="0" t="n">
        <v>84.2</v>
      </c>
      <c r="H1366" s="0" t="n">
        <v>90.1</v>
      </c>
      <c r="I1366" s="0" t="n">
        <v>11.73</v>
      </c>
      <c r="J1366" s="0" t="n">
        <v>1.31</v>
      </c>
      <c r="K1366" s="0" t="n">
        <v>32.36</v>
      </c>
      <c r="L1366" s="0" t="n">
        <v>0.58</v>
      </c>
      <c r="M1366" s="19" t="n">
        <v>43629.2789533912</v>
      </c>
      <c r="N1366" s="19" t="n">
        <v>43629.2938306366</v>
      </c>
      <c r="O1366" s="19" t="s">
        <v>605</v>
      </c>
      <c r="AO1366" s="47" t="str">
        <f aca="false">IF(AND(C1366=S$2,D1366=S$3,COUNTIF(AO$1:AO1365,"&gt;"&amp;1)&lt;10),ROW(),"")</f>
        <v/>
      </c>
    </row>
    <row r="1367" customFormat="false" ht="12.8" hidden="false" customHeight="false" outlineLevel="0" collapsed="false">
      <c r="A1367" s="0" t="s">
        <v>1983</v>
      </c>
      <c r="B1367" s="0" t="s">
        <v>30</v>
      </c>
      <c r="C1367" s="0" t="s">
        <v>1</v>
      </c>
      <c r="D1367" s="0" t="s">
        <v>30</v>
      </c>
      <c r="E1367" s="20" t="n">
        <v>113.942001342773</v>
      </c>
      <c r="F1367" s="20" t="n">
        <v>77.3</v>
      </c>
      <c r="G1367" s="20" t="n">
        <v>81.5</v>
      </c>
      <c r="H1367" s="20" t="n">
        <v>88.3</v>
      </c>
      <c r="I1367" s="20" t="n">
        <v>2.18</v>
      </c>
      <c r="J1367" s="20" t="n">
        <v>0.76</v>
      </c>
      <c r="K1367" s="20" t="n">
        <v>31.56</v>
      </c>
      <c r="L1367" s="20" t="n">
        <v>0.68</v>
      </c>
      <c r="M1367" s="19" t="n">
        <v>43629.2637220718</v>
      </c>
      <c r="N1367" s="19" t="n">
        <v>43629.2727731481</v>
      </c>
      <c r="O1367" s="19" t="s">
        <v>605</v>
      </c>
      <c r="AO1367" s="47" t="str">
        <f aca="false">IF(AND(C1367=S$2,D1367=S$3,COUNTIF(AO$1:AO1366,"&gt;"&amp;1)&lt;10),ROW(),"")</f>
        <v/>
      </c>
    </row>
    <row r="1368" customFormat="false" ht="12.8" hidden="false" customHeight="false" outlineLevel="0" collapsed="false">
      <c r="A1368" s="0" t="s">
        <v>1984</v>
      </c>
      <c r="B1368" s="0" t="s">
        <v>145</v>
      </c>
      <c r="C1368" s="0" t="s">
        <v>17</v>
      </c>
      <c r="D1368" s="0" t="s">
        <v>145</v>
      </c>
      <c r="E1368" s="20" t="n">
        <v>296.634002685547</v>
      </c>
      <c r="F1368" s="0" t="n">
        <v>83.5</v>
      </c>
      <c r="G1368" s="0" t="n">
        <v>88</v>
      </c>
      <c r="H1368" s="0" t="n">
        <v>95</v>
      </c>
      <c r="I1368" s="0" t="n">
        <v>2.16</v>
      </c>
      <c r="J1368" s="0" t="n">
        <v>0.69</v>
      </c>
      <c r="K1368" s="0" t="n">
        <v>31.62</v>
      </c>
      <c r="L1368" s="0" t="n">
        <v>0.75</v>
      </c>
      <c r="M1368" s="19" t="n">
        <v>43629.2260368866</v>
      </c>
      <c r="N1368" s="19" t="n">
        <v>43629.2579235301</v>
      </c>
      <c r="O1368" s="19" t="s">
        <v>605</v>
      </c>
      <c r="AO1368" s="47" t="str">
        <f aca="false">IF(AND(C1368=S$2,D1368=S$3,COUNTIF(AO$1:AO1367,"&gt;"&amp;1)&lt;10),ROW(),"")</f>
        <v/>
      </c>
    </row>
    <row r="1369" customFormat="false" ht="12.8" hidden="false" customHeight="false" outlineLevel="0" collapsed="false">
      <c r="A1369" s="0" t="s">
        <v>1985</v>
      </c>
      <c r="B1369" s="0" t="s">
        <v>54</v>
      </c>
      <c r="C1369" s="0" t="s">
        <v>5</v>
      </c>
      <c r="D1369" s="0" t="s">
        <v>54</v>
      </c>
      <c r="E1369" s="20" t="n">
        <v>163.020002365112</v>
      </c>
      <c r="F1369" s="0" t="n">
        <v>80.7</v>
      </c>
      <c r="G1369" s="0" t="n">
        <v>85.1</v>
      </c>
      <c r="H1369" s="0" t="n">
        <v>91.2</v>
      </c>
      <c r="I1369" s="0" t="n">
        <v>1.88</v>
      </c>
      <c r="J1369" s="0" t="n">
        <v>0.6</v>
      </c>
      <c r="K1369" s="0" t="n">
        <v>31.56</v>
      </c>
      <c r="L1369" s="0" t="n">
        <v>0.83</v>
      </c>
      <c r="M1369" s="19" t="n">
        <v>43628.8701799421</v>
      </c>
      <c r="N1369" s="19" t="n">
        <v>43628.8850995023</v>
      </c>
      <c r="O1369" s="19" t="s">
        <v>605</v>
      </c>
      <c r="AO1369" s="47" t="str">
        <f aca="false">IF(AND(C1369=S$2,D1369=S$3,COUNTIF(AO$1:AO1368,"&gt;"&amp;1)&lt;10),ROW(),"")</f>
        <v/>
      </c>
    </row>
    <row r="1370" customFormat="false" ht="12.8" hidden="false" customHeight="false" outlineLevel="0" collapsed="false">
      <c r="A1370" s="0" t="s">
        <v>1986</v>
      </c>
      <c r="B1370" s="0" t="s">
        <v>613</v>
      </c>
      <c r="C1370" s="0" t="s">
        <v>20</v>
      </c>
      <c r="D1370" s="0" t="s">
        <v>66</v>
      </c>
      <c r="E1370" s="20" t="n">
        <v>148.052001953125</v>
      </c>
      <c r="F1370" s="0" t="n">
        <v>71.7</v>
      </c>
      <c r="G1370" s="0" t="n">
        <v>76</v>
      </c>
      <c r="H1370" s="0" t="n">
        <v>81.5</v>
      </c>
      <c r="I1370" s="0" t="n">
        <v>6.13</v>
      </c>
      <c r="J1370" s="0" t="n">
        <v>1.14</v>
      </c>
      <c r="K1370" s="0" t="n">
        <v>32</v>
      </c>
      <c r="L1370" s="0" t="n">
        <v>1.13</v>
      </c>
      <c r="M1370" s="19" t="n">
        <v>43628.8347291319</v>
      </c>
      <c r="N1370" s="19" t="n">
        <v>43628.8497866551</v>
      </c>
      <c r="O1370" s="19" t="s">
        <v>837</v>
      </c>
      <c r="AO1370" s="47" t="str">
        <f aca="false">IF(AND(C1370=S$2,D1370=S$3,COUNTIF(AO$1:AO1369,"&gt;"&amp;1)&lt;10),ROW(),"")</f>
        <v/>
      </c>
    </row>
    <row r="1371" customFormat="false" ht="12.8" hidden="false" customHeight="false" outlineLevel="0" collapsed="false">
      <c r="A1371" s="0" t="s">
        <v>1987</v>
      </c>
      <c r="B1371" s="0" t="s">
        <v>145</v>
      </c>
      <c r="C1371" s="0" t="s">
        <v>19</v>
      </c>
      <c r="D1371" s="0" t="s">
        <v>145</v>
      </c>
      <c r="E1371" s="20" t="n">
        <v>319.961002349853</v>
      </c>
      <c r="F1371" s="0" t="n">
        <v>86.7</v>
      </c>
      <c r="G1371" s="0" t="n">
        <v>91.4</v>
      </c>
      <c r="H1371" s="0" t="n">
        <v>98.6</v>
      </c>
      <c r="I1371" s="0" t="n">
        <v>1.71</v>
      </c>
      <c r="J1371" s="0" t="n">
        <v>0.58</v>
      </c>
      <c r="K1371" s="0" t="n">
        <v>31.56</v>
      </c>
      <c r="L1371" s="0" t="n">
        <v>0.35</v>
      </c>
      <c r="M1371" s="19" t="n">
        <v>43628.8288141551</v>
      </c>
      <c r="N1371" s="19" t="n">
        <v>43628.8645096065</v>
      </c>
      <c r="O1371" s="19" t="s">
        <v>605</v>
      </c>
      <c r="AO1371" s="47" t="str">
        <f aca="false">IF(AND(C1371=S$2,D1371=S$3,COUNTIF(AO$1:AO1370,"&gt;"&amp;1)&lt;10),ROW(),"")</f>
        <v/>
      </c>
    </row>
    <row r="1372" customFormat="false" ht="12.8" hidden="false" customHeight="false" outlineLevel="0" collapsed="false">
      <c r="A1372" s="0" t="s">
        <v>1988</v>
      </c>
      <c r="B1372" s="0" t="s">
        <v>54</v>
      </c>
      <c r="C1372" s="0" t="s">
        <v>5</v>
      </c>
      <c r="D1372" s="0" t="s">
        <v>54</v>
      </c>
      <c r="E1372" s="20" t="n">
        <v>133.717000961304</v>
      </c>
      <c r="F1372" s="0" t="n">
        <v>81</v>
      </c>
      <c r="G1372" s="0" t="n">
        <v>85.3</v>
      </c>
      <c r="H1372" s="0" t="n">
        <v>92.4</v>
      </c>
      <c r="I1372" s="0" t="n">
        <v>2</v>
      </c>
      <c r="J1372" s="0" t="n">
        <v>0.7</v>
      </c>
      <c r="K1372" s="0" t="n">
        <v>31.5</v>
      </c>
      <c r="L1372" s="0" t="n">
        <v>0.85</v>
      </c>
      <c r="M1372" s="19" t="n">
        <v>43628.8070090625</v>
      </c>
      <c r="N1372" s="19" t="n">
        <v>43628.822300081</v>
      </c>
      <c r="O1372" s="19" t="s">
        <v>605</v>
      </c>
      <c r="AO1372" s="47" t="str">
        <f aca="false">IF(AND(C1372=S$2,D1372=S$3,COUNTIF(AO$1:AO1371,"&gt;"&amp;1)&lt;10),ROW(),"")</f>
        <v/>
      </c>
    </row>
    <row r="1373" customFormat="false" ht="12.8" hidden="false" customHeight="false" outlineLevel="0" collapsed="false">
      <c r="A1373" s="0" t="s">
        <v>1989</v>
      </c>
      <c r="B1373" s="0" t="s">
        <v>66</v>
      </c>
      <c r="C1373" s="0" t="s">
        <v>20</v>
      </c>
      <c r="D1373" s="0" t="s">
        <v>66</v>
      </c>
      <c r="E1373" s="20" t="n">
        <v>272.333999633789</v>
      </c>
      <c r="F1373" s="0" t="n">
        <v>72.4</v>
      </c>
      <c r="G1373" s="0" t="n">
        <v>76.3</v>
      </c>
      <c r="H1373" s="0" t="n">
        <v>82.6</v>
      </c>
      <c r="I1373" s="0" t="n">
        <v>5.13</v>
      </c>
      <c r="J1373" s="0" t="n">
        <v>0.98</v>
      </c>
      <c r="K1373" s="0" t="n">
        <v>31.65</v>
      </c>
      <c r="L1373" s="0" t="n">
        <v>0.34</v>
      </c>
      <c r="M1373" s="19" t="n">
        <v>43628.7699733796</v>
      </c>
      <c r="N1373" s="19" t="n">
        <v>43628.7935606829</v>
      </c>
      <c r="O1373" s="19" t="s">
        <v>676</v>
      </c>
      <c r="AO1373" s="47" t="str">
        <f aca="false">IF(AND(C1373=S$2,D1373=S$3,COUNTIF(AO$1:AO1372,"&gt;"&amp;1)&lt;10),ROW(),"")</f>
        <v/>
      </c>
    </row>
    <row r="1374" customFormat="false" ht="12.8" hidden="false" customHeight="false" outlineLevel="0" collapsed="false">
      <c r="A1374" s="0" t="s">
        <v>1990</v>
      </c>
      <c r="B1374" s="0" t="s">
        <v>56</v>
      </c>
      <c r="C1374" s="0" t="s">
        <v>25</v>
      </c>
      <c r="D1374" s="0" t="s">
        <v>56</v>
      </c>
      <c r="E1374" s="20" t="n">
        <v>331.574003219604</v>
      </c>
      <c r="F1374" s="0" t="n">
        <v>81.3</v>
      </c>
      <c r="G1374" s="0" t="n">
        <v>85.8</v>
      </c>
      <c r="H1374" s="0" t="n">
        <v>91.7</v>
      </c>
      <c r="I1374" s="0" t="n">
        <v>6.42</v>
      </c>
      <c r="J1374" s="0" t="n">
        <v>0.86</v>
      </c>
      <c r="K1374" s="0" t="n">
        <v>32.08</v>
      </c>
      <c r="L1374" s="0" t="n">
        <v>0.53</v>
      </c>
      <c r="M1374" s="19" t="n">
        <v>43628.7031459144</v>
      </c>
      <c r="N1374" s="19" t="n">
        <v>43628.7666389699</v>
      </c>
      <c r="O1374" s="19" t="s">
        <v>676</v>
      </c>
      <c r="AO1374" s="47" t="str">
        <f aca="false">IF(AND(C1374=S$2,D1374=S$3,COUNTIF(AO$1:AO1373,"&gt;"&amp;1)&lt;10),ROW(),"")</f>
        <v/>
      </c>
    </row>
    <row r="1375" customFormat="false" ht="12.8" hidden="false" customHeight="false" outlineLevel="0" collapsed="false">
      <c r="A1375" s="0" t="s">
        <v>1991</v>
      </c>
      <c r="B1375" s="0" t="s">
        <v>145</v>
      </c>
      <c r="C1375" s="0" t="s">
        <v>17</v>
      </c>
      <c r="D1375" s="0" t="s">
        <v>145</v>
      </c>
      <c r="E1375" s="20" t="n">
        <v>187.242000579834</v>
      </c>
      <c r="F1375" s="0" t="n">
        <v>83.7</v>
      </c>
      <c r="G1375" s="0" t="n">
        <v>88.2</v>
      </c>
      <c r="H1375" s="0" t="n">
        <v>95.3</v>
      </c>
      <c r="I1375" s="0" t="n">
        <v>2.69</v>
      </c>
      <c r="J1375" s="0" t="n">
        <v>0.62</v>
      </c>
      <c r="K1375" s="0" t="n">
        <v>31.41</v>
      </c>
      <c r="L1375" s="0" t="n">
        <v>0.26</v>
      </c>
      <c r="M1375" s="19" t="n">
        <v>43628.685741088</v>
      </c>
      <c r="N1375" s="19" t="n">
        <v>43628.6977661227</v>
      </c>
      <c r="O1375" s="19" t="s">
        <v>676</v>
      </c>
      <c r="AO1375" s="47" t="str">
        <f aca="false">IF(AND(C1375=S$2,D1375=S$3,COUNTIF(AO$1:AO1374,"&gt;"&amp;1)&lt;10),ROW(),"")</f>
        <v/>
      </c>
    </row>
    <row r="1376" customFormat="false" ht="12.8" hidden="false" customHeight="false" outlineLevel="0" collapsed="false">
      <c r="A1376" s="0" t="s">
        <v>1992</v>
      </c>
      <c r="B1376" s="0" t="s">
        <v>104</v>
      </c>
      <c r="C1376" s="0" t="s">
        <v>6</v>
      </c>
      <c r="D1376" s="0" t="s">
        <v>104</v>
      </c>
      <c r="E1376" s="20" t="n">
        <v>363.142000198364</v>
      </c>
      <c r="F1376" s="0" t="n">
        <v>79.1</v>
      </c>
      <c r="G1376" s="0" t="n">
        <v>83.4</v>
      </c>
      <c r="H1376" s="0" t="n">
        <v>89.9</v>
      </c>
      <c r="I1376" s="0" t="n">
        <v>4.03</v>
      </c>
      <c r="J1376" s="0" t="n">
        <v>0.82</v>
      </c>
      <c r="K1376" s="0" t="n">
        <v>31.75</v>
      </c>
      <c r="L1376" s="0" t="n">
        <v>0.28</v>
      </c>
      <c r="M1376" s="19" t="n">
        <v>43628.6515361921</v>
      </c>
      <c r="N1376" s="19" t="n">
        <v>43628.6816989236</v>
      </c>
      <c r="O1376" s="19" t="s">
        <v>676</v>
      </c>
      <c r="AO1376" s="47" t="str">
        <f aca="false">IF(AND(C1376=S$2,D1376=S$3,COUNTIF(AO$1:AO1375,"&gt;"&amp;1)&lt;10),ROW(),"")</f>
        <v/>
      </c>
    </row>
    <row r="1377" customFormat="false" ht="12.8" hidden="false" customHeight="false" outlineLevel="0" collapsed="false">
      <c r="A1377" s="0" t="s">
        <v>1993</v>
      </c>
      <c r="B1377" s="0" t="s">
        <v>145</v>
      </c>
      <c r="C1377" s="0" t="s">
        <v>17</v>
      </c>
      <c r="D1377" s="0" t="s">
        <v>145</v>
      </c>
      <c r="E1377" s="20" t="n">
        <v>148.050998687744</v>
      </c>
      <c r="F1377" s="0" t="n">
        <v>83.3</v>
      </c>
      <c r="G1377" s="0" t="n">
        <v>87.8</v>
      </c>
      <c r="H1377" s="0" t="n">
        <v>94.5</v>
      </c>
      <c r="I1377" s="0" t="n">
        <v>3.29</v>
      </c>
      <c r="J1377" s="0" t="n">
        <v>0.7</v>
      </c>
      <c r="K1377" s="0" t="n">
        <v>31.63</v>
      </c>
      <c r="L1377" s="0" t="n">
        <v>0.26</v>
      </c>
      <c r="M1377" s="19" t="n">
        <v>43628.6374606134</v>
      </c>
      <c r="N1377" s="19" t="n">
        <v>43628.6479754977</v>
      </c>
      <c r="O1377" s="19" t="s">
        <v>676</v>
      </c>
      <c r="AO1377" s="47" t="str">
        <f aca="false">IF(AND(C1377=S$2,D1377=S$3,COUNTIF(AO$1:AO1376,"&gt;"&amp;1)&lt;10),ROW(),"")</f>
        <v/>
      </c>
    </row>
    <row r="1378" customFormat="false" ht="12.8" hidden="false" customHeight="false" outlineLevel="0" collapsed="false">
      <c r="A1378" s="0" t="s">
        <v>1994</v>
      </c>
      <c r="B1378" s="0" t="s">
        <v>594</v>
      </c>
      <c r="C1378" s="0" t="s">
        <v>24</v>
      </c>
      <c r="D1378" s="0" t="s">
        <v>594</v>
      </c>
      <c r="E1378" s="20" t="n">
        <v>301.456005096436</v>
      </c>
      <c r="F1378" s="0" t="n">
        <v>79.3</v>
      </c>
      <c r="G1378" s="0" t="n">
        <v>83.8</v>
      </c>
      <c r="H1378" s="0" t="n">
        <v>88.4</v>
      </c>
      <c r="I1378" s="0" t="n">
        <v>15.17</v>
      </c>
      <c r="J1378" s="0" t="n">
        <v>1.28</v>
      </c>
      <c r="K1378" s="0" t="n">
        <v>32.96</v>
      </c>
      <c r="L1378" s="0" t="n">
        <v>0.49</v>
      </c>
      <c r="M1378" s="19" t="n">
        <v>43628.464972419</v>
      </c>
      <c r="N1378" s="19" t="n">
        <v>43628.5033745718</v>
      </c>
      <c r="O1378" s="19" t="s">
        <v>676</v>
      </c>
      <c r="AO1378" s="47" t="str">
        <f aca="false">IF(AND(C1378=S$2,D1378=S$3,COUNTIF(AO$1:AO1377,"&gt;"&amp;1)&lt;10),ROW(),"")</f>
        <v/>
      </c>
    </row>
    <row r="1379" customFormat="false" ht="12.8" hidden="false" customHeight="false" outlineLevel="0" collapsed="false">
      <c r="A1379" s="0" t="s">
        <v>1995</v>
      </c>
      <c r="B1379" s="0" t="s">
        <v>104</v>
      </c>
      <c r="C1379" s="0" t="s">
        <v>11</v>
      </c>
      <c r="D1379" s="0" t="s">
        <v>104</v>
      </c>
      <c r="E1379" s="20" t="n">
        <v>546.211006164551</v>
      </c>
      <c r="F1379" s="0" t="n">
        <v>80.7</v>
      </c>
      <c r="G1379" s="0" t="n">
        <v>85.1</v>
      </c>
      <c r="H1379" s="0" t="n">
        <v>91.5</v>
      </c>
      <c r="I1379" s="0" t="n">
        <v>7.16</v>
      </c>
      <c r="J1379" s="0" t="n">
        <v>1.06</v>
      </c>
      <c r="K1379" s="0" t="n">
        <v>32.06</v>
      </c>
      <c r="L1379" s="0" t="n">
        <v>0.39</v>
      </c>
      <c r="M1379" s="19" t="n">
        <v>43628.3702260417</v>
      </c>
      <c r="N1379" s="19" t="n">
        <v>43628.4502388542</v>
      </c>
      <c r="O1379" s="19" t="s">
        <v>676</v>
      </c>
      <c r="AO1379" s="47" t="str">
        <f aca="false">IF(AND(C1379=S$2,D1379=S$3,COUNTIF(AO$1:AO1378,"&gt;"&amp;1)&lt;10),ROW(),"")</f>
        <v/>
      </c>
    </row>
    <row r="1380" customFormat="false" ht="12.8" hidden="false" customHeight="false" outlineLevel="0" collapsed="false">
      <c r="A1380" s="0" t="s">
        <v>1996</v>
      </c>
      <c r="B1380" s="0" t="s">
        <v>30</v>
      </c>
      <c r="C1380" s="0" t="s">
        <v>4</v>
      </c>
      <c r="D1380" s="0" t="s">
        <v>30</v>
      </c>
      <c r="E1380" s="20" t="n">
        <v>215.986001968384</v>
      </c>
      <c r="F1380" s="0" t="n">
        <v>75.5</v>
      </c>
      <c r="G1380" s="0" t="n">
        <v>79.5</v>
      </c>
      <c r="H1380" s="0" t="n">
        <v>86.2</v>
      </c>
      <c r="I1380" s="0" t="n">
        <v>4.73</v>
      </c>
      <c r="J1380" s="0" t="n">
        <v>0.92</v>
      </c>
      <c r="K1380" s="0" t="n">
        <v>31.82</v>
      </c>
      <c r="L1380" s="0" t="n">
        <v>0.27</v>
      </c>
      <c r="M1380" s="19" t="n">
        <v>43628.3460476852</v>
      </c>
      <c r="N1380" s="19" t="n">
        <v>43628.6333038542</v>
      </c>
      <c r="O1380" s="19" t="s">
        <v>676</v>
      </c>
      <c r="AO1380" s="47" t="str">
        <f aca="false">IF(AND(C1380=S$2,D1380=S$3,COUNTIF(AO$1:AO1379,"&gt;"&amp;1)&lt;10),ROW(),"")</f>
        <v/>
      </c>
    </row>
    <row r="1381" customFormat="false" ht="12.8" hidden="false" customHeight="false" outlineLevel="0" collapsed="false">
      <c r="A1381" s="0" t="s">
        <v>1997</v>
      </c>
      <c r="B1381" s="0" t="s">
        <v>56</v>
      </c>
      <c r="C1381" s="0" t="s">
        <v>25</v>
      </c>
      <c r="D1381" s="0" t="s">
        <v>56</v>
      </c>
      <c r="E1381" s="20" t="n">
        <v>338.920999526978</v>
      </c>
      <c r="F1381" s="0" t="n">
        <v>81.5</v>
      </c>
      <c r="G1381" s="0" t="n">
        <v>86</v>
      </c>
      <c r="H1381" s="0" t="n">
        <v>92.3</v>
      </c>
      <c r="I1381" s="0" t="n">
        <v>8.46</v>
      </c>
      <c r="J1381" s="0" t="n">
        <v>0.98</v>
      </c>
      <c r="K1381" s="0" t="n">
        <v>32.18</v>
      </c>
      <c r="L1381" s="0" t="n">
        <v>0.61</v>
      </c>
      <c r="M1381" s="19" t="n">
        <v>43628.3032356482</v>
      </c>
      <c r="N1381" s="19" t="n">
        <v>43628.3360957176</v>
      </c>
      <c r="O1381" s="19" t="s">
        <v>676</v>
      </c>
      <c r="AO1381" s="47" t="str">
        <f aca="false">IF(AND(C1381=S$2,D1381=S$3,COUNTIF(AO$1:AO1380,"&gt;"&amp;1)&lt;10),ROW(),"")</f>
        <v/>
      </c>
    </row>
    <row r="1382" customFormat="false" ht="12.8" hidden="false" customHeight="false" outlineLevel="0" collapsed="false">
      <c r="A1382" s="0" t="s">
        <v>1998</v>
      </c>
      <c r="B1382" s="0" t="s">
        <v>594</v>
      </c>
      <c r="C1382" s="0" t="s">
        <v>24</v>
      </c>
      <c r="D1382" s="0" t="s">
        <v>594</v>
      </c>
      <c r="E1382" s="20" t="n">
        <v>306.535003662109</v>
      </c>
      <c r="F1382" s="0" t="n">
        <v>79.8</v>
      </c>
      <c r="G1382" s="0" t="n">
        <v>84.3</v>
      </c>
      <c r="H1382" s="0" t="n">
        <v>90.2</v>
      </c>
      <c r="I1382" s="0" t="n">
        <v>9.98</v>
      </c>
      <c r="J1382" s="0" t="n">
        <v>1.08</v>
      </c>
      <c r="K1382" s="0" t="n">
        <v>32.37</v>
      </c>
      <c r="L1382" s="0" t="n">
        <v>0.44</v>
      </c>
      <c r="M1382" s="19" t="n">
        <v>43628.2680620718</v>
      </c>
      <c r="N1382" s="19" t="n">
        <v>43628.298884375</v>
      </c>
      <c r="O1382" s="19" t="s">
        <v>676</v>
      </c>
      <c r="AO1382" s="47" t="str">
        <f aca="false">IF(AND(C1382=S$2,D1382=S$3,COUNTIF(AO$1:AO1381,"&gt;"&amp;1)&lt;10),ROW(),"")</f>
        <v/>
      </c>
    </row>
    <row r="1383" customFormat="false" ht="12.8" hidden="false" customHeight="false" outlineLevel="0" collapsed="false">
      <c r="A1383" s="0" t="s">
        <v>1999</v>
      </c>
      <c r="B1383" s="0" t="s">
        <v>613</v>
      </c>
      <c r="C1383" s="0" t="s">
        <v>23</v>
      </c>
      <c r="D1383" s="0" t="s">
        <v>594</v>
      </c>
      <c r="E1383" s="20" t="n">
        <v>230.968002319336</v>
      </c>
      <c r="F1383" s="0" t="n">
        <v>76.8</v>
      </c>
      <c r="G1383" s="0" t="n">
        <v>80.9</v>
      </c>
      <c r="H1383" s="0" t="n">
        <v>86.2</v>
      </c>
      <c r="I1383" s="0" t="n">
        <v>10.61</v>
      </c>
      <c r="J1383" s="0" t="n">
        <v>1.35</v>
      </c>
      <c r="K1383" s="0" t="n">
        <v>32.74</v>
      </c>
      <c r="L1383" s="0" t="n">
        <v>0.38</v>
      </c>
      <c r="M1383" s="19" t="n">
        <v>43628.2420080208</v>
      </c>
      <c r="N1383" s="19" t="n">
        <v>43628.2613948264</v>
      </c>
      <c r="O1383" s="19" t="s">
        <v>676</v>
      </c>
      <c r="AO1383" s="47" t="str">
        <f aca="false">IF(AND(C1383=S$2,D1383=S$3,COUNTIF(AO$1:AO1382,"&gt;"&amp;1)&lt;10),ROW(),"")</f>
        <v/>
      </c>
    </row>
    <row r="1384" customFormat="false" ht="12.8" hidden="false" customHeight="false" outlineLevel="0" collapsed="false">
      <c r="A1384" s="0" t="s">
        <v>2000</v>
      </c>
      <c r="B1384" s="0" t="s">
        <v>58</v>
      </c>
      <c r="C1384" s="0" t="s">
        <v>2</v>
      </c>
      <c r="D1384" s="0" t="s">
        <v>58</v>
      </c>
      <c r="E1384" s="20" t="n">
        <v>223.699001312256</v>
      </c>
      <c r="F1384" s="0" t="n">
        <v>77.8</v>
      </c>
      <c r="G1384" s="0" t="n">
        <v>82</v>
      </c>
      <c r="H1384" s="0" t="n">
        <v>88.7</v>
      </c>
      <c r="I1384" s="0" t="n">
        <v>2.45</v>
      </c>
      <c r="J1384" s="0" t="n">
        <v>0.76</v>
      </c>
      <c r="K1384" s="0" t="n">
        <v>31.83</v>
      </c>
      <c r="L1384" s="0" t="n">
        <v>0.32</v>
      </c>
      <c r="M1384" s="19" t="n">
        <v>43627.5150881597</v>
      </c>
      <c r="N1384" s="19" t="n">
        <v>43628.2364534722</v>
      </c>
      <c r="O1384" s="19" t="s">
        <v>676</v>
      </c>
      <c r="AO1384" s="47" t="str">
        <f aca="false">IF(AND(C1384=S$2,D1384=S$3,COUNTIF(AO$1:AO1383,"&gt;"&amp;1)&lt;10),ROW(),"")</f>
        <v/>
      </c>
    </row>
    <row r="1385" customFormat="false" ht="12.8" hidden="false" customHeight="false" outlineLevel="0" collapsed="false">
      <c r="A1385" s="0" t="s">
        <v>2001</v>
      </c>
      <c r="B1385" s="0" t="s">
        <v>30</v>
      </c>
      <c r="C1385" s="0" t="s">
        <v>1</v>
      </c>
      <c r="D1385" s="0" t="s">
        <v>30</v>
      </c>
      <c r="E1385" s="20" t="n">
        <v>179.984003067017</v>
      </c>
      <c r="F1385" s="20" t="n">
        <v>78</v>
      </c>
      <c r="G1385" s="20" t="n">
        <v>82.1</v>
      </c>
      <c r="H1385" s="20" t="n">
        <v>88.6</v>
      </c>
      <c r="I1385" s="20" t="n">
        <v>4.11</v>
      </c>
      <c r="J1385" s="20" t="n">
        <v>0.85</v>
      </c>
      <c r="K1385" s="20" t="n">
        <v>31.78</v>
      </c>
      <c r="L1385" s="20" t="n">
        <v>0.32</v>
      </c>
      <c r="M1385" s="19" t="n">
        <v>43627.491800544</v>
      </c>
      <c r="N1385" s="19" t="n">
        <v>43627.5065179398</v>
      </c>
      <c r="O1385" s="19" t="s">
        <v>676</v>
      </c>
      <c r="AO1385" s="47" t="str">
        <f aca="false">IF(AND(C1385=S$2,D1385=S$3,COUNTIF(AO$1:AO1384,"&gt;"&amp;1)&lt;10),ROW(),"")</f>
        <v/>
      </c>
    </row>
    <row r="1386" customFormat="false" ht="12.8" hidden="false" customHeight="false" outlineLevel="0" collapsed="false">
      <c r="A1386" s="0" t="s">
        <v>2002</v>
      </c>
      <c r="B1386" s="0" t="s">
        <v>613</v>
      </c>
      <c r="C1386" s="0" t="s">
        <v>8</v>
      </c>
      <c r="D1386" s="0" t="s">
        <v>66</v>
      </c>
      <c r="E1386" s="20" t="n">
        <v>227.339000701904</v>
      </c>
      <c r="F1386" s="0" t="n">
        <v>73.6</v>
      </c>
      <c r="G1386" s="0" t="n">
        <v>77.6</v>
      </c>
      <c r="H1386" s="0" t="n">
        <v>82.9</v>
      </c>
      <c r="I1386" s="0" t="n">
        <v>9.87</v>
      </c>
      <c r="J1386" s="0" t="n">
        <v>1.39</v>
      </c>
      <c r="K1386" s="0" t="n">
        <v>32.54</v>
      </c>
      <c r="L1386" s="0" t="n">
        <v>0.55</v>
      </c>
      <c r="M1386" s="19" t="n">
        <v>43627.4673320602</v>
      </c>
      <c r="N1386" s="19" t="n">
        <v>43627.4869090278</v>
      </c>
      <c r="O1386" s="19" t="s">
        <v>676</v>
      </c>
      <c r="AO1386" s="47" t="str">
        <f aca="false">IF(AND(C1386=S$2,D1386=S$3,COUNTIF(AO$1:AO1385,"&gt;"&amp;1)&lt;10),ROW(),"")</f>
        <v/>
      </c>
    </row>
    <row r="1387" customFormat="false" ht="12.8" hidden="false" customHeight="false" outlineLevel="0" collapsed="false">
      <c r="A1387" s="0" t="s">
        <v>2003</v>
      </c>
      <c r="B1387" s="0" t="s">
        <v>594</v>
      </c>
      <c r="C1387" s="0" t="s">
        <v>23</v>
      </c>
      <c r="D1387" s="0" t="s">
        <v>594</v>
      </c>
      <c r="E1387" s="20" t="n">
        <v>154.673999786377</v>
      </c>
      <c r="F1387" s="0" t="n">
        <v>76.4</v>
      </c>
      <c r="G1387" s="0" t="n">
        <v>80.6</v>
      </c>
      <c r="H1387" s="0" t="n">
        <v>85.7</v>
      </c>
      <c r="I1387" s="0" t="n">
        <v>10.15</v>
      </c>
      <c r="J1387" s="0" t="n">
        <v>1.3</v>
      </c>
      <c r="K1387" s="0" t="n">
        <v>32.48</v>
      </c>
      <c r="L1387" s="0" t="n">
        <v>0.52</v>
      </c>
      <c r="M1387" s="19" t="n">
        <v>43627.4493012384</v>
      </c>
      <c r="N1387" s="19" t="n">
        <v>43627.4619039699</v>
      </c>
      <c r="O1387" s="19" t="s">
        <v>676</v>
      </c>
      <c r="AO1387" s="47" t="str">
        <f aca="false">IF(AND(C1387=S$2,D1387=S$3,COUNTIF(AO$1:AO1386,"&gt;"&amp;1)&lt;10),ROW(),"")</f>
        <v/>
      </c>
    </row>
    <row r="1388" customFormat="false" ht="12.8" hidden="false" customHeight="false" outlineLevel="0" collapsed="false">
      <c r="A1388" s="0" t="s">
        <v>2004</v>
      </c>
      <c r="B1388" s="0" t="s">
        <v>66</v>
      </c>
      <c r="C1388" s="0" t="s">
        <v>20</v>
      </c>
      <c r="D1388" s="0" t="s">
        <v>66</v>
      </c>
      <c r="E1388" s="20" t="n">
        <v>260.167999267578</v>
      </c>
      <c r="F1388" s="0" t="n">
        <v>63</v>
      </c>
      <c r="G1388" s="0" t="n">
        <v>66.4</v>
      </c>
      <c r="H1388" s="0" t="n">
        <v>72.2</v>
      </c>
      <c r="I1388" s="0" t="n">
        <v>4.83</v>
      </c>
      <c r="J1388" s="0" t="n">
        <v>1.06</v>
      </c>
      <c r="K1388" s="0" t="n">
        <v>31.81</v>
      </c>
      <c r="L1388" s="0" t="n">
        <v>0.7</v>
      </c>
      <c r="M1388" s="19" t="n">
        <v>43627.3974711458</v>
      </c>
      <c r="N1388" s="19" t="n">
        <v>43627.4441620023</v>
      </c>
      <c r="O1388" s="19" t="s">
        <v>676</v>
      </c>
      <c r="AO1388" s="47" t="str">
        <f aca="false">IF(AND(C1388=S$2,D1388=S$3,COUNTIF(AO$1:AO1387,"&gt;"&amp;1)&lt;10),ROW(),"")</f>
        <v/>
      </c>
    </row>
    <row r="1389" customFormat="false" ht="12.8" hidden="false" customHeight="false" outlineLevel="0" collapsed="false">
      <c r="A1389" s="0" t="s">
        <v>2005</v>
      </c>
      <c r="B1389" s="0" t="s">
        <v>145</v>
      </c>
      <c r="C1389" s="0" t="s">
        <v>16</v>
      </c>
      <c r="D1389" s="0" t="s">
        <v>145</v>
      </c>
      <c r="E1389" s="20" t="n">
        <v>307.814002227783</v>
      </c>
      <c r="F1389" s="0" t="n">
        <v>84.3</v>
      </c>
      <c r="G1389" s="0" t="n">
        <v>88.8</v>
      </c>
      <c r="H1389" s="0" t="n">
        <v>96.6</v>
      </c>
      <c r="I1389" s="0" t="n">
        <v>2.62</v>
      </c>
      <c r="J1389" s="0" t="n">
        <v>0.67</v>
      </c>
      <c r="K1389" s="0" t="n">
        <v>31.68</v>
      </c>
      <c r="L1389" s="0" t="n">
        <v>0.43</v>
      </c>
      <c r="M1389" s="19" t="n">
        <v>43627.347865706</v>
      </c>
      <c r="N1389" s="19" t="n">
        <v>43627.387772338</v>
      </c>
      <c r="O1389" s="19" t="s">
        <v>605</v>
      </c>
      <c r="AO1389" s="47" t="str">
        <f aca="false">IF(AND(C1389=S$2,D1389=S$3,COUNTIF(AO$1:AO1388,"&gt;"&amp;1)&lt;10),ROW(),"")</f>
        <v/>
      </c>
    </row>
    <row r="1390" customFormat="false" ht="12.8" hidden="false" customHeight="false" outlineLevel="0" collapsed="false">
      <c r="A1390" s="0" t="s">
        <v>2006</v>
      </c>
      <c r="B1390" s="0" t="s">
        <v>56</v>
      </c>
      <c r="C1390" s="0" t="s">
        <v>25</v>
      </c>
      <c r="D1390" s="0" t="s">
        <v>56</v>
      </c>
      <c r="E1390" s="20" t="n">
        <v>260.813999176025</v>
      </c>
      <c r="F1390" s="0" t="n">
        <v>81.2</v>
      </c>
      <c r="G1390" s="0" t="n">
        <v>85.6</v>
      </c>
      <c r="H1390" s="0" t="n">
        <v>91.5</v>
      </c>
      <c r="I1390" s="0" t="n">
        <v>9.67</v>
      </c>
      <c r="J1390" s="0" t="n">
        <v>1.07</v>
      </c>
      <c r="K1390" s="0" t="n">
        <v>32.63</v>
      </c>
      <c r="L1390" s="0" t="n">
        <v>0.49</v>
      </c>
      <c r="M1390" s="19" t="n">
        <v>43627.3080617708</v>
      </c>
      <c r="N1390" s="19" t="n">
        <v>43627.3422404282</v>
      </c>
      <c r="O1390" s="19" t="s">
        <v>605</v>
      </c>
      <c r="AO1390" s="47" t="str">
        <f aca="false">IF(AND(C1390=S$2,D1390=S$3,COUNTIF(AO$1:AO1389,"&gt;"&amp;1)&lt;10),ROW(),"")</f>
        <v/>
      </c>
    </row>
    <row r="1391" customFormat="false" ht="12.8" hidden="false" customHeight="false" outlineLevel="0" collapsed="false">
      <c r="A1391" s="0" t="s">
        <v>2007</v>
      </c>
      <c r="B1391" s="0" t="s">
        <v>30</v>
      </c>
      <c r="C1391" s="0" t="s">
        <v>1</v>
      </c>
      <c r="D1391" s="0" t="s">
        <v>30</v>
      </c>
      <c r="E1391" s="20" t="n">
        <v>299.186996459961</v>
      </c>
      <c r="F1391" s="20" t="n">
        <v>78.2</v>
      </c>
      <c r="G1391" s="20" t="n">
        <v>82.3</v>
      </c>
      <c r="H1391" s="20" t="n">
        <v>89.4</v>
      </c>
      <c r="I1391" s="20" t="n">
        <v>1.77</v>
      </c>
      <c r="J1391" s="20" t="n">
        <v>0.67</v>
      </c>
      <c r="K1391" s="20" t="n">
        <v>31.78</v>
      </c>
      <c r="L1391" s="20" t="n">
        <v>0.31</v>
      </c>
      <c r="M1391" s="19" t="n">
        <v>43627.2644162037</v>
      </c>
      <c r="N1391" s="19" t="n">
        <v>43627.3028649306</v>
      </c>
      <c r="O1391" s="19" t="s">
        <v>605</v>
      </c>
      <c r="AO1391" s="47" t="str">
        <f aca="false">IF(AND(C1391=S$2,D1391=S$3,COUNTIF(AO$1:AO1390,"&gt;"&amp;1)&lt;10),ROW(),"")</f>
        <v/>
      </c>
    </row>
    <row r="1392" customFormat="false" ht="12.8" hidden="false" customHeight="false" outlineLevel="0" collapsed="false">
      <c r="A1392" s="0" t="s">
        <v>2008</v>
      </c>
      <c r="B1392" s="0" t="s">
        <v>30</v>
      </c>
      <c r="C1392" s="0" t="s">
        <v>1</v>
      </c>
      <c r="D1392" s="0" t="s">
        <v>30</v>
      </c>
      <c r="E1392" s="20" t="n">
        <v>307.069004058838</v>
      </c>
      <c r="F1392" s="20" t="n">
        <v>74.4</v>
      </c>
      <c r="G1392" s="20" t="n">
        <v>78.4</v>
      </c>
      <c r="H1392" s="20" t="n">
        <v>85.1</v>
      </c>
      <c r="I1392" s="20" t="n">
        <v>3.49</v>
      </c>
      <c r="J1392" s="20" t="n">
        <v>0.76</v>
      </c>
      <c r="K1392" s="20" t="n">
        <v>31.79</v>
      </c>
      <c r="L1392" s="20" t="n">
        <v>0.62</v>
      </c>
      <c r="M1392" s="19" t="n">
        <v>43627.224809375</v>
      </c>
      <c r="N1392" s="19" t="n">
        <v>43627.2593237269</v>
      </c>
      <c r="O1392" s="19" t="s">
        <v>605</v>
      </c>
      <c r="AO1392" s="47" t="str">
        <f aca="false">IF(AND(C1392=S$2,D1392=S$3,COUNTIF(AO$1:AO1391,"&gt;"&amp;1)&lt;10),ROW(),"")</f>
        <v/>
      </c>
    </row>
    <row r="1393" customFormat="false" ht="12.8" hidden="false" customHeight="false" outlineLevel="0" collapsed="false">
      <c r="A1393" s="0" t="s">
        <v>2009</v>
      </c>
      <c r="B1393" s="0" t="s">
        <v>66</v>
      </c>
      <c r="C1393" s="0" t="s">
        <v>20</v>
      </c>
      <c r="D1393" s="0" t="s">
        <v>66</v>
      </c>
      <c r="E1393" s="20" t="n">
        <v>224.423000335693</v>
      </c>
      <c r="F1393" s="0" t="n">
        <v>68.4</v>
      </c>
      <c r="G1393" s="0" t="n">
        <v>72.1</v>
      </c>
      <c r="H1393" s="0" t="n">
        <v>77.7</v>
      </c>
      <c r="I1393" s="0" t="n">
        <v>8.82</v>
      </c>
      <c r="J1393" s="0" t="n">
        <v>1.45</v>
      </c>
      <c r="K1393" s="0" t="n">
        <v>32.51</v>
      </c>
      <c r="L1393" s="0" t="n">
        <v>0.69</v>
      </c>
      <c r="M1393" s="19" t="n">
        <v>43623.7818984954</v>
      </c>
      <c r="N1393" s="19" t="n">
        <v>43623.8005444444</v>
      </c>
      <c r="O1393" s="19" t="s">
        <v>2010</v>
      </c>
      <c r="AO1393" s="47" t="str">
        <f aca="false">IF(AND(C1393=S$2,D1393=S$3,COUNTIF(AO$1:AO1392,"&gt;"&amp;1)&lt;10),ROW(),"")</f>
        <v/>
      </c>
    </row>
    <row r="1394" customFormat="false" ht="12.8" hidden="false" customHeight="false" outlineLevel="0" collapsed="false">
      <c r="A1394" s="0" t="s">
        <v>2011</v>
      </c>
      <c r="B1394" s="0" t="s">
        <v>66</v>
      </c>
      <c r="C1394" s="0" t="s">
        <v>20</v>
      </c>
      <c r="D1394" s="0" t="s">
        <v>66</v>
      </c>
      <c r="E1394" s="20" t="n">
        <v>151.045001983643</v>
      </c>
      <c r="F1394" s="0" t="n">
        <v>71</v>
      </c>
      <c r="G1394" s="0" t="n">
        <v>74.8</v>
      </c>
      <c r="H1394" s="0" t="n">
        <v>81</v>
      </c>
      <c r="I1394" s="0" t="n">
        <v>4.87</v>
      </c>
      <c r="J1394" s="0" t="n">
        <v>1.21</v>
      </c>
      <c r="K1394" s="0" t="n">
        <v>31.86</v>
      </c>
      <c r="L1394" s="0" t="n">
        <v>2.55</v>
      </c>
      <c r="M1394" s="19" t="n">
        <v>43623.7734326389</v>
      </c>
      <c r="N1394" s="19" t="n">
        <v>43623.7834435532</v>
      </c>
      <c r="O1394" s="19" t="s">
        <v>1134</v>
      </c>
      <c r="AO1394" s="47" t="str">
        <f aca="false">IF(AND(C1394=S$2,D1394=S$3,COUNTIF(AO$1:AO1393,"&gt;"&amp;1)&lt;10),ROW(),"")</f>
        <v/>
      </c>
    </row>
    <row r="1395" customFormat="false" ht="12.8" hidden="false" customHeight="false" outlineLevel="0" collapsed="false">
      <c r="A1395" s="0" t="s">
        <v>2012</v>
      </c>
      <c r="B1395" s="0" t="s">
        <v>88</v>
      </c>
      <c r="C1395" s="0" t="s">
        <v>26</v>
      </c>
      <c r="D1395" s="0" t="s">
        <v>66</v>
      </c>
      <c r="E1395" s="20" t="n">
        <v>257.69100112915</v>
      </c>
      <c r="F1395" s="0" t="n">
        <v>70.6</v>
      </c>
      <c r="G1395" s="0" t="n">
        <v>74.4</v>
      </c>
      <c r="H1395" s="0" t="n">
        <v>80.6</v>
      </c>
      <c r="I1395" s="0" t="n">
        <v>3.97</v>
      </c>
      <c r="J1395" s="0" t="n">
        <v>1.38</v>
      </c>
      <c r="K1395" s="0" t="n">
        <v>31.83</v>
      </c>
      <c r="L1395" s="0" t="n">
        <v>0.91</v>
      </c>
      <c r="M1395" s="19" t="n">
        <v>43623.711302581</v>
      </c>
      <c r="N1395" s="19" t="n">
        <v>43623.7699832523</v>
      </c>
      <c r="O1395" s="19" t="s">
        <v>654</v>
      </c>
      <c r="AO1395" s="47" t="str">
        <f aca="false">IF(AND(C1395=S$2,D1395=S$3,COUNTIF(AO$1:AO1394,"&gt;"&amp;1)&lt;10),ROW(),"")</f>
        <v/>
      </c>
    </row>
    <row r="1396" customFormat="false" ht="12.8" hidden="false" customHeight="false" outlineLevel="0" collapsed="false">
      <c r="A1396" s="0" t="s">
        <v>2013</v>
      </c>
      <c r="B1396" s="0" t="s">
        <v>66</v>
      </c>
      <c r="C1396" s="0" t="s">
        <v>20</v>
      </c>
      <c r="D1396" s="0" t="s">
        <v>66</v>
      </c>
      <c r="E1396" s="20" t="n">
        <v>261.627004241943</v>
      </c>
      <c r="F1396" s="0" t="n">
        <v>69.7</v>
      </c>
      <c r="G1396" s="0" t="n">
        <v>73.5</v>
      </c>
      <c r="H1396" s="0" t="n">
        <v>78.4</v>
      </c>
      <c r="I1396" s="0" t="n">
        <v>12.13</v>
      </c>
      <c r="J1396" s="0" t="n">
        <v>1.76</v>
      </c>
      <c r="K1396" s="0" t="n">
        <v>32.68</v>
      </c>
      <c r="L1396" s="0" t="n">
        <v>1.66</v>
      </c>
      <c r="M1396" s="19" t="n">
        <v>43623.6833284375</v>
      </c>
      <c r="N1396" s="19" t="n">
        <v>43623.7065229167</v>
      </c>
      <c r="O1396" s="19" t="s">
        <v>654</v>
      </c>
      <c r="AO1396" s="47" t="str">
        <f aca="false">IF(AND(C1396=S$2,D1396=S$3,COUNTIF(AO$1:AO1395,"&gt;"&amp;1)&lt;10),ROW(),"")</f>
        <v/>
      </c>
    </row>
    <row r="1397" customFormat="false" ht="12.8" hidden="false" customHeight="false" outlineLevel="0" collapsed="false">
      <c r="A1397" s="0" t="s">
        <v>2014</v>
      </c>
      <c r="B1397" s="0" t="s">
        <v>66</v>
      </c>
      <c r="C1397" s="0" t="s">
        <v>20</v>
      </c>
      <c r="D1397" s="0" t="s">
        <v>66</v>
      </c>
      <c r="E1397" s="20" t="n">
        <v>148.639001464844</v>
      </c>
      <c r="F1397" s="0" t="n">
        <v>58.5</v>
      </c>
      <c r="G1397" s="0" t="n">
        <v>61.7</v>
      </c>
      <c r="H1397" s="0" t="n">
        <v>66.8</v>
      </c>
      <c r="I1397" s="0" t="n">
        <v>9.86</v>
      </c>
      <c r="J1397" s="0" t="n">
        <v>1.69</v>
      </c>
      <c r="K1397" s="0" t="n">
        <v>32.45</v>
      </c>
      <c r="L1397" s="0" t="n">
        <v>0.52</v>
      </c>
      <c r="M1397" s="19" t="n">
        <v>43623.6668177894</v>
      </c>
      <c r="N1397" s="19" t="n">
        <v>43623.6798734144</v>
      </c>
      <c r="O1397" s="19" t="s">
        <v>654</v>
      </c>
      <c r="AO1397" s="47" t="str">
        <f aca="false">IF(AND(C1397=S$2,D1397=S$3,COUNTIF(AO$1:AO1396,"&gt;"&amp;1)&lt;10),ROW(),"")</f>
        <v/>
      </c>
    </row>
    <row r="1398" customFormat="false" ht="12.8" hidden="false" customHeight="false" outlineLevel="0" collapsed="false">
      <c r="A1398" s="0" t="s">
        <v>2015</v>
      </c>
      <c r="B1398" s="0" t="s">
        <v>88</v>
      </c>
      <c r="C1398" s="0" t="s">
        <v>26</v>
      </c>
      <c r="D1398" s="0" t="s">
        <v>66</v>
      </c>
      <c r="E1398" s="20" t="n">
        <v>136.917000198364</v>
      </c>
      <c r="F1398" s="0" t="n">
        <v>69.7</v>
      </c>
      <c r="G1398" s="0" t="n">
        <v>73.4</v>
      </c>
      <c r="H1398" s="0" t="n">
        <v>79.5</v>
      </c>
      <c r="I1398" s="0" t="n">
        <v>3.17</v>
      </c>
      <c r="J1398" s="0" t="n">
        <v>1.19</v>
      </c>
      <c r="K1398" s="0" t="n">
        <v>31.72</v>
      </c>
      <c r="L1398" s="0" t="n">
        <v>0.88</v>
      </c>
      <c r="M1398" s="19" t="n">
        <v>43623.649196875</v>
      </c>
      <c r="N1398" s="19" t="n">
        <v>43623.6607470255</v>
      </c>
      <c r="O1398" s="19" t="s">
        <v>654</v>
      </c>
      <c r="AO1398" s="47" t="str">
        <f aca="false">IF(AND(C1398=S$2,D1398=S$3,COUNTIF(AO$1:AO1397,"&gt;"&amp;1)&lt;10),ROW(),"")</f>
        <v/>
      </c>
    </row>
    <row r="1399" customFormat="false" ht="12.8" hidden="false" customHeight="false" outlineLevel="0" collapsed="false">
      <c r="A1399" s="0" t="s">
        <v>2016</v>
      </c>
      <c r="B1399" s="0" t="s">
        <v>30</v>
      </c>
      <c r="C1399" s="0" t="s">
        <v>1</v>
      </c>
      <c r="D1399" s="0" t="s">
        <v>30</v>
      </c>
      <c r="E1399" s="20" t="n">
        <v>371.391003417969</v>
      </c>
      <c r="F1399" s="20" t="n">
        <v>76.8</v>
      </c>
      <c r="G1399" s="20" t="n">
        <v>80.9</v>
      </c>
      <c r="H1399" s="20" t="n">
        <v>87.9</v>
      </c>
      <c r="I1399" s="20" t="n">
        <v>2.24</v>
      </c>
      <c r="J1399" s="20" t="n">
        <v>0.64</v>
      </c>
      <c r="K1399" s="20" t="n">
        <v>31.63</v>
      </c>
      <c r="L1399" s="20" t="n">
        <v>0.66</v>
      </c>
      <c r="M1399" s="19" t="n">
        <v>43623.5396940972</v>
      </c>
      <c r="N1399" s="19" t="n">
        <v>43623.6349257755</v>
      </c>
      <c r="O1399" s="19" t="s">
        <v>649</v>
      </c>
      <c r="AO1399" s="47" t="str">
        <f aca="false">IF(AND(C1399=S$2,D1399=S$3,COUNTIF(AO$1:AO1398,"&gt;"&amp;1)&lt;10),ROW(),"")</f>
        <v/>
      </c>
    </row>
    <row r="1400" customFormat="false" ht="12.8" hidden="false" customHeight="false" outlineLevel="0" collapsed="false">
      <c r="A1400" s="0" t="s">
        <v>2017</v>
      </c>
      <c r="B1400" s="0" t="s">
        <v>54</v>
      </c>
      <c r="C1400" s="0" t="s">
        <v>5</v>
      </c>
      <c r="D1400" s="0" t="s">
        <v>54</v>
      </c>
      <c r="E1400" s="20" t="n">
        <v>501.851009368897</v>
      </c>
      <c r="F1400" s="0" t="n">
        <v>78.9</v>
      </c>
      <c r="G1400" s="0" t="n">
        <v>83.1</v>
      </c>
      <c r="H1400" s="0" t="n">
        <v>89.9</v>
      </c>
      <c r="I1400" s="0" t="n">
        <v>2.35</v>
      </c>
      <c r="J1400" s="0" t="n">
        <v>0.74</v>
      </c>
      <c r="K1400" s="0" t="n">
        <v>31.85</v>
      </c>
      <c r="L1400" s="0" t="n">
        <v>0.62</v>
      </c>
      <c r="M1400" s="19" t="n">
        <v>43623.4768981134</v>
      </c>
      <c r="N1400" s="19" t="n">
        <v>43623.5345678588</v>
      </c>
      <c r="O1400" s="19" t="s">
        <v>649</v>
      </c>
      <c r="AO1400" s="47" t="str">
        <f aca="false">IF(AND(C1400=S$2,D1400=S$3,COUNTIF(AO$1:AO1399,"&gt;"&amp;1)&lt;10),ROW(),"")</f>
        <v/>
      </c>
    </row>
    <row r="1401" customFormat="false" ht="12.8" hidden="false" customHeight="false" outlineLevel="0" collapsed="false">
      <c r="A1401" s="0" t="s">
        <v>2018</v>
      </c>
      <c r="B1401" s="0" t="s">
        <v>66</v>
      </c>
      <c r="C1401" s="0" t="s">
        <v>20</v>
      </c>
      <c r="D1401" s="0" t="s">
        <v>66</v>
      </c>
      <c r="E1401" s="20" t="n">
        <v>223.925003051758</v>
      </c>
      <c r="F1401" s="0" t="n">
        <v>72.4</v>
      </c>
      <c r="G1401" s="0" t="n">
        <v>76.3</v>
      </c>
      <c r="H1401" s="0" t="n">
        <v>82.2</v>
      </c>
      <c r="I1401" s="0" t="n">
        <v>7.41</v>
      </c>
      <c r="J1401" s="0" t="n">
        <v>1.33</v>
      </c>
      <c r="K1401" s="0" t="n">
        <v>32.18</v>
      </c>
      <c r="L1401" s="0" t="n">
        <v>1.3</v>
      </c>
      <c r="M1401" s="19" t="n">
        <v>43623.3978674421</v>
      </c>
      <c r="N1401" s="19" t="n">
        <v>43623.4465689815</v>
      </c>
      <c r="O1401" s="19" t="s">
        <v>649</v>
      </c>
      <c r="AO1401" s="47" t="str">
        <f aca="false">IF(AND(C1401=S$2,D1401=S$3,COUNTIF(AO$1:AO1400,"&gt;"&amp;1)&lt;10),ROW(),"")</f>
        <v/>
      </c>
    </row>
    <row r="1402" customFormat="false" ht="12.8" hidden="false" customHeight="false" outlineLevel="0" collapsed="false">
      <c r="A1402" s="0" t="s">
        <v>2019</v>
      </c>
      <c r="B1402" s="0" t="s">
        <v>613</v>
      </c>
      <c r="C1402" s="0" t="s">
        <v>11</v>
      </c>
      <c r="D1402" s="0" t="s">
        <v>66</v>
      </c>
      <c r="E1402" s="20" t="n">
        <v>181.164001464844</v>
      </c>
      <c r="F1402" s="0" t="n">
        <v>74.8</v>
      </c>
      <c r="G1402" s="0" t="n">
        <v>78.9</v>
      </c>
      <c r="H1402" s="0" t="n">
        <v>84.8</v>
      </c>
      <c r="I1402" s="0" t="n">
        <v>5.82</v>
      </c>
      <c r="J1402" s="0" t="n">
        <v>1.13</v>
      </c>
      <c r="K1402" s="0" t="n">
        <v>31.99</v>
      </c>
      <c r="L1402" s="0" t="n">
        <v>1.93</v>
      </c>
      <c r="M1402" s="19" t="n">
        <v>43623.3421647338</v>
      </c>
      <c r="N1402" s="19" t="n">
        <v>43623.3585485301</v>
      </c>
      <c r="O1402" s="19" t="s">
        <v>649</v>
      </c>
      <c r="AO1402" s="47" t="str">
        <f aca="false">IF(AND(C1402=S$2,D1402=S$3,COUNTIF(AO$1:AO1401,"&gt;"&amp;1)&lt;10),ROW(),"")</f>
        <v/>
      </c>
    </row>
    <row r="1403" customFormat="false" ht="12.8" hidden="false" customHeight="false" outlineLevel="0" collapsed="false">
      <c r="A1403" s="0" t="s">
        <v>2020</v>
      </c>
      <c r="B1403" s="0" t="s">
        <v>594</v>
      </c>
      <c r="C1403" s="0" t="s">
        <v>24</v>
      </c>
      <c r="D1403" s="0" t="s">
        <v>594</v>
      </c>
      <c r="E1403" s="20" t="n">
        <v>236.320000648499</v>
      </c>
      <c r="F1403" s="0" t="n">
        <v>79.8</v>
      </c>
      <c r="G1403" s="0" t="n">
        <v>84.3</v>
      </c>
      <c r="H1403" s="0" t="n">
        <v>90.3</v>
      </c>
      <c r="I1403" s="0" t="n">
        <v>9.59</v>
      </c>
      <c r="J1403" s="0" t="n">
        <v>1.07</v>
      </c>
      <c r="K1403" s="0" t="n">
        <v>32.5</v>
      </c>
      <c r="L1403" s="0" t="n">
        <v>0.57</v>
      </c>
      <c r="M1403" s="19" t="n">
        <v>43623.3054927083</v>
      </c>
      <c r="N1403" s="19" t="n">
        <v>43623.3398337153</v>
      </c>
      <c r="O1403" s="19" t="s">
        <v>649</v>
      </c>
      <c r="AO1403" s="47" t="str">
        <f aca="false">IF(AND(C1403=S$2,D1403=S$3,COUNTIF(AO$1:AO1402,"&gt;"&amp;1)&lt;10),ROW(),"")</f>
        <v/>
      </c>
    </row>
    <row r="1404" customFormat="false" ht="12.8" hidden="false" customHeight="false" outlineLevel="0" collapsed="false">
      <c r="A1404" s="0" t="s">
        <v>2021</v>
      </c>
      <c r="B1404" s="0" t="s">
        <v>104</v>
      </c>
      <c r="C1404" s="0" t="s">
        <v>6</v>
      </c>
      <c r="D1404" s="0" t="s">
        <v>104</v>
      </c>
      <c r="E1404" s="20" t="n">
        <v>112.762001037598</v>
      </c>
      <c r="F1404" s="0" t="n">
        <v>79.4</v>
      </c>
      <c r="G1404" s="0" t="n">
        <v>83.7</v>
      </c>
      <c r="H1404" s="0" t="n">
        <v>90.4</v>
      </c>
      <c r="I1404" s="0" t="n">
        <v>4.41</v>
      </c>
      <c r="J1404" s="0" t="n">
        <v>0.73</v>
      </c>
      <c r="K1404" s="0" t="n">
        <v>31.88</v>
      </c>
      <c r="L1404" s="0" t="n">
        <v>0.79</v>
      </c>
      <c r="M1404" s="19" t="n">
        <v>43623.291071331</v>
      </c>
      <c r="N1404" s="19" t="n">
        <v>43623.2997802083</v>
      </c>
      <c r="O1404" s="19" t="s">
        <v>649</v>
      </c>
      <c r="AO1404" s="47" t="str">
        <f aca="false">IF(AND(C1404=S$2,D1404=S$3,COUNTIF(AO$1:AO1403,"&gt;"&amp;1)&lt;10),ROW(),"")</f>
        <v/>
      </c>
    </row>
    <row r="1405" customFormat="false" ht="12.8" hidden="false" customHeight="false" outlineLevel="0" collapsed="false">
      <c r="A1405" s="0" t="s">
        <v>2022</v>
      </c>
      <c r="B1405" s="0" t="s">
        <v>30</v>
      </c>
      <c r="C1405" s="0" t="s">
        <v>1</v>
      </c>
      <c r="D1405" s="0" t="s">
        <v>30</v>
      </c>
      <c r="E1405" s="20" t="n">
        <v>333.751003265381</v>
      </c>
      <c r="F1405" s="20" t="n">
        <v>76.1</v>
      </c>
      <c r="G1405" s="20" t="n">
        <v>80.2</v>
      </c>
      <c r="H1405" s="20" t="n">
        <v>87.5</v>
      </c>
      <c r="I1405" s="20" t="n">
        <v>2.54</v>
      </c>
      <c r="J1405" s="20" t="n">
        <v>0.71</v>
      </c>
      <c r="K1405" s="20" t="n">
        <v>31.76</v>
      </c>
      <c r="L1405" s="20" t="n">
        <v>0.49</v>
      </c>
      <c r="M1405" s="19" t="n">
        <v>43623.2357242708</v>
      </c>
      <c r="N1405" s="19" t="n">
        <v>43623.2800763889</v>
      </c>
      <c r="O1405" s="19" t="s">
        <v>649</v>
      </c>
      <c r="AO1405" s="47" t="str">
        <f aca="false">IF(AND(C1405=S$2,D1405=S$3,COUNTIF(AO$1:AO1404,"&gt;"&amp;1)&lt;10),ROW(),"")</f>
        <v/>
      </c>
    </row>
    <row r="1406" customFormat="false" ht="12.8" hidden="false" customHeight="false" outlineLevel="0" collapsed="false">
      <c r="A1406" s="0" t="s">
        <v>2023</v>
      </c>
      <c r="B1406" s="0" t="s">
        <v>88</v>
      </c>
      <c r="C1406" s="0" t="s">
        <v>26</v>
      </c>
      <c r="D1406" s="0" t="s">
        <v>66</v>
      </c>
      <c r="E1406" s="20" t="n">
        <v>149.039001464844</v>
      </c>
      <c r="F1406" s="0" t="n">
        <v>73</v>
      </c>
      <c r="G1406" s="0" t="n">
        <v>77</v>
      </c>
      <c r="H1406" s="0" t="n">
        <v>83.9</v>
      </c>
      <c r="I1406" s="0" t="n">
        <v>3.88</v>
      </c>
      <c r="J1406" s="0" t="n">
        <v>0.93</v>
      </c>
      <c r="K1406" s="0" t="n">
        <v>31.84</v>
      </c>
      <c r="L1406" s="0" t="n">
        <v>0.56</v>
      </c>
      <c r="M1406" s="19" t="n">
        <v>43623.220903507</v>
      </c>
      <c r="N1406" s="19" t="n">
        <v>43623.2316082986</v>
      </c>
      <c r="O1406" s="19" t="s">
        <v>649</v>
      </c>
      <c r="AO1406" s="47" t="str">
        <f aca="false">IF(AND(C1406=S$2,D1406=S$3,COUNTIF(AO$1:AO1405,"&gt;"&amp;1)&lt;10),ROW(),"")</f>
        <v/>
      </c>
    </row>
    <row r="1407" customFormat="false" ht="12.8" hidden="false" customHeight="false" outlineLevel="0" collapsed="false">
      <c r="A1407" s="0" t="s">
        <v>2024</v>
      </c>
      <c r="B1407" s="0" t="s">
        <v>633</v>
      </c>
      <c r="C1407" s="0" t="s">
        <v>5</v>
      </c>
      <c r="D1407" s="0" t="s">
        <v>54</v>
      </c>
      <c r="E1407" s="20" t="n">
        <v>222.078002929688</v>
      </c>
      <c r="F1407" s="0" t="n">
        <v>80.2</v>
      </c>
      <c r="G1407" s="0" t="n">
        <v>84.6</v>
      </c>
      <c r="H1407" s="0" t="n">
        <v>90.9</v>
      </c>
      <c r="I1407" s="0" t="n">
        <v>4.89</v>
      </c>
      <c r="J1407" s="0" t="n">
        <v>0.85</v>
      </c>
      <c r="K1407" s="0" t="n">
        <v>31.81</v>
      </c>
      <c r="L1407" s="0" t="n">
        <v>0.48</v>
      </c>
      <c r="M1407" s="19" t="n">
        <v>43622.725521412</v>
      </c>
      <c r="N1407" s="19" t="n">
        <v>43622.7817818634</v>
      </c>
      <c r="O1407" s="19" t="s">
        <v>676</v>
      </c>
      <c r="AO1407" s="47" t="str">
        <f aca="false">IF(AND(C1407=S$2,D1407=S$3,COUNTIF(AO$1:AO1406,"&gt;"&amp;1)&lt;10),ROW(),"")</f>
        <v/>
      </c>
    </row>
    <row r="1408" customFormat="false" ht="12.8" hidden="false" customHeight="false" outlineLevel="0" collapsed="false">
      <c r="A1408" s="0" t="s">
        <v>2025</v>
      </c>
      <c r="B1408" s="0" t="s">
        <v>56</v>
      </c>
      <c r="C1408" s="0" t="s">
        <v>25</v>
      </c>
      <c r="D1408" s="0" t="s">
        <v>56</v>
      </c>
      <c r="E1408" s="20" t="n">
        <v>333.117004394531</v>
      </c>
      <c r="F1408" s="0" t="n">
        <v>80.6</v>
      </c>
      <c r="G1408" s="0" t="n">
        <v>85</v>
      </c>
      <c r="H1408" s="0" t="n">
        <v>90.4</v>
      </c>
      <c r="I1408" s="0" t="n">
        <v>10.85</v>
      </c>
      <c r="J1408" s="0" t="n">
        <v>1.07</v>
      </c>
      <c r="K1408" s="0" t="n">
        <v>32.68</v>
      </c>
      <c r="L1408" s="0" t="n">
        <v>0.5</v>
      </c>
      <c r="M1408" s="19" t="n">
        <v>43622.6746709491</v>
      </c>
      <c r="N1408" s="19" t="n">
        <v>43622.7048674769</v>
      </c>
      <c r="O1408" s="19" t="s">
        <v>676</v>
      </c>
      <c r="AO1408" s="47" t="str">
        <f aca="false">IF(AND(C1408=S$2,D1408=S$3,COUNTIF(AO$1:AO1407,"&gt;"&amp;1)&lt;10),ROW(),"")</f>
        <v/>
      </c>
    </row>
    <row r="1409" customFormat="false" ht="12.8" hidden="false" customHeight="false" outlineLevel="0" collapsed="false">
      <c r="A1409" s="0" t="s">
        <v>2026</v>
      </c>
      <c r="B1409" s="0" t="s">
        <v>30</v>
      </c>
      <c r="C1409" s="0" t="s">
        <v>4</v>
      </c>
      <c r="D1409" s="0" t="s">
        <v>30</v>
      </c>
      <c r="E1409" s="20" t="n">
        <v>296.10400390625</v>
      </c>
      <c r="F1409" s="0" t="n">
        <v>77.6</v>
      </c>
      <c r="G1409" s="0" t="n">
        <v>81.8</v>
      </c>
      <c r="H1409" s="0" t="n">
        <v>88.2</v>
      </c>
      <c r="I1409" s="0" t="n">
        <v>6.14</v>
      </c>
      <c r="J1409" s="0" t="n">
        <v>0.93</v>
      </c>
      <c r="K1409" s="0" t="n">
        <v>31.9</v>
      </c>
      <c r="L1409" s="0" t="n">
        <v>0.37</v>
      </c>
      <c r="M1409" s="19" t="n">
        <v>43622.6496138542</v>
      </c>
      <c r="N1409" s="19" t="n">
        <v>43622.6702216088</v>
      </c>
      <c r="O1409" s="19" t="s">
        <v>676</v>
      </c>
      <c r="AO1409" s="47" t="str">
        <f aca="false">IF(AND(C1409=S$2,D1409=S$3,COUNTIF(AO$1:AO1408,"&gt;"&amp;1)&lt;10),ROW(),"")</f>
        <v/>
      </c>
    </row>
    <row r="1410" customFormat="false" ht="12.8" hidden="false" customHeight="false" outlineLevel="0" collapsed="false">
      <c r="A1410" s="0" t="s">
        <v>2027</v>
      </c>
      <c r="B1410" s="0" t="s">
        <v>594</v>
      </c>
      <c r="C1410" s="0" t="s">
        <v>24</v>
      </c>
      <c r="D1410" s="0" t="s">
        <v>594</v>
      </c>
      <c r="E1410" s="20" t="n">
        <v>444.156005859375</v>
      </c>
      <c r="F1410" s="0" t="n">
        <v>79.8</v>
      </c>
      <c r="G1410" s="0" t="n">
        <v>84.2</v>
      </c>
      <c r="H1410" s="0" t="n">
        <v>90</v>
      </c>
      <c r="I1410" s="0" t="n">
        <v>11.54</v>
      </c>
      <c r="J1410" s="0" t="n">
        <v>1.08</v>
      </c>
      <c r="K1410" s="0" t="n">
        <v>32.69</v>
      </c>
      <c r="L1410" s="0" t="n">
        <v>0.48</v>
      </c>
      <c r="M1410" s="19" t="n">
        <v>43622.6055331366</v>
      </c>
      <c r="N1410" s="19" t="n">
        <v>43622.6453363426</v>
      </c>
      <c r="O1410" s="19" t="s">
        <v>676</v>
      </c>
      <c r="AO1410" s="47" t="str">
        <f aca="false">IF(AND(C1410=S$2,D1410=S$3,COUNTIF(AO$1:AO1409,"&gt;"&amp;1)&lt;10),ROW(),"")</f>
        <v/>
      </c>
    </row>
    <row r="1411" customFormat="false" ht="12.8" hidden="false" customHeight="false" outlineLevel="0" collapsed="false">
      <c r="A1411" s="0" t="s">
        <v>2028</v>
      </c>
      <c r="B1411" s="0" t="s">
        <v>613</v>
      </c>
      <c r="C1411" s="0" t="s">
        <v>23</v>
      </c>
      <c r="D1411" s="0" t="s">
        <v>594</v>
      </c>
      <c r="E1411" s="20" t="n">
        <v>111.039001464844</v>
      </c>
      <c r="F1411" s="0" t="n">
        <v>76.5</v>
      </c>
      <c r="G1411" s="0" t="n">
        <v>80.7</v>
      </c>
      <c r="H1411" s="0" t="n">
        <v>87.3</v>
      </c>
      <c r="I1411" s="0" t="n">
        <v>7.74</v>
      </c>
      <c r="J1411" s="0" t="n">
        <v>0.98</v>
      </c>
      <c r="K1411" s="0" t="n">
        <v>32.37</v>
      </c>
      <c r="L1411" s="0" t="n">
        <v>0.32</v>
      </c>
      <c r="M1411" s="19" t="n">
        <v>43622.5929234606</v>
      </c>
      <c r="N1411" s="19" t="n">
        <v>43622.5998215625</v>
      </c>
      <c r="O1411" s="19" t="s">
        <v>676</v>
      </c>
      <c r="AO1411" s="47" t="str">
        <f aca="false">IF(AND(C1411=S$2,D1411=S$3,COUNTIF(AO$1:AO1410,"&gt;"&amp;1)&lt;10),ROW(),"")</f>
        <v/>
      </c>
    </row>
    <row r="1412" customFormat="false" ht="12.8" hidden="false" customHeight="false" outlineLevel="0" collapsed="false">
      <c r="A1412" s="0" t="s">
        <v>2029</v>
      </c>
      <c r="B1412" s="0" t="s">
        <v>56</v>
      </c>
      <c r="C1412" s="0" t="s">
        <v>25</v>
      </c>
      <c r="D1412" s="0" t="s">
        <v>56</v>
      </c>
      <c r="E1412" s="20" t="n">
        <v>333.117004394531</v>
      </c>
      <c r="F1412" s="0" t="n">
        <v>82.1</v>
      </c>
      <c r="G1412" s="0" t="n">
        <v>86.6</v>
      </c>
      <c r="H1412" s="0" t="n">
        <v>92.3</v>
      </c>
      <c r="I1412" s="0" t="n">
        <v>10.11</v>
      </c>
      <c r="J1412" s="0" t="n">
        <v>0.98</v>
      </c>
      <c r="K1412" s="0" t="n">
        <v>32.65</v>
      </c>
      <c r="L1412" s="0" t="n">
        <v>0.41</v>
      </c>
      <c r="M1412" s="19" t="n">
        <v>43622.5462919329</v>
      </c>
      <c r="N1412" s="19" t="n">
        <v>43622.7205440625</v>
      </c>
      <c r="O1412" s="19" t="s">
        <v>676</v>
      </c>
      <c r="AO1412" s="47" t="str">
        <f aca="false">IF(AND(C1412=S$2,D1412=S$3,COUNTIF(AO$1:AO1411,"&gt;"&amp;1)&lt;10),ROW(),"")</f>
        <v/>
      </c>
    </row>
    <row r="1413" customFormat="false" ht="12.8" hidden="false" customHeight="false" outlineLevel="0" collapsed="false">
      <c r="A1413" s="0" t="s">
        <v>2030</v>
      </c>
      <c r="B1413" s="0" t="s">
        <v>613</v>
      </c>
      <c r="C1413" s="0" t="s">
        <v>11</v>
      </c>
      <c r="D1413" s="0" t="s">
        <v>66</v>
      </c>
      <c r="E1413" s="20" t="n">
        <v>111.039001464844</v>
      </c>
      <c r="F1413" s="0" t="n">
        <v>74.3</v>
      </c>
      <c r="G1413" s="0" t="n">
        <v>78.3</v>
      </c>
      <c r="H1413" s="0" t="n">
        <v>84.2</v>
      </c>
      <c r="I1413" s="0" t="n">
        <v>6.77</v>
      </c>
      <c r="J1413" s="0" t="n">
        <v>1.16</v>
      </c>
      <c r="K1413" s="0" t="n">
        <v>32.02</v>
      </c>
      <c r="L1413" s="0" t="n">
        <v>0.55</v>
      </c>
      <c r="M1413" s="19" t="n">
        <v>43622.5271528588</v>
      </c>
      <c r="N1413" s="19" t="n">
        <v>43622.5382239583</v>
      </c>
      <c r="O1413" s="19" t="s">
        <v>676</v>
      </c>
      <c r="AO1413" s="47" t="str">
        <f aca="false">IF(AND(C1413=S$2,D1413=S$3,COUNTIF(AO$1:AO1412,"&gt;"&amp;1)&lt;10),ROW(),"")</f>
        <v/>
      </c>
    </row>
    <row r="1414" customFormat="false" ht="12.8" hidden="false" customHeight="false" outlineLevel="0" collapsed="false">
      <c r="A1414" s="0" t="s">
        <v>2031</v>
      </c>
      <c r="B1414" s="0" t="s">
        <v>613</v>
      </c>
      <c r="C1414" s="0" t="s">
        <v>23</v>
      </c>
      <c r="D1414" s="0" t="s">
        <v>594</v>
      </c>
      <c r="E1414" s="20" t="n">
        <v>259.091003417969</v>
      </c>
      <c r="F1414" s="0" t="n">
        <v>75.3</v>
      </c>
      <c r="G1414" s="0" t="n">
        <v>79.4</v>
      </c>
      <c r="H1414" s="0" t="n">
        <v>84.4</v>
      </c>
      <c r="I1414" s="0" t="n">
        <v>11.48</v>
      </c>
      <c r="J1414" s="0" t="n">
        <v>1.47</v>
      </c>
      <c r="K1414" s="0" t="n">
        <v>32.68</v>
      </c>
      <c r="L1414" s="0" t="n">
        <v>0.4</v>
      </c>
      <c r="M1414" s="19" t="n">
        <v>43622.5012208681</v>
      </c>
      <c r="N1414" s="19" t="n">
        <v>43622.5236061343</v>
      </c>
      <c r="O1414" s="19" t="s">
        <v>676</v>
      </c>
      <c r="AO1414" s="47" t="str">
        <f aca="false">IF(AND(C1414=S$2,D1414=S$3,COUNTIF(AO$1:AO1413,"&gt;"&amp;1)&lt;10),ROW(),"")</f>
        <v/>
      </c>
    </row>
    <row r="1415" customFormat="false" ht="12.8" hidden="false" customHeight="false" outlineLevel="0" collapsed="false">
      <c r="A1415" s="0" t="s">
        <v>2032</v>
      </c>
      <c r="B1415" s="0" t="s">
        <v>88</v>
      </c>
      <c r="C1415" s="0" t="s">
        <v>26</v>
      </c>
      <c r="D1415" s="0" t="s">
        <v>66</v>
      </c>
      <c r="E1415" s="20" t="n">
        <v>148.052001953125</v>
      </c>
      <c r="F1415" s="0" t="n">
        <v>70.6</v>
      </c>
      <c r="G1415" s="0" t="n">
        <v>74.4</v>
      </c>
      <c r="H1415" s="0" t="n">
        <v>80.7</v>
      </c>
      <c r="I1415" s="0" t="n">
        <v>3.95</v>
      </c>
      <c r="J1415" s="0" t="n">
        <v>1.09</v>
      </c>
      <c r="K1415" s="0" t="n">
        <v>31.93</v>
      </c>
      <c r="L1415" s="0" t="n">
        <v>0.29</v>
      </c>
      <c r="M1415" s="19" t="n">
        <v>43622.4876573727</v>
      </c>
      <c r="N1415" s="19" t="n">
        <v>43622.4975925579</v>
      </c>
      <c r="O1415" s="19" t="s">
        <v>676</v>
      </c>
      <c r="AO1415" s="47" t="str">
        <f aca="false">IF(AND(C1415=S$2,D1415=S$3,COUNTIF(AO$1:AO1414,"&gt;"&amp;1)&lt;10),ROW(),"")</f>
        <v/>
      </c>
    </row>
    <row r="1416" customFormat="false" ht="12.8" hidden="false" customHeight="false" outlineLevel="0" collapsed="false">
      <c r="A1416" s="0" t="s">
        <v>2033</v>
      </c>
      <c r="B1416" s="0" t="s">
        <v>613</v>
      </c>
      <c r="C1416" s="0" t="s">
        <v>11</v>
      </c>
      <c r="D1416" s="0" t="s">
        <v>66</v>
      </c>
      <c r="E1416" s="20" t="n">
        <v>333.117004394531</v>
      </c>
      <c r="F1416" s="0" t="n">
        <v>73</v>
      </c>
      <c r="G1416" s="0" t="n">
        <v>77</v>
      </c>
      <c r="H1416" s="0" t="n">
        <v>81.6</v>
      </c>
      <c r="I1416" s="0" t="n">
        <v>14.04</v>
      </c>
      <c r="J1416" s="0" t="n">
        <v>1.88</v>
      </c>
      <c r="K1416" s="0" t="n">
        <v>32.87</v>
      </c>
      <c r="L1416" s="0" t="n">
        <v>0.39</v>
      </c>
      <c r="M1416" s="19" t="n">
        <v>43622.3588152778</v>
      </c>
      <c r="N1416" s="19" t="n">
        <v>43622.4842145486</v>
      </c>
      <c r="O1416" s="19" t="s">
        <v>676</v>
      </c>
      <c r="AO1416" s="47" t="str">
        <f aca="false">IF(AND(C1416=S$2,D1416=S$3,COUNTIF(AO$1:AO1415,"&gt;"&amp;1)&lt;10),ROW(),"")</f>
        <v/>
      </c>
    </row>
    <row r="1417" customFormat="false" ht="12.8" hidden="false" customHeight="false" outlineLevel="0" collapsed="false">
      <c r="A1417" s="0" t="s">
        <v>2034</v>
      </c>
      <c r="B1417" s="0" t="s">
        <v>594</v>
      </c>
      <c r="C1417" s="0" t="s">
        <v>23</v>
      </c>
      <c r="D1417" s="0" t="s">
        <v>594</v>
      </c>
      <c r="E1417" s="20" t="n">
        <v>296.10400390625</v>
      </c>
      <c r="F1417" s="0" t="n">
        <v>77.6</v>
      </c>
      <c r="G1417" s="0" t="n">
        <v>81.8</v>
      </c>
      <c r="H1417" s="0" t="n">
        <v>87.3</v>
      </c>
      <c r="I1417" s="0" t="n">
        <v>10.91</v>
      </c>
      <c r="J1417" s="0" t="n">
        <v>1.38</v>
      </c>
      <c r="K1417" s="0" t="n">
        <v>32.67</v>
      </c>
      <c r="L1417" s="0" t="n">
        <v>0.4</v>
      </c>
      <c r="M1417" s="19" t="n">
        <v>43622.32048125</v>
      </c>
      <c r="N1417" s="19" t="n">
        <v>43622.3445946759</v>
      </c>
      <c r="O1417" s="19" t="s">
        <v>676</v>
      </c>
      <c r="AO1417" s="47" t="str">
        <f aca="false">IF(AND(C1417=S$2,D1417=S$3,COUNTIF(AO$1:AO1416,"&gt;"&amp;1)&lt;10),ROW(),"")</f>
        <v/>
      </c>
    </row>
    <row r="1418" customFormat="false" ht="12.8" hidden="false" customHeight="false" outlineLevel="0" collapsed="false">
      <c r="A1418" s="0" t="s">
        <v>2035</v>
      </c>
      <c r="B1418" s="0" t="s">
        <v>30</v>
      </c>
      <c r="C1418" s="0" t="s">
        <v>1</v>
      </c>
      <c r="D1418" s="0" t="s">
        <v>30</v>
      </c>
      <c r="E1418" s="20" t="n">
        <v>148.052001953125</v>
      </c>
      <c r="F1418" s="20" t="n">
        <v>77.1</v>
      </c>
      <c r="G1418" s="20" t="n">
        <v>81.3</v>
      </c>
      <c r="H1418" s="20" t="n">
        <v>88.1</v>
      </c>
      <c r="I1418" s="20" t="n">
        <v>2.52</v>
      </c>
      <c r="J1418" s="20" t="n">
        <v>0.77</v>
      </c>
      <c r="K1418" s="20" t="n">
        <v>31.76</v>
      </c>
      <c r="L1418" s="20" t="n">
        <v>0.31</v>
      </c>
      <c r="M1418" s="19" t="n">
        <v>43622.3054117708</v>
      </c>
      <c r="N1418" s="19" t="n">
        <v>43622.3167593403</v>
      </c>
      <c r="O1418" s="19" t="s">
        <v>676</v>
      </c>
      <c r="AO1418" s="47" t="str">
        <f aca="false">IF(AND(C1418=S$2,D1418=S$3,COUNTIF(AO$1:AO1417,"&gt;"&amp;1)&lt;10),ROW(),"")</f>
        <v/>
      </c>
    </row>
    <row r="1419" customFormat="false" ht="12.8" hidden="false" customHeight="false" outlineLevel="0" collapsed="false">
      <c r="A1419" s="0" t="s">
        <v>2036</v>
      </c>
      <c r="B1419" s="0" t="s">
        <v>54</v>
      </c>
      <c r="C1419" s="0" t="s">
        <v>5</v>
      </c>
      <c r="D1419" s="0" t="s">
        <v>54</v>
      </c>
      <c r="E1419" s="20" t="n">
        <v>222.078002929688</v>
      </c>
      <c r="F1419" s="0" t="n">
        <v>79.7</v>
      </c>
      <c r="G1419" s="0" t="n">
        <v>84.1</v>
      </c>
      <c r="H1419" s="0" t="n">
        <v>89.1</v>
      </c>
      <c r="I1419" s="0" t="n">
        <v>1.48</v>
      </c>
      <c r="J1419" s="0" t="n">
        <v>0.73</v>
      </c>
      <c r="K1419" s="0" t="n">
        <v>31.62</v>
      </c>
      <c r="L1419" s="0" t="n">
        <v>0.8</v>
      </c>
      <c r="M1419" s="19" t="n">
        <v>43622.2651170949</v>
      </c>
      <c r="N1419" s="19" t="n">
        <v>43622.5473386227</v>
      </c>
      <c r="O1419" s="19" t="s">
        <v>605</v>
      </c>
      <c r="AO1419" s="47" t="str">
        <f aca="false">IF(AND(C1419=S$2,D1419=S$3,COUNTIF(AO$1:AO1418,"&gt;"&amp;1)&lt;10),ROW(),"")</f>
        <v/>
      </c>
    </row>
    <row r="1420" customFormat="false" ht="12.8" hidden="false" customHeight="false" outlineLevel="0" collapsed="false">
      <c r="A1420" s="0" t="s">
        <v>2037</v>
      </c>
      <c r="B1420" s="0" t="s">
        <v>30</v>
      </c>
      <c r="C1420" s="0" t="s">
        <v>3</v>
      </c>
      <c r="D1420" s="0" t="s">
        <v>30</v>
      </c>
      <c r="E1420" s="20" t="n">
        <v>333.10400390625</v>
      </c>
      <c r="F1420" s="0" t="n">
        <v>76.4</v>
      </c>
      <c r="G1420" s="0" t="n">
        <v>80.5</v>
      </c>
      <c r="H1420" s="0" t="n">
        <v>87.1</v>
      </c>
      <c r="I1420" s="0" t="n">
        <v>3.63</v>
      </c>
      <c r="J1420" s="0" t="n">
        <v>0.78</v>
      </c>
      <c r="K1420" s="0" t="n">
        <v>31.68</v>
      </c>
      <c r="L1420" s="0" t="n">
        <v>0.5</v>
      </c>
      <c r="M1420" s="19" t="n">
        <v>43622.2614296644</v>
      </c>
      <c r="N1420" s="19" t="n">
        <v>43622.3014006597</v>
      </c>
      <c r="O1420" s="19" t="s">
        <v>676</v>
      </c>
      <c r="AO1420" s="47" t="str">
        <f aca="false">IF(AND(C1420=S$2,D1420=S$3,COUNTIF(AO$1:AO1419,"&gt;"&amp;1)&lt;10),ROW(),"")</f>
        <v/>
      </c>
    </row>
    <row r="1421" customFormat="false" ht="12.8" hidden="false" customHeight="false" outlineLevel="0" collapsed="false">
      <c r="A1421" s="0" t="s">
        <v>2038</v>
      </c>
      <c r="B1421" s="0" t="s">
        <v>613</v>
      </c>
      <c r="C1421" s="0" t="s">
        <v>11</v>
      </c>
      <c r="D1421" s="0" t="s">
        <v>66</v>
      </c>
      <c r="E1421" s="20" t="n">
        <v>222.078002929688</v>
      </c>
      <c r="F1421" s="0" t="n">
        <v>73.5</v>
      </c>
      <c r="G1421" s="0" t="n">
        <v>77.5</v>
      </c>
      <c r="H1421" s="0" t="n">
        <v>83.8</v>
      </c>
      <c r="I1421" s="0" t="n">
        <v>7.62</v>
      </c>
      <c r="J1421" s="0" t="n">
        <v>1.06</v>
      </c>
      <c r="K1421" s="0" t="n">
        <v>32.4</v>
      </c>
      <c r="L1421" s="0" t="n">
        <v>0.41</v>
      </c>
      <c r="M1421" s="19" t="n">
        <v>43622.2363889236</v>
      </c>
      <c r="N1421" s="19" t="n">
        <v>43622.2568998495</v>
      </c>
      <c r="O1421" s="19" t="s">
        <v>676</v>
      </c>
      <c r="AO1421" s="47" t="str">
        <f aca="false">IF(AND(C1421=S$2,D1421=S$3,COUNTIF(AO$1:AO1420,"&gt;"&amp;1)&lt;10),ROW(),"")</f>
        <v/>
      </c>
    </row>
    <row r="1422" customFormat="false" ht="12.8" hidden="false" customHeight="false" outlineLevel="0" collapsed="false">
      <c r="A1422" s="0" t="s">
        <v>2039</v>
      </c>
      <c r="B1422" s="0" t="s">
        <v>613</v>
      </c>
      <c r="C1422" s="0" t="s">
        <v>8</v>
      </c>
      <c r="D1422" s="0" t="s">
        <v>66</v>
      </c>
      <c r="E1422" s="20" t="n">
        <v>148.052001953125</v>
      </c>
      <c r="F1422" s="0" t="n">
        <v>74.1</v>
      </c>
      <c r="G1422" s="0" t="n">
        <v>78.2</v>
      </c>
      <c r="H1422" s="0" t="n">
        <v>83.8</v>
      </c>
      <c r="I1422" s="0" t="n">
        <v>11.99</v>
      </c>
      <c r="J1422" s="0" t="n">
        <v>1.48</v>
      </c>
      <c r="K1422" s="0" t="n">
        <v>32.85</v>
      </c>
      <c r="L1422" s="0" t="n">
        <v>0.54</v>
      </c>
      <c r="M1422" s="19" t="n">
        <v>43622.2211000347</v>
      </c>
      <c r="N1422" s="19" t="n">
        <v>43622.2338033218</v>
      </c>
      <c r="O1422" s="19" t="s">
        <v>676</v>
      </c>
      <c r="AO1422" s="47" t="str">
        <f aca="false">IF(AND(C1422=S$2,D1422=S$3,COUNTIF(AO$1:AO1421,"&gt;"&amp;1)&lt;10),ROW(),"")</f>
        <v/>
      </c>
    </row>
    <row r="1423" customFormat="false" ht="12.8" hidden="false" customHeight="false" outlineLevel="0" collapsed="false">
      <c r="A1423" s="0" t="s">
        <v>2040</v>
      </c>
      <c r="B1423" s="0" t="s">
        <v>633</v>
      </c>
      <c r="C1423" s="0" t="s">
        <v>5</v>
      </c>
      <c r="D1423" s="0" t="s">
        <v>54</v>
      </c>
      <c r="E1423" s="20" t="n">
        <v>148.052001953125</v>
      </c>
      <c r="F1423" s="0" t="n">
        <v>79.7</v>
      </c>
      <c r="G1423" s="0" t="n">
        <v>84.1</v>
      </c>
      <c r="H1423" s="0" t="n">
        <v>90.9</v>
      </c>
      <c r="I1423" s="0" t="n">
        <v>3.07</v>
      </c>
      <c r="J1423" s="0" t="n">
        <v>0.76</v>
      </c>
      <c r="K1423" s="0" t="n">
        <v>31.73</v>
      </c>
      <c r="L1423" s="0" t="n">
        <v>0.86</v>
      </c>
      <c r="M1423" s="19" t="n">
        <v>43621.9226615741</v>
      </c>
      <c r="N1423" s="19" t="n">
        <v>43621.9378428241</v>
      </c>
      <c r="O1423" s="19" t="s">
        <v>676</v>
      </c>
      <c r="AO1423" s="47" t="str">
        <f aca="false">IF(AND(C1423=S$2,D1423=S$3,COUNTIF(AO$1:AO1422,"&gt;"&amp;1)&lt;10),ROW(),"")</f>
        <v/>
      </c>
    </row>
    <row r="1424" customFormat="false" ht="12.8" hidden="false" customHeight="false" outlineLevel="0" collapsed="false">
      <c r="A1424" s="0" t="s">
        <v>2041</v>
      </c>
      <c r="B1424" s="0" t="s">
        <v>66</v>
      </c>
      <c r="C1424" s="0" t="s">
        <v>20</v>
      </c>
      <c r="D1424" s="0" t="s">
        <v>66</v>
      </c>
      <c r="E1424" s="20" t="n">
        <v>296.10400390625</v>
      </c>
      <c r="F1424" s="0" t="n">
        <v>67.2</v>
      </c>
      <c r="G1424" s="0" t="n">
        <v>70.8</v>
      </c>
      <c r="H1424" s="0" t="n">
        <v>76.3</v>
      </c>
      <c r="I1424" s="0" t="n">
        <v>6.42</v>
      </c>
      <c r="J1424" s="0" t="n">
        <v>1.41</v>
      </c>
      <c r="K1424" s="0" t="n">
        <v>32.09</v>
      </c>
      <c r="L1424" s="0" t="n">
        <v>0.84</v>
      </c>
      <c r="M1424" s="19" t="n">
        <v>43621.8935537384</v>
      </c>
      <c r="N1424" s="19" t="n">
        <v>43621.9183747338</v>
      </c>
      <c r="O1424" s="19" t="s">
        <v>676</v>
      </c>
      <c r="AO1424" s="47" t="str">
        <f aca="false">IF(AND(C1424=S$2,D1424=S$3,COUNTIF(AO$1:AO1423,"&gt;"&amp;1)&lt;10),ROW(),"")</f>
        <v/>
      </c>
    </row>
    <row r="1425" customFormat="false" ht="12.8" hidden="false" customHeight="false" outlineLevel="0" collapsed="false">
      <c r="A1425" s="0" t="s">
        <v>2042</v>
      </c>
      <c r="B1425" s="0" t="s">
        <v>30</v>
      </c>
      <c r="C1425" s="0" t="s">
        <v>4</v>
      </c>
      <c r="D1425" s="0" t="s">
        <v>30</v>
      </c>
      <c r="E1425" s="20" t="n">
        <v>185.065002441406</v>
      </c>
      <c r="F1425" s="0" t="n">
        <v>74.7</v>
      </c>
      <c r="G1425" s="0" t="n">
        <v>78.8</v>
      </c>
      <c r="H1425" s="0" t="n">
        <v>85.2</v>
      </c>
      <c r="I1425" s="0" t="n">
        <v>4.63</v>
      </c>
      <c r="J1425" s="0" t="n">
        <v>0.71</v>
      </c>
      <c r="K1425" s="0" t="n">
        <v>31.74</v>
      </c>
      <c r="L1425" s="0" t="n">
        <v>4.17</v>
      </c>
      <c r="M1425" s="19" t="n">
        <v>43621.8721358449</v>
      </c>
      <c r="N1425" s="19" t="n">
        <v>43621.888849456</v>
      </c>
      <c r="O1425" s="19" t="s">
        <v>676</v>
      </c>
      <c r="AO1425" s="47" t="str">
        <f aca="false">IF(AND(C1425=S$2,D1425=S$3,COUNTIF(AO$1:AO1424,"&gt;"&amp;1)&lt;10),ROW(),"")</f>
        <v/>
      </c>
    </row>
    <row r="1426" customFormat="false" ht="12.8" hidden="false" customHeight="false" outlineLevel="0" collapsed="false">
      <c r="A1426" s="0" t="s">
        <v>2043</v>
      </c>
      <c r="B1426" s="0" t="s">
        <v>633</v>
      </c>
      <c r="C1426" s="0" t="s">
        <v>5</v>
      </c>
      <c r="D1426" s="0" t="s">
        <v>54</v>
      </c>
      <c r="E1426" s="20" t="n">
        <v>111.039001464844</v>
      </c>
      <c r="F1426" s="0" t="n">
        <v>79.2</v>
      </c>
      <c r="G1426" s="0" t="n">
        <v>83.5</v>
      </c>
      <c r="H1426" s="0" t="n">
        <v>90.4</v>
      </c>
      <c r="I1426" s="0" t="n">
        <v>2.07</v>
      </c>
      <c r="J1426" s="0" t="n">
        <v>0.54</v>
      </c>
      <c r="K1426" s="0" t="n">
        <v>31.59</v>
      </c>
      <c r="L1426" s="0" t="n">
        <v>3.15</v>
      </c>
      <c r="M1426" s="19" t="n">
        <v>43621.8606265394</v>
      </c>
      <c r="N1426" s="19" t="n">
        <v>43621.8709885764</v>
      </c>
      <c r="O1426" s="19" t="s">
        <v>676</v>
      </c>
      <c r="AO1426" s="47" t="str">
        <f aca="false">IF(AND(C1426=S$2,D1426=S$3,COUNTIF(AO$1:AO1425,"&gt;"&amp;1)&lt;10),ROW(),"")</f>
        <v/>
      </c>
    </row>
    <row r="1427" customFormat="false" ht="12.8" hidden="false" customHeight="false" outlineLevel="0" collapsed="false">
      <c r="A1427" s="0" t="s">
        <v>2044</v>
      </c>
      <c r="B1427" s="0" t="s">
        <v>613</v>
      </c>
      <c r="C1427" s="0" t="s">
        <v>8</v>
      </c>
      <c r="D1427" s="0" t="s">
        <v>66</v>
      </c>
      <c r="E1427" s="20" t="n">
        <v>222.078002929688</v>
      </c>
      <c r="F1427" s="0" t="n">
        <v>74.1</v>
      </c>
      <c r="G1427" s="0" t="n">
        <v>78.1</v>
      </c>
      <c r="H1427" s="0" t="n">
        <v>84</v>
      </c>
      <c r="I1427" s="0" t="n">
        <v>6.8</v>
      </c>
      <c r="J1427" s="0" t="n">
        <v>1.1</v>
      </c>
      <c r="K1427" s="0" t="n">
        <v>31.98</v>
      </c>
      <c r="L1427" s="0" t="n">
        <v>1.65</v>
      </c>
      <c r="M1427" s="19" t="n">
        <v>43621.8366332523</v>
      </c>
      <c r="N1427" s="19" t="n">
        <v>43621.854740625</v>
      </c>
      <c r="O1427" s="19" t="s">
        <v>676</v>
      </c>
      <c r="AO1427" s="47" t="str">
        <f aca="false">IF(AND(C1427=S$2,D1427=S$3,COUNTIF(AO$1:AO1426,"&gt;"&amp;1)&lt;10),ROW(),"")</f>
        <v/>
      </c>
    </row>
    <row r="1428" customFormat="false" ht="12.8" hidden="false" customHeight="false" outlineLevel="0" collapsed="false">
      <c r="A1428" s="0" t="s">
        <v>2045</v>
      </c>
      <c r="B1428" s="0" t="s">
        <v>594</v>
      </c>
      <c r="C1428" s="0" t="s">
        <v>23</v>
      </c>
      <c r="D1428" s="0" t="s">
        <v>594</v>
      </c>
      <c r="E1428" s="20" t="n">
        <v>259.091003417969</v>
      </c>
      <c r="F1428" s="0" t="n">
        <v>77</v>
      </c>
      <c r="G1428" s="0" t="n">
        <v>81.3</v>
      </c>
      <c r="H1428" s="0" t="n">
        <v>86.9</v>
      </c>
      <c r="I1428" s="0" t="n">
        <v>10.56</v>
      </c>
      <c r="J1428" s="0" t="n">
        <v>1.16</v>
      </c>
      <c r="K1428" s="0" t="n">
        <v>32.38</v>
      </c>
      <c r="L1428" s="0" t="n">
        <v>0.49</v>
      </c>
      <c r="M1428" s="19" t="n">
        <v>43621.8088955671</v>
      </c>
      <c r="N1428" s="19" t="n">
        <v>43621.8313612616</v>
      </c>
      <c r="O1428" s="19" t="s">
        <v>676</v>
      </c>
      <c r="AO1428" s="47" t="str">
        <f aca="false">IF(AND(C1428=S$2,D1428=S$3,COUNTIF(AO$1:AO1427,"&gt;"&amp;1)&lt;10),ROW(),"")</f>
        <v/>
      </c>
    </row>
    <row r="1429" customFormat="false" ht="12.8" hidden="false" customHeight="false" outlineLevel="0" collapsed="false">
      <c r="A1429" s="0" t="s">
        <v>2046</v>
      </c>
      <c r="B1429" s="0" t="s">
        <v>594</v>
      </c>
      <c r="C1429" s="0" t="s">
        <v>24</v>
      </c>
      <c r="D1429" s="0" t="s">
        <v>594</v>
      </c>
      <c r="E1429" s="20" t="n">
        <v>370.130004882812</v>
      </c>
      <c r="F1429" s="0" t="n">
        <v>78.4</v>
      </c>
      <c r="G1429" s="0" t="n">
        <v>82.8</v>
      </c>
      <c r="H1429" s="0" t="n">
        <v>88.6</v>
      </c>
      <c r="I1429" s="0" t="n">
        <v>13.6</v>
      </c>
      <c r="J1429" s="0" t="n">
        <v>1.01</v>
      </c>
      <c r="K1429" s="0" t="n">
        <v>32.93</v>
      </c>
      <c r="L1429" s="0" t="n">
        <v>0.61</v>
      </c>
      <c r="M1429" s="19" t="n">
        <v>43621.772575463</v>
      </c>
      <c r="N1429" s="19" t="n">
        <v>43621.8047107292</v>
      </c>
      <c r="O1429" s="19" t="s">
        <v>605</v>
      </c>
      <c r="AO1429" s="47" t="str">
        <f aca="false">IF(AND(C1429=S$2,D1429=S$3,COUNTIF(AO$1:AO1428,"&gt;"&amp;1)&lt;10),ROW(),"")</f>
        <v/>
      </c>
    </row>
    <row r="1430" customFormat="false" ht="12.8" hidden="false" customHeight="false" outlineLevel="0" collapsed="false">
      <c r="A1430" s="0" t="s">
        <v>2047</v>
      </c>
      <c r="B1430" s="0" t="s">
        <v>613</v>
      </c>
      <c r="C1430" s="0" t="s">
        <v>8</v>
      </c>
      <c r="D1430" s="0" t="s">
        <v>66</v>
      </c>
      <c r="E1430" s="20" t="n">
        <v>222.078002929688</v>
      </c>
      <c r="F1430" s="0" t="n">
        <v>73.2</v>
      </c>
      <c r="G1430" s="0" t="n">
        <v>77.2</v>
      </c>
      <c r="H1430" s="0" t="n">
        <v>82.8</v>
      </c>
      <c r="I1430" s="0" t="n">
        <v>7.6</v>
      </c>
      <c r="J1430" s="0" t="n">
        <v>1.37</v>
      </c>
      <c r="K1430" s="0" t="n">
        <v>32.01</v>
      </c>
      <c r="L1430" s="0" t="n">
        <v>2.27</v>
      </c>
      <c r="M1430" s="19" t="n">
        <v>43621.7214189815</v>
      </c>
      <c r="N1430" s="19" t="n">
        <v>43621.7679630787</v>
      </c>
      <c r="O1430" s="19" t="s">
        <v>605</v>
      </c>
      <c r="AO1430" s="47" t="str">
        <f aca="false">IF(AND(C1430=S$2,D1430=S$3,COUNTIF(AO$1:AO1429,"&gt;"&amp;1)&lt;10),ROW(),"")</f>
        <v/>
      </c>
    </row>
    <row r="1431" customFormat="false" ht="12.8" hidden="false" customHeight="false" outlineLevel="0" collapsed="false">
      <c r="A1431" s="0" t="s">
        <v>2048</v>
      </c>
      <c r="B1431" s="0" t="s">
        <v>145</v>
      </c>
      <c r="C1431" s="0" t="s">
        <v>19</v>
      </c>
      <c r="D1431" s="0" t="s">
        <v>145</v>
      </c>
      <c r="E1431" s="20" t="n">
        <v>259.091003417969</v>
      </c>
      <c r="F1431" s="0" t="n">
        <v>85.5</v>
      </c>
      <c r="G1431" s="0" t="n">
        <v>90.1</v>
      </c>
      <c r="H1431" s="0" t="n">
        <v>97.4</v>
      </c>
      <c r="I1431" s="0" t="n">
        <v>1.9</v>
      </c>
      <c r="J1431" s="0" t="n">
        <v>0.62</v>
      </c>
      <c r="K1431" s="0" t="n">
        <v>31.72</v>
      </c>
      <c r="L1431" s="0" t="n">
        <v>0.39</v>
      </c>
      <c r="M1431" s="19" t="n">
        <v>43621.6723725694</v>
      </c>
      <c r="N1431" s="19" t="n">
        <v>43621.7020491088</v>
      </c>
      <c r="O1431" s="19" t="s">
        <v>605</v>
      </c>
      <c r="AO1431" s="47" t="str">
        <f aca="false">IF(AND(C1431=S$2,D1431=S$3,COUNTIF(AO$1:AO1430,"&gt;"&amp;1)&lt;10),ROW(),"")</f>
        <v/>
      </c>
    </row>
    <row r="1432" customFormat="false" ht="12.8" hidden="false" customHeight="false" outlineLevel="0" collapsed="false">
      <c r="A1432" s="0" t="s">
        <v>2049</v>
      </c>
      <c r="B1432" s="0" t="s">
        <v>54</v>
      </c>
      <c r="C1432" s="0" t="s">
        <v>7</v>
      </c>
      <c r="D1432" s="0" t="s">
        <v>54</v>
      </c>
      <c r="E1432" s="20" t="n">
        <v>111.026000976563</v>
      </c>
      <c r="F1432" s="0" t="n">
        <v>81.8</v>
      </c>
      <c r="G1432" s="0" t="n">
        <v>86.2</v>
      </c>
      <c r="H1432" s="0" t="n">
        <v>93.4</v>
      </c>
      <c r="I1432" s="0" t="n">
        <v>1.64</v>
      </c>
      <c r="J1432" s="0" t="n">
        <v>0.65</v>
      </c>
      <c r="K1432" s="0" t="n">
        <v>31.73</v>
      </c>
      <c r="L1432" s="0" t="n">
        <v>0.32</v>
      </c>
      <c r="M1432" s="19" t="n">
        <v>43621.6557236111</v>
      </c>
      <c r="N1432" s="19" t="n">
        <v>43621.6677961458</v>
      </c>
      <c r="O1432" s="19" t="s">
        <v>605</v>
      </c>
      <c r="AO1432" s="47" t="str">
        <f aca="false">IF(AND(C1432=S$2,D1432=S$3,COUNTIF(AO$1:AO1431,"&gt;"&amp;1)&lt;10),ROW(),"")</f>
        <v/>
      </c>
    </row>
    <row r="1433" customFormat="false" ht="12.8" hidden="false" customHeight="false" outlineLevel="0" collapsed="false">
      <c r="A1433" s="0" t="s">
        <v>2050</v>
      </c>
      <c r="B1433" s="0" t="s">
        <v>594</v>
      </c>
      <c r="C1433" s="0" t="s">
        <v>24</v>
      </c>
      <c r="D1433" s="0" t="s">
        <v>594</v>
      </c>
      <c r="E1433" s="20" t="n">
        <v>333.117004394531</v>
      </c>
      <c r="F1433" s="0" t="n">
        <v>77.8</v>
      </c>
      <c r="G1433" s="0" t="n">
        <v>82</v>
      </c>
      <c r="H1433" s="0" t="n">
        <v>88.4</v>
      </c>
      <c r="I1433" s="0" t="n">
        <v>10.12</v>
      </c>
      <c r="J1433" s="0" t="n">
        <v>1.07</v>
      </c>
      <c r="K1433" s="0" t="n">
        <v>32.59</v>
      </c>
      <c r="L1433" s="0" t="n">
        <v>0.44</v>
      </c>
      <c r="M1433" s="19" t="n">
        <v>43621.6154747338</v>
      </c>
      <c r="N1433" s="19" t="n">
        <v>43621.6528241898</v>
      </c>
      <c r="O1433" s="19" t="s">
        <v>605</v>
      </c>
      <c r="AO1433" s="47" t="str">
        <f aca="false">IF(AND(C1433=S$2,D1433=S$3,COUNTIF(AO$1:AO1432,"&gt;"&amp;1)&lt;10),ROW(),"")</f>
        <v/>
      </c>
    </row>
    <row r="1434" customFormat="false" ht="12.8" hidden="false" customHeight="false" outlineLevel="0" collapsed="false">
      <c r="A1434" s="0" t="s">
        <v>2051</v>
      </c>
      <c r="B1434" s="0" t="s">
        <v>633</v>
      </c>
      <c r="C1434" s="0" t="s">
        <v>5</v>
      </c>
      <c r="D1434" s="0" t="s">
        <v>54</v>
      </c>
      <c r="E1434" s="20" t="n">
        <v>111.039001464844</v>
      </c>
      <c r="F1434" s="0" t="n">
        <v>78.8</v>
      </c>
      <c r="G1434" s="0" t="n">
        <v>83</v>
      </c>
      <c r="H1434" s="0" t="n">
        <v>90.4</v>
      </c>
      <c r="I1434" s="0" t="n">
        <v>0.98</v>
      </c>
      <c r="J1434" s="0" t="n">
        <v>0.55</v>
      </c>
      <c r="K1434" s="0" t="n">
        <v>31.59</v>
      </c>
      <c r="L1434" s="0" t="n">
        <v>0.44</v>
      </c>
      <c r="M1434" s="19" t="n">
        <v>43621.5923614931</v>
      </c>
      <c r="N1434" s="19" t="n">
        <v>43621.6054211458</v>
      </c>
      <c r="O1434" s="19" t="s">
        <v>977</v>
      </c>
      <c r="AO1434" s="47" t="str">
        <f aca="false">IF(AND(C1434=S$2,D1434=S$3,COUNTIF(AO$1:AO1433,"&gt;"&amp;1)&lt;10),ROW(),"")</f>
        <v/>
      </c>
    </row>
    <row r="1435" customFormat="false" ht="12.8" hidden="false" customHeight="false" outlineLevel="0" collapsed="false">
      <c r="A1435" s="0" t="s">
        <v>2052</v>
      </c>
      <c r="B1435" s="0" t="s">
        <v>66</v>
      </c>
      <c r="C1435" s="0" t="s">
        <v>9</v>
      </c>
      <c r="D1435" s="0" t="s">
        <v>66</v>
      </c>
      <c r="E1435" s="20" t="n">
        <v>185.065002441406</v>
      </c>
      <c r="F1435" s="0" t="n">
        <v>68.8</v>
      </c>
      <c r="G1435" s="0" t="n">
        <v>72.5</v>
      </c>
      <c r="H1435" s="0" t="n">
        <v>77.9</v>
      </c>
      <c r="I1435" s="0" t="n">
        <v>8.94</v>
      </c>
      <c r="J1435" s="0" t="n">
        <v>1.73</v>
      </c>
      <c r="K1435" s="0" t="n">
        <v>30.92</v>
      </c>
      <c r="L1435" s="0" t="n">
        <v>1.61</v>
      </c>
      <c r="M1435" s="19" t="n">
        <v>43621.5185640394</v>
      </c>
      <c r="N1435" s="19" t="n">
        <v>43621.540128125</v>
      </c>
      <c r="O1435" s="19" t="s">
        <v>977</v>
      </c>
      <c r="AO1435" s="47" t="str">
        <f aca="false">IF(AND(C1435=S$2,D1435=S$3,COUNTIF(AO$1:AO1434,"&gt;"&amp;1)&lt;10),ROW(),"")</f>
        <v/>
      </c>
    </row>
    <row r="1436" customFormat="false" ht="12.8" hidden="false" customHeight="false" outlineLevel="0" collapsed="false">
      <c r="A1436" s="0" t="s">
        <v>2053</v>
      </c>
      <c r="B1436" s="0" t="s">
        <v>66</v>
      </c>
      <c r="C1436" s="0" t="s">
        <v>20</v>
      </c>
      <c r="D1436" s="0" t="s">
        <v>66</v>
      </c>
      <c r="E1436" s="20" t="n">
        <v>222.078002929688</v>
      </c>
      <c r="F1436" s="0" t="n">
        <v>71.3</v>
      </c>
      <c r="G1436" s="0" t="n">
        <v>75.1</v>
      </c>
      <c r="H1436" s="0" t="n">
        <v>80.9</v>
      </c>
      <c r="I1436" s="0" t="n">
        <v>8.01</v>
      </c>
      <c r="J1436" s="0" t="n">
        <v>1.3</v>
      </c>
      <c r="K1436" s="0" t="n">
        <v>32.4</v>
      </c>
      <c r="L1436" s="0" t="n">
        <v>0.83</v>
      </c>
      <c r="M1436" s="19" t="n">
        <v>43621.4885085301</v>
      </c>
      <c r="N1436" s="19" t="n">
        <v>43621.5151680903</v>
      </c>
      <c r="O1436" s="19" t="s">
        <v>977</v>
      </c>
      <c r="AO1436" s="47" t="str">
        <f aca="false">IF(AND(C1436=S$2,D1436=S$3,COUNTIF(AO$1:AO1435,"&gt;"&amp;1)&lt;10),ROW(),"")</f>
        <v/>
      </c>
    </row>
    <row r="1437" customFormat="false" ht="12.8" hidden="false" customHeight="false" outlineLevel="0" collapsed="false">
      <c r="A1437" s="0" t="s">
        <v>2054</v>
      </c>
      <c r="B1437" s="0" t="s">
        <v>613</v>
      </c>
      <c r="C1437" s="0" t="s">
        <v>8</v>
      </c>
      <c r="D1437" s="0" t="s">
        <v>66</v>
      </c>
      <c r="E1437" s="20" t="n">
        <v>370.117004394531</v>
      </c>
      <c r="F1437" s="0" t="n">
        <v>73.3</v>
      </c>
      <c r="G1437" s="0" t="n">
        <v>77.5</v>
      </c>
      <c r="H1437" s="0" t="n">
        <v>83.7</v>
      </c>
      <c r="I1437" s="0" t="n">
        <v>6.46</v>
      </c>
      <c r="J1437" s="0" t="n">
        <v>1.11</v>
      </c>
      <c r="K1437" s="0" t="n">
        <v>32.19</v>
      </c>
      <c r="L1437" s="0" t="n">
        <v>0.56</v>
      </c>
      <c r="M1437" s="19" t="n">
        <v>43621.4321529745</v>
      </c>
      <c r="N1437" s="19" t="n">
        <v>43621.6155075579</v>
      </c>
      <c r="O1437" s="19" t="s">
        <v>977</v>
      </c>
      <c r="AO1437" s="47" t="str">
        <f aca="false">IF(AND(C1437=S$2,D1437=S$3,COUNTIF(AO$1:AO1436,"&gt;"&amp;1)&lt;10),ROW(),"")</f>
        <v/>
      </c>
    </row>
    <row r="1438" customFormat="false" ht="12.8" hidden="false" customHeight="false" outlineLevel="0" collapsed="false">
      <c r="A1438" s="0" t="s">
        <v>2055</v>
      </c>
      <c r="B1438" s="0" t="s">
        <v>613</v>
      </c>
      <c r="C1438" s="0" t="s">
        <v>20</v>
      </c>
      <c r="D1438" s="0" t="s">
        <v>66</v>
      </c>
      <c r="E1438" s="20" t="n">
        <v>185.065002441406</v>
      </c>
      <c r="F1438" s="0" t="n">
        <v>73</v>
      </c>
      <c r="G1438" s="0" t="n">
        <v>77</v>
      </c>
      <c r="H1438" s="0" t="n">
        <v>82.9</v>
      </c>
      <c r="I1438" s="0" t="n">
        <v>8.83</v>
      </c>
      <c r="J1438" s="0" t="n">
        <v>1.29</v>
      </c>
      <c r="K1438" s="0" t="n">
        <v>32.49</v>
      </c>
      <c r="L1438" s="0" t="n">
        <v>0.47</v>
      </c>
      <c r="M1438" s="19" t="n">
        <v>43621.378096875</v>
      </c>
      <c r="N1438" s="19" t="n">
        <v>43621.4016037384</v>
      </c>
      <c r="O1438" s="19" t="s">
        <v>977</v>
      </c>
      <c r="AO1438" s="47" t="str">
        <f aca="false">IF(AND(C1438=S$2,D1438=S$3,COUNTIF(AO$1:AO1437,"&gt;"&amp;1)&lt;10),ROW(),"")</f>
        <v/>
      </c>
    </row>
    <row r="1439" customFormat="false" ht="12.8" hidden="false" customHeight="false" outlineLevel="0" collapsed="false">
      <c r="A1439" s="0" t="s">
        <v>2056</v>
      </c>
      <c r="B1439" s="0" t="s">
        <v>30</v>
      </c>
      <c r="C1439" s="0" t="s">
        <v>1</v>
      </c>
      <c r="D1439" s="0" t="s">
        <v>30</v>
      </c>
      <c r="E1439" s="20" t="n">
        <v>222.078002929688</v>
      </c>
      <c r="F1439" s="20" t="n">
        <v>77.5</v>
      </c>
      <c r="G1439" s="20" t="n">
        <v>81.7</v>
      </c>
      <c r="H1439" s="20" t="n">
        <v>89</v>
      </c>
      <c r="I1439" s="20" t="n">
        <v>1.14</v>
      </c>
      <c r="J1439" s="20" t="n">
        <v>0.54</v>
      </c>
      <c r="K1439" s="20" t="n">
        <v>31.58</v>
      </c>
      <c r="L1439" s="20" t="n">
        <v>0.27</v>
      </c>
      <c r="M1439" s="19" t="n">
        <v>43620.9192330208</v>
      </c>
      <c r="N1439" s="19" t="n">
        <v>43620.9417243403</v>
      </c>
      <c r="O1439" s="19" t="s">
        <v>977</v>
      </c>
      <c r="AO1439" s="47" t="str">
        <f aca="false">IF(AND(C1439=S$2,D1439=S$3,COUNTIF(AO$1:AO1438,"&gt;"&amp;1)&lt;10),ROW(),"")</f>
        <v/>
      </c>
    </row>
    <row r="1440" customFormat="false" ht="12.8" hidden="false" customHeight="false" outlineLevel="0" collapsed="false">
      <c r="A1440" s="0" t="s">
        <v>2057</v>
      </c>
      <c r="B1440" s="0" t="s">
        <v>54</v>
      </c>
      <c r="C1440" s="0" t="s">
        <v>7</v>
      </c>
      <c r="D1440" s="0" t="s">
        <v>54</v>
      </c>
      <c r="E1440" s="20" t="n">
        <v>185.065002441406</v>
      </c>
      <c r="F1440" s="0" t="n">
        <v>81.8</v>
      </c>
      <c r="G1440" s="0" t="n">
        <v>86.2</v>
      </c>
      <c r="H1440" s="0" t="n">
        <v>93.6</v>
      </c>
      <c r="I1440" s="0" t="n">
        <v>1.35</v>
      </c>
      <c r="J1440" s="0" t="n">
        <v>0.54</v>
      </c>
      <c r="K1440" s="0" t="n">
        <v>31.57</v>
      </c>
      <c r="L1440" s="0" t="n">
        <v>0.35</v>
      </c>
      <c r="M1440" s="19" t="n">
        <v>43620.8957412037</v>
      </c>
      <c r="N1440" s="19" t="n">
        <v>43620.9146184375</v>
      </c>
      <c r="O1440" s="19" t="s">
        <v>977</v>
      </c>
      <c r="AO1440" s="47" t="str">
        <f aca="false">IF(AND(C1440=S$2,D1440=S$3,COUNTIF(AO$1:AO1439,"&gt;"&amp;1)&lt;10),ROW(),"")</f>
        <v/>
      </c>
    </row>
    <row r="1441" customFormat="false" ht="12.8" hidden="false" customHeight="false" outlineLevel="0" collapsed="false">
      <c r="A1441" s="0" t="s">
        <v>2058</v>
      </c>
      <c r="B1441" s="0" t="s">
        <v>30</v>
      </c>
      <c r="C1441" s="0" t="s">
        <v>1</v>
      </c>
      <c r="D1441" s="0" t="s">
        <v>30</v>
      </c>
      <c r="E1441" s="20" t="n">
        <v>148.052001953125</v>
      </c>
      <c r="F1441" s="20" t="n">
        <v>78.7</v>
      </c>
      <c r="G1441" s="20" t="n">
        <v>82.9</v>
      </c>
      <c r="H1441" s="20" t="n">
        <v>90</v>
      </c>
      <c r="I1441" s="20" t="n">
        <v>1.81</v>
      </c>
      <c r="J1441" s="20" t="n">
        <v>0.63</v>
      </c>
      <c r="K1441" s="20" t="n">
        <v>31.52</v>
      </c>
      <c r="L1441" s="20" t="n">
        <v>0.57</v>
      </c>
      <c r="M1441" s="19" t="n">
        <v>43620.8769567477</v>
      </c>
      <c r="N1441" s="19" t="n">
        <v>43620.8901929051</v>
      </c>
      <c r="O1441" s="19" t="s">
        <v>977</v>
      </c>
      <c r="AO1441" s="47" t="str">
        <f aca="false">IF(AND(C1441=S$2,D1441=S$3,COUNTIF(AO$1:AO1440,"&gt;"&amp;1)&lt;10),ROW(),"")</f>
        <v/>
      </c>
    </row>
    <row r="1442" customFormat="false" ht="12.8" hidden="false" customHeight="false" outlineLevel="0" collapsed="false">
      <c r="A1442" s="0" t="s">
        <v>2059</v>
      </c>
      <c r="B1442" s="0" t="s">
        <v>54</v>
      </c>
      <c r="C1442" s="0" t="s">
        <v>5</v>
      </c>
      <c r="D1442" s="0" t="s">
        <v>54</v>
      </c>
      <c r="E1442" s="20" t="n">
        <v>296.10400390625</v>
      </c>
      <c r="F1442" s="0" t="n">
        <v>81.1</v>
      </c>
      <c r="G1442" s="0" t="n">
        <v>85.5</v>
      </c>
      <c r="H1442" s="0" t="n">
        <v>93.1</v>
      </c>
      <c r="I1442" s="0" t="n">
        <v>1.04</v>
      </c>
      <c r="J1442" s="0" t="n">
        <v>0.55</v>
      </c>
      <c r="K1442" s="0" t="n">
        <v>31.57</v>
      </c>
      <c r="L1442" s="0" t="n">
        <v>0.5</v>
      </c>
      <c r="M1442" s="19" t="n">
        <v>43620.8384148495</v>
      </c>
      <c r="N1442" s="19" t="n">
        <v>43620.8716393171</v>
      </c>
      <c r="O1442" s="19" t="s">
        <v>977</v>
      </c>
      <c r="AO1442" s="47" t="str">
        <f aca="false">IF(AND(C1442=S$2,D1442=S$3,COUNTIF(AO$1:AO1441,"&gt;"&amp;1)&lt;10),ROW(),"")</f>
        <v/>
      </c>
    </row>
    <row r="1443" customFormat="false" ht="12.8" hidden="false" customHeight="false" outlineLevel="0" collapsed="false">
      <c r="A1443" s="0" t="s">
        <v>2060</v>
      </c>
      <c r="B1443" s="0" t="s">
        <v>66</v>
      </c>
      <c r="C1443" s="0" t="s">
        <v>9</v>
      </c>
      <c r="D1443" s="0" t="s">
        <v>66</v>
      </c>
      <c r="E1443" s="20" t="n">
        <v>444.156005859375</v>
      </c>
      <c r="F1443" s="0" t="n">
        <v>63.4</v>
      </c>
      <c r="G1443" s="0" t="n">
        <v>66.8</v>
      </c>
      <c r="H1443" s="0" t="n">
        <v>71.7</v>
      </c>
      <c r="I1443" s="0" t="n">
        <v>12.35</v>
      </c>
      <c r="J1443" s="0" t="n">
        <v>1.96</v>
      </c>
      <c r="K1443" s="0" t="n">
        <v>30.84</v>
      </c>
      <c r="L1443" s="0" t="n">
        <v>1.3</v>
      </c>
      <c r="M1443" s="19" t="n">
        <v>43620.778524456</v>
      </c>
      <c r="N1443" s="19" t="n">
        <v>43620.8324137384</v>
      </c>
      <c r="O1443" s="19" t="s">
        <v>977</v>
      </c>
      <c r="AO1443" s="47" t="str">
        <f aca="false">IF(AND(C1443=S$2,D1443=S$3,COUNTIF(AO$1:AO1442,"&gt;"&amp;1)&lt;10),ROW(),"")</f>
        <v/>
      </c>
    </row>
    <row r="1444" customFormat="false" ht="12.8" hidden="false" customHeight="false" outlineLevel="0" collapsed="false">
      <c r="A1444" s="0" t="s">
        <v>2061</v>
      </c>
      <c r="B1444" s="0" t="s">
        <v>66</v>
      </c>
      <c r="C1444" s="0" t="s">
        <v>9</v>
      </c>
      <c r="D1444" s="0" t="s">
        <v>66</v>
      </c>
      <c r="E1444" s="20" t="n">
        <v>296.10400390625</v>
      </c>
      <c r="F1444" s="0" t="n">
        <v>70.2</v>
      </c>
      <c r="G1444" s="0" t="n">
        <v>74</v>
      </c>
      <c r="H1444" s="0" t="n">
        <v>79.6</v>
      </c>
      <c r="I1444" s="0" t="n">
        <v>11.78</v>
      </c>
      <c r="J1444" s="0" t="n">
        <v>1.69</v>
      </c>
      <c r="K1444" s="0" t="n">
        <v>32.62</v>
      </c>
      <c r="L1444" s="0" t="n">
        <v>1.61</v>
      </c>
      <c r="M1444" s="19" t="n">
        <v>43620.6831831019</v>
      </c>
      <c r="N1444" s="19" t="n">
        <v>43620.7182928588</v>
      </c>
      <c r="O1444" s="19" t="s">
        <v>654</v>
      </c>
      <c r="AO1444" s="47" t="str">
        <f aca="false">IF(AND(C1444=S$2,D1444=S$3,COUNTIF(AO$1:AO1443,"&gt;"&amp;1)&lt;10),ROW(),"")</f>
        <v/>
      </c>
    </row>
    <row r="1445" customFormat="false" ht="12.8" hidden="false" customHeight="false" outlineLevel="0" collapsed="false">
      <c r="A1445" s="0" t="s">
        <v>2062</v>
      </c>
      <c r="B1445" s="0" t="s">
        <v>594</v>
      </c>
      <c r="C1445" s="0" t="s">
        <v>23</v>
      </c>
      <c r="D1445" s="0" t="s">
        <v>594</v>
      </c>
      <c r="E1445" s="20" t="n">
        <v>111.013000488281</v>
      </c>
      <c r="F1445" s="0" t="n">
        <v>77.1</v>
      </c>
      <c r="G1445" s="0" t="n">
        <v>81.5</v>
      </c>
      <c r="H1445" s="0" t="n">
        <v>85.9</v>
      </c>
      <c r="I1445" s="0" t="n">
        <v>15.01</v>
      </c>
      <c r="J1445" s="0" t="n">
        <v>1.65</v>
      </c>
      <c r="K1445" s="0" t="n">
        <v>33.07</v>
      </c>
      <c r="L1445" s="0" t="n">
        <v>0.46</v>
      </c>
      <c r="M1445" s="19" t="n">
        <v>43620.6559675926</v>
      </c>
      <c r="N1445" s="19" t="n">
        <v>43620.6675878819</v>
      </c>
      <c r="O1445" s="19" t="s">
        <v>649</v>
      </c>
      <c r="AO1445" s="47" t="str">
        <f aca="false">IF(AND(C1445=S$2,D1445=S$3,COUNTIF(AO$1:AO1444,"&gt;"&amp;1)&lt;10),ROW(),"")</f>
        <v/>
      </c>
    </row>
    <row r="1446" customFormat="false" ht="12.8" hidden="false" customHeight="false" outlineLevel="0" collapsed="false">
      <c r="A1446" s="0" t="s">
        <v>2063</v>
      </c>
      <c r="B1446" s="0" t="s">
        <v>594</v>
      </c>
      <c r="C1446" s="0" t="s">
        <v>23</v>
      </c>
      <c r="D1446" s="0" t="s">
        <v>594</v>
      </c>
      <c r="E1446" s="20" t="n">
        <v>407.143005371094</v>
      </c>
      <c r="F1446" s="0" t="n">
        <v>77.4</v>
      </c>
      <c r="G1446" s="0" t="n">
        <v>81.7</v>
      </c>
      <c r="H1446" s="0" t="n">
        <v>87.4</v>
      </c>
      <c r="I1446" s="0" t="n">
        <v>10.94</v>
      </c>
      <c r="J1446" s="0" t="n">
        <v>1.22</v>
      </c>
      <c r="K1446" s="0" t="n">
        <v>32.66</v>
      </c>
      <c r="L1446" s="0" t="n">
        <v>0.48</v>
      </c>
      <c r="M1446" s="19" t="n">
        <v>43620.5991326042</v>
      </c>
      <c r="N1446" s="19" t="n">
        <v>43620.6487270023</v>
      </c>
      <c r="O1446" s="19" t="s">
        <v>649</v>
      </c>
      <c r="AO1446" s="47" t="str">
        <f aca="false">IF(AND(C1446=S$2,D1446=S$3,COUNTIF(AO$1:AO1445,"&gt;"&amp;1)&lt;10),ROW(),"")</f>
        <v/>
      </c>
    </row>
    <row r="1447" customFormat="false" ht="12.8" hidden="false" customHeight="false" outlineLevel="0" collapsed="false">
      <c r="A1447" s="0" t="s">
        <v>2064</v>
      </c>
      <c r="B1447" s="0" t="s">
        <v>594</v>
      </c>
      <c r="C1447" s="0" t="s">
        <v>24</v>
      </c>
      <c r="D1447" s="0" t="s">
        <v>594</v>
      </c>
      <c r="E1447" s="20" t="n">
        <v>185.065002441406</v>
      </c>
      <c r="F1447" s="0" t="n">
        <v>78.3</v>
      </c>
      <c r="G1447" s="0" t="n">
        <v>82.6</v>
      </c>
      <c r="H1447" s="0" t="n">
        <v>87.6</v>
      </c>
      <c r="I1447" s="0" t="n">
        <v>5.16</v>
      </c>
      <c r="J1447" s="0" t="n">
        <v>0.86</v>
      </c>
      <c r="K1447" s="0" t="n">
        <v>31.73</v>
      </c>
      <c r="L1447" s="0" t="n">
        <v>0.9</v>
      </c>
      <c r="M1447" s="19" t="n">
        <v>43620.5129690162</v>
      </c>
      <c r="N1447" s="19" t="n">
        <v>43620.5347866088</v>
      </c>
      <c r="O1447" s="19" t="s">
        <v>649</v>
      </c>
      <c r="AO1447" s="47" t="str">
        <f aca="false">IF(AND(C1447=S$2,D1447=S$3,COUNTIF(AO$1:AO1446,"&gt;"&amp;1)&lt;10),ROW(),"")</f>
        <v/>
      </c>
    </row>
    <row r="1448" customFormat="false" ht="12.8" hidden="false" customHeight="false" outlineLevel="0" collapsed="false">
      <c r="A1448" s="0" t="s">
        <v>2065</v>
      </c>
      <c r="B1448" s="0" t="s">
        <v>30</v>
      </c>
      <c r="C1448" s="0" t="s">
        <v>4</v>
      </c>
      <c r="D1448" s="0" t="s">
        <v>30</v>
      </c>
      <c r="E1448" s="20" t="n">
        <v>111.039001464844</v>
      </c>
      <c r="F1448" s="0" t="n">
        <v>75.4</v>
      </c>
      <c r="G1448" s="0" t="n">
        <v>79.5</v>
      </c>
      <c r="H1448" s="0" t="n">
        <v>83.1</v>
      </c>
      <c r="I1448" s="0" t="n">
        <v>6.6</v>
      </c>
      <c r="J1448" s="0" t="n">
        <v>0.96</v>
      </c>
      <c r="K1448" s="0" t="n">
        <v>32.13</v>
      </c>
      <c r="L1448" s="0" t="n">
        <v>1.6</v>
      </c>
      <c r="M1448" s="19" t="n">
        <v>43620.4939008912</v>
      </c>
      <c r="N1448" s="19" t="n">
        <v>43620.5070372338</v>
      </c>
      <c r="O1448" s="19" t="s">
        <v>649</v>
      </c>
      <c r="AO1448" s="47" t="str">
        <f aca="false">IF(AND(C1448=S$2,D1448=S$3,COUNTIF(AO$1:AO1447,"&gt;"&amp;1)&lt;10),ROW(),"")</f>
        <v/>
      </c>
    </row>
    <row r="1449" customFormat="false" ht="12.8" hidden="false" customHeight="false" outlineLevel="0" collapsed="false">
      <c r="A1449" s="0" t="s">
        <v>2066</v>
      </c>
      <c r="B1449" s="0" t="s">
        <v>104</v>
      </c>
      <c r="C1449" s="0" t="s">
        <v>6</v>
      </c>
      <c r="D1449" s="0" t="s">
        <v>104</v>
      </c>
      <c r="E1449" s="20" t="n">
        <v>259.091003417969</v>
      </c>
      <c r="F1449" s="0" t="n">
        <v>80.1</v>
      </c>
      <c r="G1449" s="0" t="n">
        <v>84.5</v>
      </c>
      <c r="H1449" s="0" t="n">
        <v>90.9</v>
      </c>
      <c r="I1449" s="0" t="n">
        <v>4.74</v>
      </c>
      <c r="J1449" s="0" t="n">
        <v>0.73</v>
      </c>
      <c r="K1449" s="0" t="n">
        <v>32</v>
      </c>
      <c r="L1449" s="0" t="n">
        <v>1.2</v>
      </c>
      <c r="M1449" s="19" t="n">
        <v>43620.388306169</v>
      </c>
      <c r="N1449" s="19" t="n">
        <v>43620.4903190972</v>
      </c>
      <c r="O1449" s="19" t="s">
        <v>649</v>
      </c>
      <c r="AO1449" s="47" t="str">
        <f aca="false">IF(AND(C1449=S$2,D1449=S$3,COUNTIF(AO$1:AO1448,"&gt;"&amp;1)&lt;10),ROW(),"")</f>
        <v/>
      </c>
    </row>
    <row r="1450" customFormat="false" ht="12.8" hidden="false" customHeight="false" outlineLevel="0" collapsed="false">
      <c r="A1450" s="0" t="s">
        <v>2067</v>
      </c>
      <c r="B1450" s="0" t="s">
        <v>30</v>
      </c>
      <c r="C1450" s="0" t="s">
        <v>1</v>
      </c>
      <c r="D1450" s="0" t="s">
        <v>30</v>
      </c>
      <c r="E1450" s="20" t="n">
        <v>185.065002441406</v>
      </c>
      <c r="F1450" s="20" t="n">
        <v>74.6</v>
      </c>
      <c r="G1450" s="20" t="n">
        <v>78.6</v>
      </c>
      <c r="H1450" s="20" t="n">
        <v>85.3</v>
      </c>
      <c r="I1450" s="20" t="n">
        <v>1.92</v>
      </c>
      <c r="J1450" s="20" t="n">
        <v>0.86</v>
      </c>
      <c r="K1450" s="20" t="n">
        <v>31.49</v>
      </c>
      <c r="L1450" s="20" t="n">
        <v>2.11</v>
      </c>
      <c r="M1450" s="19" t="n">
        <v>43620.3468297106</v>
      </c>
      <c r="N1450" s="19" t="n">
        <v>43620.3684860764</v>
      </c>
      <c r="O1450" s="19" t="s">
        <v>649</v>
      </c>
      <c r="AO1450" s="47" t="str">
        <f aca="false">IF(AND(C1450=S$2,D1450=S$3,COUNTIF(AO$1:AO1449,"&gt;"&amp;1)&lt;10),ROW(),"")</f>
        <v/>
      </c>
    </row>
    <row r="1451" customFormat="false" ht="12.8" hidden="false" customHeight="false" outlineLevel="0" collapsed="false">
      <c r="A1451" s="0" t="s">
        <v>2068</v>
      </c>
      <c r="B1451" s="0" t="s">
        <v>30</v>
      </c>
      <c r="C1451" s="0" t="s">
        <v>1</v>
      </c>
      <c r="D1451" s="0" t="s">
        <v>30</v>
      </c>
      <c r="E1451" s="20" t="n">
        <v>111</v>
      </c>
      <c r="F1451" s="20" t="n">
        <v>76.9</v>
      </c>
      <c r="G1451" s="20" t="n">
        <v>81</v>
      </c>
      <c r="H1451" s="20" t="n">
        <v>87.9</v>
      </c>
      <c r="I1451" s="20" t="n">
        <v>3.22</v>
      </c>
      <c r="J1451" s="20" t="n">
        <v>0.75</v>
      </c>
      <c r="K1451" s="20" t="n">
        <v>31.65</v>
      </c>
      <c r="L1451" s="20" t="n">
        <v>0.4</v>
      </c>
      <c r="M1451" s="19" t="n">
        <v>43620.3234181366</v>
      </c>
      <c r="N1451" s="19" t="n">
        <v>43620.3238653935</v>
      </c>
      <c r="O1451" s="19" t="s">
        <v>649</v>
      </c>
      <c r="AO1451" s="47" t="str">
        <f aca="false">IF(AND(C1451=S$2,D1451=S$3,COUNTIF(AO$1:AO1450,"&gt;"&amp;1)&lt;10),ROW(),"")</f>
        <v/>
      </c>
    </row>
    <row r="1452" customFormat="false" ht="12.8" hidden="false" customHeight="false" outlineLevel="0" collapsed="false">
      <c r="A1452" s="0" t="s">
        <v>2069</v>
      </c>
      <c r="B1452" s="0" t="s">
        <v>54</v>
      </c>
      <c r="C1452" s="0" t="s">
        <v>5</v>
      </c>
      <c r="D1452" s="0" t="s">
        <v>54</v>
      </c>
      <c r="E1452" s="20" t="n">
        <v>148.052001953125</v>
      </c>
      <c r="F1452" s="0" t="n">
        <v>80.8</v>
      </c>
      <c r="G1452" s="0" t="n">
        <v>85.2</v>
      </c>
      <c r="H1452" s="0" t="n">
        <v>92.6</v>
      </c>
      <c r="I1452" s="0" t="n">
        <v>1.5</v>
      </c>
      <c r="J1452" s="0" t="n">
        <v>0.53</v>
      </c>
      <c r="K1452" s="0" t="n">
        <v>31.62</v>
      </c>
      <c r="L1452" s="0" t="n">
        <v>0.5</v>
      </c>
      <c r="M1452" s="19" t="n">
        <v>43620.3198441319</v>
      </c>
      <c r="N1452" s="19" t="n">
        <v>43620.3354040162</v>
      </c>
      <c r="O1452" s="19" t="s">
        <v>649</v>
      </c>
      <c r="AO1452" s="47" t="str">
        <f aca="false">IF(AND(C1452=S$2,D1452=S$3,COUNTIF(AO$1:AO1451,"&gt;"&amp;1)&lt;10),ROW(),"")</f>
        <v/>
      </c>
    </row>
    <row r="1453" customFormat="false" ht="12.8" hidden="false" customHeight="false" outlineLevel="0" collapsed="false">
      <c r="A1453" s="0" t="s">
        <v>2070</v>
      </c>
      <c r="B1453" s="0" t="s">
        <v>30</v>
      </c>
      <c r="C1453" s="0" t="s">
        <v>1</v>
      </c>
      <c r="D1453" s="0" t="s">
        <v>30</v>
      </c>
      <c r="E1453" s="20" t="n">
        <v>148.052001953125</v>
      </c>
      <c r="F1453" s="20" t="n">
        <v>76.4</v>
      </c>
      <c r="G1453" s="20" t="n">
        <v>80.5</v>
      </c>
      <c r="H1453" s="20" t="n">
        <v>87.6</v>
      </c>
      <c r="I1453" s="20" t="n">
        <v>2.92</v>
      </c>
      <c r="J1453" s="20" t="n">
        <v>0.67</v>
      </c>
      <c r="K1453" s="20" t="n">
        <v>31.65</v>
      </c>
      <c r="L1453" s="20" t="n">
        <v>1.27</v>
      </c>
      <c r="M1453" s="19" t="n">
        <v>43620.2792203704</v>
      </c>
      <c r="N1453" s="19" t="n">
        <v>43620.3088887384</v>
      </c>
      <c r="O1453" s="19" t="s">
        <v>649</v>
      </c>
      <c r="AO1453" s="47" t="str">
        <f aca="false">IF(AND(C1453=S$2,D1453=S$3,COUNTIF(AO$1:AO1452,"&gt;"&amp;1)&lt;10),ROW(),"")</f>
        <v/>
      </c>
    </row>
    <row r="1454" customFormat="false" ht="12.8" hidden="false" customHeight="false" outlineLevel="0" collapsed="false">
      <c r="A1454" s="0" t="s">
        <v>2071</v>
      </c>
      <c r="B1454" s="0" t="s">
        <v>30</v>
      </c>
      <c r="C1454" s="0" t="s">
        <v>1</v>
      </c>
      <c r="D1454" s="0" t="s">
        <v>30</v>
      </c>
      <c r="E1454" s="20" t="n">
        <v>333.117004394531</v>
      </c>
      <c r="F1454" s="20" t="n">
        <v>78</v>
      </c>
      <c r="G1454" s="20" t="n">
        <v>82.2</v>
      </c>
      <c r="H1454" s="20" t="n">
        <v>89.5</v>
      </c>
      <c r="I1454" s="20" t="n">
        <v>1.46</v>
      </c>
      <c r="J1454" s="20" t="n">
        <v>0.67</v>
      </c>
      <c r="K1454" s="20" t="n">
        <v>31.39</v>
      </c>
      <c r="L1454" s="20" t="n">
        <v>1.1</v>
      </c>
      <c r="M1454" s="19" t="n">
        <v>43620.2282059028</v>
      </c>
      <c r="N1454" s="19" t="n">
        <v>43620.2726392014</v>
      </c>
      <c r="O1454" s="19" t="s">
        <v>649</v>
      </c>
      <c r="AO1454" s="47" t="str">
        <f aca="false">IF(AND(C1454=S$2,D1454=S$3,COUNTIF(AO$1:AO1453,"&gt;"&amp;1)&lt;10),ROW(),"")</f>
        <v/>
      </c>
    </row>
    <row r="1455" customFormat="false" ht="12.8" hidden="false" customHeight="false" outlineLevel="0" collapsed="false">
      <c r="A1455" s="0" t="s">
        <v>2072</v>
      </c>
      <c r="B1455" s="0" t="s">
        <v>30</v>
      </c>
      <c r="C1455" s="0" t="s">
        <v>1</v>
      </c>
      <c r="D1455" s="0" t="s">
        <v>30</v>
      </c>
      <c r="E1455" s="20" t="n">
        <v>222.078002929688</v>
      </c>
      <c r="F1455" s="20" t="n">
        <v>75.7</v>
      </c>
      <c r="G1455" s="20" t="n">
        <v>79.7</v>
      </c>
      <c r="H1455" s="20" t="n">
        <v>86.6</v>
      </c>
      <c r="I1455" s="20" t="n">
        <v>2.06</v>
      </c>
      <c r="J1455" s="20" t="n">
        <v>0.82</v>
      </c>
      <c r="K1455" s="20" t="n">
        <v>31.66</v>
      </c>
      <c r="L1455" s="20" t="n">
        <v>0.68</v>
      </c>
      <c r="M1455" s="19" t="n">
        <v>43619.9024885764</v>
      </c>
      <c r="N1455" s="19" t="n">
        <v>43619.9444337616</v>
      </c>
      <c r="O1455" s="19" t="s">
        <v>649</v>
      </c>
      <c r="AO1455" s="47" t="str">
        <f aca="false">IF(AND(C1455=S$2,D1455=S$3,COUNTIF(AO$1:AO1454,"&gt;"&amp;1)&lt;10),ROW(),"")</f>
        <v/>
      </c>
    </row>
    <row r="1456" customFormat="false" ht="12.8" hidden="false" customHeight="false" outlineLevel="0" collapsed="false">
      <c r="A1456" s="0" t="s">
        <v>2073</v>
      </c>
      <c r="B1456" s="0" t="s">
        <v>54</v>
      </c>
      <c r="C1456" s="0" t="s">
        <v>5</v>
      </c>
      <c r="D1456" s="0" t="s">
        <v>54</v>
      </c>
      <c r="E1456" s="20" t="n">
        <v>185.065002441406</v>
      </c>
      <c r="F1456" s="0" t="n">
        <v>81.3</v>
      </c>
      <c r="G1456" s="0" t="n">
        <v>85.6</v>
      </c>
      <c r="H1456" s="0" t="n">
        <v>92.9</v>
      </c>
      <c r="I1456" s="0" t="n">
        <v>1.78</v>
      </c>
      <c r="J1456" s="0" t="n">
        <v>0.69</v>
      </c>
      <c r="K1456" s="0" t="n">
        <v>31.72</v>
      </c>
      <c r="L1456" s="0" t="n">
        <v>0.71</v>
      </c>
      <c r="M1456" s="19" t="n">
        <v>43619.8766899306</v>
      </c>
      <c r="N1456" s="19" t="n">
        <v>43619.9000806713</v>
      </c>
      <c r="O1456" s="19" t="s">
        <v>649</v>
      </c>
      <c r="AO1456" s="47" t="str">
        <f aca="false">IF(AND(C1456=S$2,D1456=S$3,COUNTIF(AO$1:AO1455,"&gt;"&amp;1)&lt;10),ROW(),"")</f>
        <v/>
      </c>
    </row>
    <row r="1457" customFormat="false" ht="12.8" hidden="false" customHeight="false" outlineLevel="0" collapsed="false">
      <c r="A1457" s="0" t="s">
        <v>2074</v>
      </c>
      <c r="B1457" s="0" t="s">
        <v>594</v>
      </c>
      <c r="C1457" s="0" t="s">
        <v>24</v>
      </c>
      <c r="D1457" s="0" t="s">
        <v>594</v>
      </c>
      <c r="E1457" s="20" t="n">
        <v>296.10400390625</v>
      </c>
      <c r="F1457" s="0" t="n">
        <v>79.4</v>
      </c>
      <c r="G1457" s="0" t="n">
        <v>83.7</v>
      </c>
      <c r="H1457" s="0" t="n">
        <v>88.7</v>
      </c>
      <c r="I1457" s="0" t="n">
        <v>8.87</v>
      </c>
      <c r="J1457" s="0" t="n">
        <v>1.03</v>
      </c>
      <c r="K1457" s="0" t="n">
        <v>32.35</v>
      </c>
      <c r="L1457" s="0" t="n">
        <v>0.43</v>
      </c>
      <c r="M1457" s="19" t="n">
        <v>43619.834328669</v>
      </c>
      <c r="N1457" s="19" t="n">
        <v>43619.8675985764</v>
      </c>
      <c r="O1457" s="19" t="s">
        <v>649</v>
      </c>
      <c r="AO1457" s="47" t="str">
        <f aca="false">IF(AND(C1457=S$2,D1457=S$3,COUNTIF(AO$1:AO1456,"&gt;"&amp;1)&lt;10),ROW(),"")</f>
        <v/>
      </c>
    </row>
    <row r="1458" customFormat="false" ht="12.8" hidden="false" customHeight="false" outlineLevel="0" collapsed="false">
      <c r="A1458" s="0" t="s">
        <v>2075</v>
      </c>
      <c r="B1458" s="0" t="s">
        <v>54</v>
      </c>
      <c r="C1458" s="0" t="s">
        <v>5</v>
      </c>
      <c r="D1458" s="0" t="s">
        <v>54</v>
      </c>
      <c r="E1458" s="20" t="n">
        <v>259.078002929687</v>
      </c>
      <c r="F1458" s="0" t="n">
        <v>81.1</v>
      </c>
      <c r="G1458" s="0" t="n">
        <v>85.5</v>
      </c>
      <c r="H1458" s="0" t="n">
        <v>95.9</v>
      </c>
      <c r="I1458" s="0" t="n">
        <v>1.64</v>
      </c>
      <c r="J1458" s="0" t="n">
        <v>0.65</v>
      </c>
      <c r="K1458" s="0" t="n">
        <v>31.71</v>
      </c>
      <c r="L1458" s="0" t="n">
        <v>0.22</v>
      </c>
      <c r="M1458" s="19" t="n">
        <v>43619.7732582523</v>
      </c>
      <c r="N1458" s="19" t="n">
        <v>43619.8110876968</v>
      </c>
      <c r="O1458" s="19" t="s">
        <v>649</v>
      </c>
      <c r="AO1458" s="47" t="str">
        <f aca="false">IF(AND(C1458=S$2,D1458=S$3,COUNTIF(AO$1:AO1457,"&gt;"&amp;1)&lt;10),ROW(),"")</f>
        <v/>
      </c>
    </row>
    <row r="1459" customFormat="false" ht="12.8" hidden="false" customHeight="false" outlineLevel="0" collapsed="false">
      <c r="A1459" s="0" t="s">
        <v>2076</v>
      </c>
      <c r="B1459" s="0" t="s">
        <v>104</v>
      </c>
      <c r="C1459" s="0" t="s">
        <v>6</v>
      </c>
      <c r="D1459" s="0" t="s">
        <v>104</v>
      </c>
      <c r="E1459" s="20" t="n">
        <v>259.091003417969</v>
      </c>
      <c r="F1459" s="0" t="n">
        <v>80.3</v>
      </c>
      <c r="G1459" s="0" t="n">
        <v>84.6</v>
      </c>
      <c r="H1459" s="0" t="n">
        <v>91.4</v>
      </c>
      <c r="I1459" s="0" t="n">
        <v>6.17</v>
      </c>
      <c r="J1459" s="0" t="n">
        <v>0.76</v>
      </c>
      <c r="K1459" s="0" t="n">
        <v>32.04</v>
      </c>
      <c r="L1459" s="0" t="n">
        <v>0.62</v>
      </c>
      <c r="M1459" s="19" t="n">
        <v>43619.7098970718</v>
      </c>
      <c r="N1459" s="19" t="n">
        <v>43619.7684725347</v>
      </c>
      <c r="O1459" s="19" t="s">
        <v>649</v>
      </c>
      <c r="AO1459" s="47" t="str">
        <f aca="false">IF(AND(C1459=S$2,D1459=S$3,COUNTIF(AO$1:AO1458,"&gt;"&amp;1)&lt;10),ROW(),"")</f>
        <v/>
      </c>
    </row>
    <row r="1460" customFormat="false" ht="12.8" hidden="false" customHeight="false" outlineLevel="0" collapsed="false">
      <c r="A1460" s="0" t="s">
        <v>2077</v>
      </c>
      <c r="B1460" s="0" t="s">
        <v>30</v>
      </c>
      <c r="C1460" s="0" t="s">
        <v>1</v>
      </c>
      <c r="D1460" s="0" t="s">
        <v>30</v>
      </c>
      <c r="E1460" s="20" t="n">
        <v>148.052001953125</v>
      </c>
      <c r="F1460" s="20" t="n">
        <v>75.2</v>
      </c>
      <c r="G1460" s="20" t="n">
        <v>79.2</v>
      </c>
      <c r="H1460" s="20" t="n">
        <v>86</v>
      </c>
      <c r="I1460" s="20" t="n">
        <v>2.49</v>
      </c>
      <c r="J1460" s="20" t="n">
        <v>0.77</v>
      </c>
      <c r="K1460" s="20" t="n">
        <v>31.65</v>
      </c>
      <c r="L1460" s="20" t="n">
        <v>0.49</v>
      </c>
      <c r="M1460" s="19" t="n">
        <v>43619.6890519676</v>
      </c>
      <c r="N1460" s="19" t="n">
        <v>43619.7038030903</v>
      </c>
      <c r="O1460" s="19" t="s">
        <v>649</v>
      </c>
      <c r="AO1460" s="47" t="str">
        <f aca="false">IF(AND(C1460=S$2,D1460=S$3,COUNTIF(AO$1:AO1459,"&gt;"&amp;1)&lt;10),ROW(),"")</f>
        <v/>
      </c>
    </row>
    <row r="1461" customFormat="false" ht="12.8" hidden="false" customHeight="false" outlineLevel="0" collapsed="false">
      <c r="A1461" s="0" t="s">
        <v>2078</v>
      </c>
      <c r="B1461" s="0" t="s">
        <v>30</v>
      </c>
      <c r="C1461" s="0" t="s">
        <v>1</v>
      </c>
      <c r="D1461" s="0" t="s">
        <v>30</v>
      </c>
      <c r="E1461" s="20" t="n">
        <v>333.117004394531</v>
      </c>
      <c r="F1461" s="20" t="n">
        <v>74</v>
      </c>
      <c r="G1461" s="20" t="n">
        <v>78</v>
      </c>
      <c r="H1461" s="20" t="n">
        <v>84.6</v>
      </c>
      <c r="I1461" s="20" t="n">
        <v>3.32</v>
      </c>
      <c r="J1461" s="20" t="n">
        <v>1.05</v>
      </c>
      <c r="K1461" s="20" t="n">
        <v>31.71</v>
      </c>
      <c r="L1461" s="20" t="n">
        <v>2.27</v>
      </c>
      <c r="M1461" s="19" t="n">
        <v>43619.5720547801</v>
      </c>
      <c r="N1461" s="19" t="n">
        <v>43619.6134953704</v>
      </c>
      <c r="O1461" s="19" t="s">
        <v>676</v>
      </c>
      <c r="AO1461" s="47" t="str">
        <f aca="false">IF(AND(C1461=S$2,D1461=S$3,COUNTIF(AO$1:AO1460,"&gt;"&amp;1)&lt;10),ROW(),"")</f>
        <v/>
      </c>
    </row>
    <row r="1462" customFormat="false" ht="12.8" hidden="false" customHeight="false" outlineLevel="0" collapsed="false">
      <c r="A1462" s="0" t="s">
        <v>2079</v>
      </c>
      <c r="B1462" s="0" t="s">
        <v>54</v>
      </c>
      <c r="C1462" s="0" t="s">
        <v>5</v>
      </c>
      <c r="D1462" s="0" t="s">
        <v>54</v>
      </c>
      <c r="E1462" s="20" t="n">
        <v>222.078002929688</v>
      </c>
      <c r="F1462" s="0" t="n">
        <v>81.2</v>
      </c>
      <c r="G1462" s="0" t="n">
        <v>85.6</v>
      </c>
      <c r="H1462" s="0" t="n">
        <v>92.6</v>
      </c>
      <c r="I1462" s="0" t="n">
        <v>3.24</v>
      </c>
      <c r="J1462" s="0" t="n">
        <v>0.76</v>
      </c>
      <c r="K1462" s="0" t="n">
        <v>31.68</v>
      </c>
      <c r="L1462" s="0" t="n">
        <v>1.33</v>
      </c>
      <c r="M1462" s="19" t="n">
        <v>43619.5405095718</v>
      </c>
      <c r="N1462" s="19" t="n">
        <v>43619.5644173264</v>
      </c>
      <c r="O1462" s="19" t="s">
        <v>605</v>
      </c>
      <c r="AO1462" s="47" t="str">
        <f aca="false">IF(AND(C1462=S$2,D1462=S$3,COUNTIF(AO$1:AO1461,"&gt;"&amp;1)&lt;10),ROW(),"")</f>
        <v/>
      </c>
    </row>
    <row r="1463" customFormat="false" ht="12.8" hidden="false" customHeight="false" outlineLevel="0" collapsed="false">
      <c r="A1463" s="0" t="s">
        <v>2080</v>
      </c>
      <c r="B1463" s="0" t="s">
        <v>145</v>
      </c>
      <c r="C1463" s="0" t="s">
        <v>12</v>
      </c>
      <c r="D1463" s="0" t="s">
        <v>145</v>
      </c>
      <c r="E1463" s="20" t="n">
        <v>296.10400390625</v>
      </c>
      <c r="F1463" s="0" t="n">
        <v>85.1</v>
      </c>
      <c r="G1463" s="0" t="n">
        <v>89.7</v>
      </c>
      <c r="H1463" s="0" t="n">
        <v>97.2</v>
      </c>
      <c r="I1463" s="0" t="n">
        <v>1.45</v>
      </c>
      <c r="J1463" s="0" t="n">
        <v>0.62</v>
      </c>
      <c r="K1463" s="0" t="n">
        <v>31.64</v>
      </c>
      <c r="L1463" s="0" t="n">
        <v>0.26</v>
      </c>
      <c r="M1463" s="19" t="n">
        <v>43619.5035417824</v>
      </c>
      <c r="N1463" s="19" t="n">
        <v>43619.5333796644</v>
      </c>
      <c r="O1463" s="19" t="s">
        <v>605</v>
      </c>
      <c r="AO1463" s="47" t="str">
        <f aca="false">IF(AND(C1463=S$2,D1463=S$3,COUNTIF(AO$1:AO1462,"&gt;"&amp;1)&lt;10),ROW(),"")</f>
        <v/>
      </c>
    </row>
    <row r="1464" customFormat="false" ht="12.8" hidden="false" customHeight="false" outlineLevel="0" collapsed="false">
      <c r="A1464" s="0" t="s">
        <v>2081</v>
      </c>
      <c r="B1464" s="0" t="s">
        <v>30</v>
      </c>
      <c r="C1464" s="0" t="s">
        <v>1</v>
      </c>
      <c r="D1464" s="0" t="s">
        <v>30</v>
      </c>
      <c r="E1464" s="20" t="n">
        <v>185.065002441406</v>
      </c>
      <c r="F1464" s="20" t="n">
        <v>74.6</v>
      </c>
      <c r="G1464" s="20" t="n">
        <v>78.6</v>
      </c>
      <c r="H1464" s="20" t="n">
        <v>85.2</v>
      </c>
      <c r="I1464" s="20" t="n">
        <v>4.1</v>
      </c>
      <c r="J1464" s="20" t="n">
        <v>0.89</v>
      </c>
      <c r="K1464" s="20" t="n">
        <v>31.86</v>
      </c>
      <c r="L1464" s="20" t="n">
        <v>0.72</v>
      </c>
      <c r="M1464" s="19" t="n">
        <v>43619.4746251505</v>
      </c>
      <c r="N1464" s="19" t="n">
        <v>43619.4934795139</v>
      </c>
      <c r="O1464" s="19" t="s">
        <v>605</v>
      </c>
      <c r="AO1464" s="47" t="str">
        <f aca="false">IF(AND(C1464=S$2,D1464=S$3,COUNTIF(AO$1:AO1463,"&gt;"&amp;1)&lt;10),ROW(),"")</f>
        <v/>
      </c>
    </row>
    <row r="1465" customFormat="false" ht="12.8" hidden="false" customHeight="false" outlineLevel="0" collapsed="false">
      <c r="A1465" s="0" t="s">
        <v>2082</v>
      </c>
      <c r="B1465" s="0" t="s">
        <v>54</v>
      </c>
      <c r="C1465" s="0" t="s">
        <v>5</v>
      </c>
      <c r="D1465" s="0" t="s">
        <v>54</v>
      </c>
      <c r="E1465" s="20" t="n">
        <v>185.065002441406</v>
      </c>
      <c r="F1465" s="0" t="n">
        <v>79.4</v>
      </c>
      <c r="G1465" s="0" t="n">
        <v>83.6</v>
      </c>
      <c r="H1465" s="0" t="n">
        <v>91.4</v>
      </c>
      <c r="I1465" s="0" t="n">
        <v>1.23</v>
      </c>
      <c r="J1465" s="0" t="n">
        <v>0.72</v>
      </c>
      <c r="K1465" s="0" t="n">
        <v>31.61</v>
      </c>
      <c r="L1465" s="0" t="n">
        <v>0.42</v>
      </c>
      <c r="M1465" s="19" t="n">
        <v>43619.4507302431</v>
      </c>
      <c r="N1465" s="19" t="n">
        <v>43619.4685772338</v>
      </c>
      <c r="O1465" s="19" t="s">
        <v>605</v>
      </c>
      <c r="AO1465" s="47" t="str">
        <f aca="false">IF(AND(C1465=S$2,D1465=S$3,COUNTIF(AO$1:AO1464,"&gt;"&amp;1)&lt;10),ROW(),"")</f>
        <v/>
      </c>
    </row>
    <row r="1466" customFormat="false" ht="12.8" hidden="false" customHeight="false" outlineLevel="0" collapsed="false">
      <c r="A1466" s="0" t="s">
        <v>2083</v>
      </c>
      <c r="B1466" s="0" t="s">
        <v>30</v>
      </c>
      <c r="C1466" s="0" t="s">
        <v>1</v>
      </c>
      <c r="D1466" s="0" t="s">
        <v>30</v>
      </c>
      <c r="E1466" s="20" t="n">
        <v>333.091003417969</v>
      </c>
      <c r="F1466" s="20" t="n">
        <v>74.8</v>
      </c>
      <c r="G1466" s="20" t="n">
        <v>78.8</v>
      </c>
      <c r="H1466" s="20" t="n">
        <v>85.9</v>
      </c>
      <c r="I1466" s="20" t="n">
        <v>2.16</v>
      </c>
      <c r="J1466" s="20" t="n">
        <v>0.63</v>
      </c>
      <c r="K1466" s="20" t="n">
        <v>31.45</v>
      </c>
      <c r="L1466" s="20" t="n">
        <v>1.46</v>
      </c>
      <c r="M1466" s="19" t="n">
        <v>43619.3903657755</v>
      </c>
      <c r="N1466" s="19" t="n">
        <v>43620.322209456</v>
      </c>
      <c r="O1466" s="19" t="s">
        <v>605</v>
      </c>
      <c r="AO1466" s="47" t="str">
        <f aca="false">IF(AND(C1466=S$2,D1466=S$3,COUNTIF(AO$1:AO1465,"&gt;"&amp;1)&lt;10),ROW(),"")</f>
        <v/>
      </c>
    </row>
    <row r="1467" customFormat="false" ht="12.8" hidden="false" customHeight="false" outlineLevel="0" collapsed="false">
      <c r="A1467" s="0" t="s">
        <v>2084</v>
      </c>
      <c r="B1467" s="0" t="s">
        <v>56</v>
      </c>
      <c r="C1467" s="0" t="s">
        <v>25</v>
      </c>
      <c r="D1467" s="0" t="s">
        <v>56</v>
      </c>
      <c r="E1467" s="20" t="n">
        <v>259.091003417969</v>
      </c>
      <c r="F1467" s="0" t="n">
        <v>80.2</v>
      </c>
      <c r="G1467" s="0" t="n">
        <v>84.6</v>
      </c>
      <c r="H1467" s="0" t="n">
        <v>90.6</v>
      </c>
      <c r="I1467" s="0" t="n">
        <v>12.9</v>
      </c>
      <c r="J1467" s="0" t="n">
        <v>1.15</v>
      </c>
      <c r="K1467" s="0" t="n">
        <v>32.98</v>
      </c>
      <c r="L1467" s="0" t="n">
        <v>0.54</v>
      </c>
      <c r="M1467" s="19" t="n">
        <v>43619.3228770486</v>
      </c>
      <c r="N1467" s="19" t="n">
        <v>43619.3514303588</v>
      </c>
      <c r="O1467" s="19" t="s">
        <v>605</v>
      </c>
      <c r="AO1467" s="47" t="str">
        <f aca="false">IF(AND(C1467=S$2,D1467=S$3,COUNTIF(AO$1:AO1466,"&gt;"&amp;1)&lt;10),ROW(),"")</f>
        <v/>
      </c>
    </row>
    <row r="1468" customFormat="false" ht="12.8" hidden="false" customHeight="false" outlineLevel="0" collapsed="false">
      <c r="A1468" s="0" t="s">
        <v>2085</v>
      </c>
      <c r="B1468" s="0" t="s">
        <v>88</v>
      </c>
      <c r="C1468" s="0" t="s">
        <v>26</v>
      </c>
      <c r="D1468" s="0" t="s">
        <v>66</v>
      </c>
      <c r="E1468" s="20" t="n">
        <v>333.117004394531</v>
      </c>
      <c r="F1468" s="0" t="n">
        <v>72.8</v>
      </c>
      <c r="G1468" s="0" t="n">
        <v>76.7</v>
      </c>
      <c r="H1468" s="0" t="n">
        <v>83.1</v>
      </c>
      <c r="I1468" s="0" t="n">
        <v>3.99</v>
      </c>
      <c r="J1468" s="0" t="n">
        <v>0.98</v>
      </c>
      <c r="K1468" s="0" t="n">
        <v>31.74</v>
      </c>
      <c r="L1468" s="0" t="n">
        <v>0.25</v>
      </c>
      <c r="M1468" s="19" t="n">
        <v>43614.8234550579</v>
      </c>
      <c r="N1468" s="19" t="n">
        <v>43614.8541960995</v>
      </c>
      <c r="O1468" s="19" t="s">
        <v>676</v>
      </c>
      <c r="AO1468" s="47" t="str">
        <f aca="false">IF(AND(C1468=S$2,D1468=S$3,COUNTIF(AO$1:AO1467,"&gt;"&amp;1)&lt;10),ROW(),"")</f>
        <v/>
      </c>
    </row>
    <row r="1469" customFormat="false" ht="12.8" hidden="false" customHeight="false" outlineLevel="0" collapsed="false">
      <c r="A1469" s="0" t="s">
        <v>2086</v>
      </c>
      <c r="B1469" s="0" t="s">
        <v>58</v>
      </c>
      <c r="C1469" s="0" t="s">
        <v>2</v>
      </c>
      <c r="D1469" s="0" t="s">
        <v>58</v>
      </c>
      <c r="E1469" s="20" t="n">
        <v>222.078002929688</v>
      </c>
      <c r="F1469" s="0" t="n">
        <v>75.7</v>
      </c>
      <c r="G1469" s="0" t="n">
        <v>79.8</v>
      </c>
      <c r="H1469" s="0" t="n">
        <v>86.5</v>
      </c>
      <c r="I1469" s="0" t="n">
        <v>3.54</v>
      </c>
      <c r="J1469" s="0" t="n">
        <v>0.89</v>
      </c>
      <c r="K1469" s="0" t="n">
        <v>31.69</v>
      </c>
      <c r="L1469" s="0" t="n">
        <v>0.41</v>
      </c>
      <c r="M1469" s="19" t="n">
        <v>43614.7903424421</v>
      </c>
      <c r="N1469" s="19" t="n">
        <v>43614.8110999653</v>
      </c>
      <c r="O1469" s="19" t="s">
        <v>676</v>
      </c>
      <c r="AO1469" s="47" t="str">
        <f aca="false">IF(AND(C1469=S$2,D1469=S$3,COUNTIF(AO$1:AO1468,"&gt;"&amp;1)&lt;10),ROW(),"")</f>
        <v/>
      </c>
    </row>
    <row r="1470" customFormat="false" ht="12.8" hidden="false" customHeight="false" outlineLevel="0" collapsed="false">
      <c r="A1470" s="0" t="s">
        <v>2087</v>
      </c>
      <c r="B1470" s="0" t="s">
        <v>66</v>
      </c>
      <c r="C1470" s="0" t="s">
        <v>20</v>
      </c>
      <c r="D1470" s="0" t="s">
        <v>66</v>
      </c>
      <c r="E1470" s="20" t="n">
        <v>296.10400390625</v>
      </c>
      <c r="F1470" s="0" t="n">
        <v>67.5</v>
      </c>
      <c r="G1470" s="0" t="n">
        <v>71.2</v>
      </c>
      <c r="H1470" s="0" t="n">
        <v>77.1</v>
      </c>
      <c r="I1470" s="0" t="n">
        <v>8.49</v>
      </c>
      <c r="J1470" s="0" t="n">
        <v>1.41</v>
      </c>
      <c r="K1470" s="0" t="n">
        <v>32.32</v>
      </c>
      <c r="L1470" s="0" t="n">
        <v>1.31</v>
      </c>
      <c r="M1470" s="19" t="n">
        <v>43614.7234672454</v>
      </c>
      <c r="N1470" s="19" t="n">
        <v>43614.7744913542</v>
      </c>
      <c r="O1470" s="19" t="s">
        <v>676</v>
      </c>
      <c r="AO1470" s="47" t="str">
        <f aca="false">IF(AND(C1470=S$2,D1470=S$3,COUNTIF(AO$1:AO1469,"&gt;"&amp;1)&lt;10),ROW(),"")</f>
        <v/>
      </c>
    </row>
    <row r="1471" customFormat="false" ht="12.8" hidden="false" customHeight="false" outlineLevel="0" collapsed="false">
      <c r="A1471" s="0" t="s">
        <v>2088</v>
      </c>
      <c r="B1471" s="0" t="s">
        <v>66</v>
      </c>
      <c r="C1471" s="0" t="s">
        <v>20</v>
      </c>
      <c r="D1471" s="0" t="s">
        <v>66</v>
      </c>
      <c r="E1471" s="20" t="n">
        <v>296.10400390625</v>
      </c>
      <c r="F1471" s="0" t="n">
        <v>69</v>
      </c>
      <c r="G1471" s="0" t="n">
        <v>72.8</v>
      </c>
      <c r="H1471" s="0" t="n">
        <v>79.2</v>
      </c>
      <c r="I1471" s="0" t="n">
        <v>5.89</v>
      </c>
      <c r="J1471" s="0" t="n">
        <v>1.03</v>
      </c>
      <c r="K1471" s="0" t="n">
        <v>32.13</v>
      </c>
      <c r="L1471" s="0" t="n">
        <v>0.44</v>
      </c>
      <c r="M1471" s="19" t="n">
        <v>43614.6962565162</v>
      </c>
      <c r="N1471" s="19" t="n">
        <v>43614.7195962616</v>
      </c>
      <c r="O1471" s="19" t="s">
        <v>676</v>
      </c>
      <c r="AO1471" s="47" t="str">
        <f aca="false">IF(AND(C1471=S$2,D1471=S$3,COUNTIF(AO$1:AO1470,"&gt;"&amp;1)&lt;10),ROW(),"")</f>
        <v/>
      </c>
    </row>
    <row r="1472" customFormat="false" ht="12.8" hidden="false" customHeight="false" outlineLevel="0" collapsed="false">
      <c r="A1472" s="0" t="s">
        <v>2089</v>
      </c>
      <c r="B1472" s="0" t="s">
        <v>633</v>
      </c>
      <c r="C1472" s="0" t="s">
        <v>5</v>
      </c>
      <c r="D1472" s="0" t="s">
        <v>54</v>
      </c>
      <c r="E1472" s="20" t="n">
        <v>148.052001953125</v>
      </c>
      <c r="F1472" s="0" t="n">
        <v>80.1</v>
      </c>
      <c r="G1472" s="0" t="n">
        <v>84.4</v>
      </c>
      <c r="H1472" s="0" t="n">
        <v>91.3</v>
      </c>
      <c r="I1472" s="0" t="n">
        <v>3.15</v>
      </c>
      <c r="J1472" s="0" t="n">
        <v>0.75</v>
      </c>
      <c r="K1472" s="0" t="n">
        <v>31.8</v>
      </c>
      <c r="L1472" s="0" t="n">
        <v>0.32</v>
      </c>
      <c r="M1472" s="19" t="n">
        <v>43614.6725296644</v>
      </c>
      <c r="N1472" s="19" t="n">
        <v>43614.6834148148</v>
      </c>
      <c r="O1472" s="19" t="s">
        <v>676</v>
      </c>
      <c r="AO1472" s="47" t="str">
        <f aca="false">IF(AND(C1472=S$2,D1472=S$3,COUNTIF(AO$1:AO1471,"&gt;"&amp;1)&lt;10),ROW(),"")</f>
        <v/>
      </c>
    </row>
    <row r="1473" customFormat="false" ht="12.8" hidden="false" customHeight="false" outlineLevel="0" collapsed="false">
      <c r="A1473" s="0" t="s">
        <v>2090</v>
      </c>
      <c r="B1473" s="0" t="s">
        <v>66</v>
      </c>
      <c r="C1473" s="0" t="s">
        <v>20</v>
      </c>
      <c r="D1473" s="0" t="s">
        <v>66</v>
      </c>
      <c r="E1473" s="20" t="n">
        <v>296.10400390625</v>
      </c>
      <c r="F1473" s="0" t="n">
        <v>69.6</v>
      </c>
      <c r="G1473" s="0" t="n">
        <v>73.3</v>
      </c>
      <c r="H1473" s="0" t="n">
        <v>79.4</v>
      </c>
      <c r="I1473" s="0" t="n">
        <v>6.34</v>
      </c>
      <c r="J1473" s="0" t="n">
        <v>0.98</v>
      </c>
      <c r="K1473" s="0" t="n">
        <v>32.03</v>
      </c>
      <c r="L1473" s="0" t="n">
        <v>0.48</v>
      </c>
      <c r="M1473" s="19" t="n">
        <v>43614.6094909375</v>
      </c>
      <c r="N1473" s="19" t="n">
        <v>43614.6647638542</v>
      </c>
      <c r="O1473" s="19" t="s">
        <v>676</v>
      </c>
      <c r="AO1473" s="47" t="str">
        <f aca="false">IF(AND(C1473=S$2,D1473=S$3,COUNTIF(AO$1:AO1472,"&gt;"&amp;1)&lt;10),ROW(),"")</f>
        <v/>
      </c>
    </row>
    <row r="1474" customFormat="false" ht="12.8" hidden="false" customHeight="false" outlineLevel="0" collapsed="false">
      <c r="A1474" s="0" t="s">
        <v>2070</v>
      </c>
      <c r="B1474" s="0" t="s">
        <v>30</v>
      </c>
      <c r="C1474" s="0" t="s">
        <v>3</v>
      </c>
      <c r="D1474" s="0" t="s">
        <v>30</v>
      </c>
      <c r="E1474" s="20" t="n">
        <v>259.091003417969</v>
      </c>
      <c r="F1474" s="0" t="n">
        <v>76.4</v>
      </c>
      <c r="G1474" s="0" t="n">
        <v>80.5</v>
      </c>
      <c r="H1474" s="0" t="n">
        <v>87.6</v>
      </c>
      <c r="I1474" s="0" t="n">
        <v>2.92</v>
      </c>
      <c r="J1474" s="0" t="n">
        <v>0.67</v>
      </c>
      <c r="K1474" s="0" t="n">
        <v>31.65</v>
      </c>
      <c r="L1474" s="0" t="n">
        <v>1.27</v>
      </c>
      <c r="M1474" s="19" t="n">
        <v>43614.3854750347</v>
      </c>
      <c r="N1474" s="19" t="n">
        <v>43614.4759614931</v>
      </c>
      <c r="O1474" s="19" t="s">
        <v>649</v>
      </c>
      <c r="AO1474" s="47" t="str">
        <f aca="false">IF(AND(C1474=S$2,D1474=S$3,COUNTIF(AO$1:AO1473,"&gt;"&amp;1)&lt;10),ROW(),"")</f>
        <v/>
      </c>
    </row>
    <row r="1475" customFormat="false" ht="12.8" hidden="false" customHeight="false" outlineLevel="0" collapsed="false">
      <c r="A1475" s="0" t="s">
        <v>2091</v>
      </c>
      <c r="B1475" s="0" t="s">
        <v>30</v>
      </c>
      <c r="C1475" s="0" t="s">
        <v>3</v>
      </c>
      <c r="D1475" s="0" t="s">
        <v>30</v>
      </c>
      <c r="E1475" s="20" t="n">
        <v>177.352001953125</v>
      </c>
      <c r="F1475" s="0" t="n">
        <v>74.7</v>
      </c>
      <c r="G1475" s="0" t="n">
        <v>78.7</v>
      </c>
      <c r="H1475" s="0" t="n">
        <v>85.2</v>
      </c>
      <c r="I1475" s="0" t="n">
        <v>3.96</v>
      </c>
      <c r="J1475" s="0" t="n">
        <v>0.95</v>
      </c>
      <c r="K1475" s="0" t="n">
        <v>31.72</v>
      </c>
      <c r="L1475" s="0" t="n">
        <v>1</v>
      </c>
      <c r="M1475" s="19" t="n">
        <v>43614.3515230324</v>
      </c>
      <c r="N1475" s="19" t="n">
        <v>43614.3804006134</v>
      </c>
      <c r="O1475" s="19" t="s">
        <v>649</v>
      </c>
      <c r="AO1475" s="47" t="str">
        <f aca="false">IF(AND(C1475=S$2,D1475=S$3,COUNTIF(AO$1:AO1474,"&gt;"&amp;1)&lt;10),ROW(),"")</f>
        <v/>
      </c>
    </row>
    <row r="1476" customFormat="false" ht="12.8" hidden="false" customHeight="false" outlineLevel="0" collapsed="false">
      <c r="A1476" s="0" t="s">
        <v>2092</v>
      </c>
      <c r="B1476" s="0" t="s">
        <v>54</v>
      </c>
      <c r="C1476" s="0" t="s">
        <v>5</v>
      </c>
      <c r="D1476" s="0" t="s">
        <v>54</v>
      </c>
      <c r="E1476" s="20" t="n">
        <v>248.878002929687</v>
      </c>
      <c r="F1476" s="0" t="n">
        <v>79</v>
      </c>
      <c r="G1476" s="0" t="n">
        <v>83.3</v>
      </c>
      <c r="H1476" s="0" t="n">
        <v>90.1</v>
      </c>
      <c r="I1476" s="0" t="n">
        <v>3.83</v>
      </c>
      <c r="J1476" s="0" t="n">
        <v>0.72</v>
      </c>
      <c r="K1476" s="0" t="n">
        <v>31.84</v>
      </c>
      <c r="L1476" s="0" t="n">
        <v>0.52</v>
      </c>
      <c r="M1476" s="19" t="n">
        <v>43614.3036771181</v>
      </c>
      <c r="N1476" s="19" t="n">
        <v>43614.3453245023</v>
      </c>
      <c r="O1476" s="19" t="s">
        <v>649</v>
      </c>
      <c r="AO1476" s="47" t="str">
        <f aca="false">IF(AND(C1476=S$2,D1476=S$3,COUNTIF(AO$1:AO1475,"&gt;"&amp;1)&lt;10),ROW(),"")</f>
        <v/>
      </c>
    </row>
    <row r="1477" customFormat="false" ht="12.8" hidden="false" customHeight="false" outlineLevel="0" collapsed="false">
      <c r="A1477" s="0" t="s">
        <v>2093</v>
      </c>
      <c r="B1477" s="0" t="s">
        <v>613</v>
      </c>
      <c r="C1477" s="0" t="s">
        <v>23</v>
      </c>
      <c r="D1477" s="0" t="s">
        <v>594</v>
      </c>
      <c r="E1477" s="20" t="n">
        <v>370.154004669189</v>
      </c>
      <c r="F1477" s="0" t="n">
        <v>75.2</v>
      </c>
      <c r="G1477" s="0" t="n">
        <v>79.5</v>
      </c>
      <c r="H1477" s="0" t="n">
        <v>84.4</v>
      </c>
      <c r="I1477" s="0" t="n">
        <v>13</v>
      </c>
      <c r="J1477" s="0" t="n">
        <v>1.6</v>
      </c>
      <c r="K1477" s="0" t="n">
        <v>32.78</v>
      </c>
      <c r="L1477" s="0" t="n">
        <v>0.85</v>
      </c>
      <c r="M1477" s="19" t="n">
        <v>43614.230856331</v>
      </c>
      <c r="N1477" s="19" t="n">
        <v>43614.2689923611</v>
      </c>
      <c r="O1477" s="19" t="s">
        <v>649</v>
      </c>
      <c r="AO1477" s="47" t="str">
        <f aca="false">IF(AND(C1477=S$2,D1477=S$3,COUNTIF(AO$1:AO1476,"&gt;"&amp;1)&lt;10),ROW(),"")</f>
        <v/>
      </c>
    </row>
    <row r="1478" customFormat="false" ht="12.8" hidden="false" customHeight="false" outlineLevel="0" collapsed="false">
      <c r="A1478" s="0" t="s">
        <v>2094</v>
      </c>
      <c r="B1478" s="0" t="s">
        <v>66</v>
      </c>
      <c r="C1478" s="0" t="s">
        <v>20</v>
      </c>
      <c r="D1478" s="0" t="s">
        <v>66</v>
      </c>
      <c r="E1478" s="20" t="n">
        <v>223.618999481201</v>
      </c>
      <c r="F1478" s="0" t="n">
        <v>69</v>
      </c>
      <c r="G1478" s="0" t="n">
        <v>72.8</v>
      </c>
      <c r="H1478" s="0" t="n">
        <v>79</v>
      </c>
      <c r="I1478" s="0" t="n">
        <v>4.8</v>
      </c>
      <c r="J1478" s="0" t="n">
        <v>1.6</v>
      </c>
      <c r="K1478" s="0" t="n">
        <v>31.93</v>
      </c>
      <c r="L1478" s="0" t="n">
        <v>0.42</v>
      </c>
      <c r="M1478" s="19" t="n">
        <v>43613.7978823727</v>
      </c>
      <c r="N1478" s="19" t="n">
        <v>43613.8177618403</v>
      </c>
      <c r="O1478" s="19" t="s">
        <v>654</v>
      </c>
      <c r="AO1478" s="47" t="str">
        <f aca="false">IF(AND(C1478=S$2,D1478=S$3,COUNTIF(AO$1:AO1477,"&gt;"&amp;1)&lt;10),ROW(),"")</f>
        <v/>
      </c>
    </row>
    <row r="1479" customFormat="false" ht="12.8" hidden="false" customHeight="false" outlineLevel="0" collapsed="false">
      <c r="A1479" s="0" t="s">
        <v>2095</v>
      </c>
      <c r="B1479" s="0" t="s">
        <v>66</v>
      </c>
      <c r="C1479" s="0" t="s">
        <v>20</v>
      </c>
      <c r="D1479" s="0" t="s">
        <v>66</v>
      </c>
      <c r="E1479" s="20" t="n">
        <v>234.902000427246</v>
      </c>
      <c r="F1479" s="0" t="n">
        <v>61.7</v>
      </c>
      <c r="G1479" s="0" t="n">
        <v>65.1</v>
      </c>
      <c r="H1479" s="0" t="n">
        <v>70.5</v>
      </c>
      <c r="I1479" s="0" t="n">
        <v>9.43</v>
      </c>
      <c r="J1479" s="0" t="n">
        <v>1.62</v>
      </c>
      <c r="K1479" s="0" t="n">
        <v>32.27</v>
      </c>
      <c r="L1479" s="0" t="n">
        <v>0.55</v>
      </c>
      <c r="M1479" s="19" t="n">
        <v>43613.7703196759</v>
      </c>
      <c r="N1479" s="19" t="n">
        <v>43613.7930858449</v>
      </c>
      <c r="O1479" s="19" t="s">
        <v>649</v>
      </c>
      <c r="AO1479" s="47" t="str">
        <f aca="false">IF(AND(C1479=S$2,D1479=S$3,COUNTIF(AO$1:AO1478,"&gt;"&amp;1)&lt;10),ROW(),"")</f>
        <v/>
      </c>
    </row>
    <row r="1480" customFormat="false" ht="12.8" hidden="false" customHeight="false" outlineLevel="0" collapsed="false">
      <c r="A1480" s="0" t="s">
        <v>2096</v>
      </c>
      <c r="B1480" s="0" t="s">
        <v>613</v>
      </c>
      <c r="C1480" s="0" t="s">
        <v>20</v>
      </c>
      <c r="D1480" s="0" t="s">
        <v>66</v>
      </c>
      <c r="E1480" s="20" t="n">
        <v>291.594003295898</v>
      </c>
      <c r="F1480" s="0" t="n">
        <v>72.1</v>
      </c>
      <c r="G1480" s="0" t="n">
        <v>76</v>
      </c>
      <c r="H1480" s="0" t="n">
        <v>81.8</v>
      </c>
      <c r="I1480" s="0" t="n">
        <v>7.92</v>
      </c>
      <c r="J1480" s="0" t="n">
        <v>1.39</v>
      </c>
      <c r="K1480" s="0" t="n">
        <v>32.11</v>
      </c>
      <c r="L1480" s="0" t="n">
        <v>0.59</v>
      </c>
      <c r="M1480" s="19" t="n">
        <v>43613.7225411227</v>
      </c>
      <c r="N1480" s="19" t="n">
        <v>43614.2980675579</v>
      </c>
      <c r="O1480" s="19" t="s">
        <v>649</v>
      </c>
      <c r="AO1480" s="47" t="str">
        <f aca="false">IF(AND(C1480=S$2,D1480=S$3,COUNTIF(AO$1:AO1479,"&gt;"&amp;1)&lt;10),ROW(),"")</f>
        <v/>
      </c>
    </row>
    <row r="1481" customFormat="false" ht="12.8" hidden="false" customHeight="false" outlineLevel="0" collapsed="false">
      <c r="A1481" s="0" t="s">
        <v>2097</v>
      </c>
      <c r="B1481" s="0" t="s">
        <v>66</v>
      </c>
      <c r="C1481" s="0" t="s">
        <v>20</v>
      </c>
      <c r="D1481" s="0" t="s">
        <v>66</v>
      </c>
      <c r="E1481" s="20" t="n">
        <v>148.139001464844</v>
      </c>
      <c r="F1481" s="0" t="n">
        <v>66.9</v>
      </c>
      <c r="G1481" s="0" t="n">
        <v>70.5</v>
      </c>
      <c r="H1481" s="0" t="n">
        <v>76.9</v>
      </c>
      <c r="I1481" s="0" t="n">
        <v>4.85</v>
      </c>
      <c r="J1481" s="0" t="n">
        <v>1.3</v>
      </c>
      <c r="K1481" s="0" t="n">
        <v>31.86</v>
      </c>
      <c r="L1481" s="0" t="n">
        <v>1.94</v>
      </c>
      <c r="M1481" s="19" t="n">
        <v>43613.6172981134</v>
      </c>
      <c r="N1481" s="19" t="n">
        <v>43613.6358528935</v>
      </c>
      <c r="O1481" s="19" t="s">
        <v>654</v>
      </c>
      <c r="AO1481" s="47" t="str">
        <f aca="false">IF(AND(C1481=S$2,D1481=S$3,COUNTIF(AO$1:AO1480,"&gt;"&amp;1)&lt;10),ROW(),"")</f>
        <v/>
      </c>
    </row>
    <row r="1482" customFormat="false" ht="12.8" hidden="false" customHeight="false" outlineLevel="0" collapsed="false">
      <c r="A1482" s="0" t="s">
        <v>2098</v>
      </c>
      <c r="B1482" s="0" t="s">
        <v>54</v>
      </c>
      <c r="C1482" s="0" t="s">
        <v>5</v>
      </c>
      <c r="D1482" s="0" t="s">
        <v>54</v>
      </c>
      <c r="E1482" s="20" t="n">
        <v>259.578002929688</v>
      </c>
      <c r="F1482" s="0" t="n">
        <v>79</v>
      </c>
      <c r="G1482" s="0" t="n">
        <v>83.3</v>
      </c>
      <c r="H1482" s="0" t="n">
        <v>90.7</v>
      </c>
      <c r="I1482" s="0" t="n">
        <v>1.65</v>
      </c>
      <c r="J1482" s="0" t="n">
        <v>0.58</v>
      </c>
      <c r="K1482" s="0" t="n">
        <v>31.54</v>
      </c>
      <c r="L1482" s="0" t="n">
        <v>0.43</v>
      </c>
      <c r="M1482" s="19" t="n">
        <v>43613.4538260417</v>
      </c>
      <c r="N1482" s="19" t="n">
        <v>43619.3837273148</v>
      </c>
      <c r="O1482" s="19" t="s">
        <v>605</v>
      </c>
      <c r="AO1482" s="47" t="str">
        <f aca="false">IF(AND(C1482=S$2,D1482=S$3,COUNTIF(AO$1:AO1481,"&gt;"&amp;1)&lt;10),ROW(),"")</f>
        <v/>
      </c>
    </row>
    <row r="1483" customFormat="false" ht="12.8" hidden="false" customHeight="false" outlineLevel="0" collapsed="false">
      <c r="A1483" s="0" t="s">
        <v>2099</v>
      </c>
      <c r="B1483" s="0" t="s">
        <v>30</v>
      </c>
      <c r="C1483" s="0" t="s">
        <v>3</v>
      </c>
      <c r="D1483" s="0" t="s">
        <v>30</v>
      </c>
      <c r="E1483" s="20" t="n">
        <v>214.644000244141</v>
      </c>
      <c r="F1483" s="0" t="n">
        <v>77.8</v>
      </c>
      <c r="G1483" s="0" t="n">
        <v>82</v>
      </c>
      <c r="H1483" s="0" t="n">
        <v>88.7</v>
      </c>
      <c r="I1483" s="0" t="n">
        <v>3.52</v>
      </c>
      <c r="J1483" s="0" t="n">
        <v>0.8</v>
      </c>
      <c r="K1483" s="0" t="n">
        <v>31.89</v>
      </c>
      <c r="L1483" s="0" t="n">
        <v>0.29</v>
      </c>
      <c r="M1483" s="19" t="n">
        <v>43613.3977851505</v>
      </c>
      <c r="N1483" s="19" t="n">
        <v>43613.4497177431</v>
      </c>
      <c r="O1483" s="19" t="s">
        <v>605</v>
      </c>
      <c r="AO1483" s="47" t="str">
        <f aca="false">IF(AND(C1483=S$2,D1483=S$3,COUNTIF(AO$1:AO1482,"&gt;"&amp;1)&lt;10),ROW(),"")</f>
        <v/>
      </c>
    </row>
    <row r="1484" customFormat="false" ht="12.8" hidden="false" customHeight="false" outlineLevel="0" collapsed="false">
      <c r="A1484" s="0" t="s">
        <v>2100</v>
      </c>
      <c r="B1484" s="0" t="s">
        <v>58</v>
      </c>
      <c r="C1484" s="0" t="s">
        <v>2</v>
      </c>
      <c r="D1484" s="0" t="s">
        <v>58</v>
      </c>
      <c r="E1484" s="20" t="n">
        <v>110.766002655029</v>
      </c>
      <c r="F1484" s="0" t="n">
        <v>74.4</v>
      </c>
      <c r="G1484" s="0" t="n">
        <v>78.4</v>
      </c>
      <c r="H1484" s="0" t="n">
        <v>85.3</v>
      </c>
      <c r="I1484" s="0" t="n">
        <v>2.6</v>
      </c>
      <c r="J1484" s="0" t="n">
        <v>0.7</v>
      </c>
      <c r="K1484" s="0" t="n">
        <v>31.8</v>
      </c>
      <c r="L1484" s="0" t="n">
        <v>0.35</v>
      </c>
      <c r="M1484" s="19" t="n">
        <v>43613.3820898958</v>
      </c>
      <c r="N1484" s="19" t="n">
        <v>43613.3939199074</v>
      </c>
      <c r="O1484" s="19" t="s">
        <v>605</v>
      </c>
      <c r="AO1484" s="47" t="str">
        <f aca="false">IF(AND(C1484=S$2,D1484=S$3,COUNTIF(AO$1:AO1483,"&gt;"&amp;1)&lt;10),ROW(),"")</f>
        <v/>
      </c>
    </row>
    <row r="1485" customFormat="false" ht="12.8" hidden="false" customHeight="false" outlineLevel="0" collapsed="false">
      <c r="A1485" s="0" t="s">
        <v>2101</v>
      </c>
      <c r="B1485" s="0" t="s">
        <v>613</v>
      </c>
      <c r="C1485" s="0" t="s">
        <v>8</v>
      </c>
      <c r="D1485" s="0" t="s">
        <v>66</v>
      </c>
      <c r="E1485" s="20" t="n">
        <v>299.023000335693</v>
      </c>
      <c r="F1485" s="0" t="n">
        <v>74.9</v>
      </c>
      <c r="G1485" s="0" t="n">
        <v>79</v>
      </c>
      <c r="H1485" s="0" t="n">
        <v>84.1</v>
      </c>
      <c r="I1485" s="0" t="n">
        <v>10.68</v>
      </c>
      <c r="J1485" s="0" t="n">
        <v>1.53</v>
      </c>
      <c r="K1485" s="0" t="n">
        <v>32.54</v>
      </c>
      <c r="L1485" s="0" t="n">
        <v>0.49</v>
      </c>
      <c r="M1485" s="19" t="n">
        <v>43613.3306782407</v>
      </c>
      <c r="N1485" s="19" t="n">
        <v>43613.3659488426</v>
      </c>
      <c r="O1485" s="19" t="s">
        <v>676</v>
      </c>
      <c r="AO1485" s="47" t="str">
        <f aca="false">IF(AND(C1485=S$2,D1485=S$3,COUNTIF(AO$1:AO1484,"&gt;"&amp;1)&lt;10),ROW(),"")</f>
        <v/>
      </c>
    </row>
    <row r="1486" customFormat="false" ht="12.8" hidden="false" customHeight="false" outlineLevel="0" collapsed="false">
      <c r="A1486" s="0" t="s">
        <v>2102</v>
      </c>
      <c r="B1486" s="0" t="s">
        <v>613</v>
      </c>
      <c r="C1486" s="0" t="s">
        <v>8</v>
      </c>
      <c r="D1486" s="0" t="s">
        <v>66</v>
      </c>
      <c r="E1486" s="20" t="n">
        <v>152.678001403809</v>
      </c>
      <c r="F1486" s="0" t="n">
        <v>74.8</v>
      </c>
      <c r="G1486" s="0" t="n">
        <v>78.9</v>
      </c>
      <c r="H1486" s="0" t="n">
        <v>83.7</v>
      </c>
      <c r="I1486" s="0" t="n">
        <v>11.2</v>
      </c>
      <c r="J1486" s="0" t="n">
        <v>1.54</v>
      </c>
      <c r="K1486" s="0" t="n">
        <v>32.6</v>
      </c>
      <c r="L1486" s="0" t="n">
        <v>0.48</v>
      </c>
      <c r="M1486" s="19" t="n">
        <v>43613.3153546644</v>
      </c>
      <c r="N1486" s="19" t="n">
        <v>43613.3282009607</v>
      </c>
      <c r="O1486" s="19" t="s">
        <v>676</v>
      </c>
      <c r="AO1486" s="47" t="str">
        <f aca="false">IF(AND(C1486=S$2,D1486=S$3,COUNTIF(AO$1:AO1485,"&gt;"&amp;1)&lt;10),ROW(),"")</f>
        <v/>
      </c>
    </row>
    <row r="1487" customFormat="false" ht="12.8" hidden="false" customHeight="false" outlineLevel="0" collapsed="false">
      <c r="A1487" s="0" t="s">
        <v>2103</v>
      </c>
      <c r="B1487" s="0" t="s">
        <v>594</v>
      </c>
      <c r="C1487" s="0" t="s">
        <v>23</v>
      </c>
      <c r="D1487" s="0" t="s">
        <v>594</v>
      </c>
      <c r="E1487" s="20" t="n">
        <v>292.56000213623</v>
      </c>
      <c r="F1487" s="0" t="n">
        <v>76.3</v>
      </c>
      <c r="G1487" s="0" t="n">
        <v>80.4</v>
      </c>
      <c r="H1487" s="0" t="n">
        <v>85.8</v>
      </c>
      <c r="I1487" s="0" t="n">
        <v>10.07</v>
      </c>
      <c r="J1487" s="0" t="n">
        <v>1.42</v>
      </c>
      <c r="K1487" s="0" t="n">
        <v>32.32</v>
      </c>
      <c r="L1487" s="0" t="n">
        <v>0.57</v>
      </c>
      <c r="M1487" s="19" t="n">
        <v>43613.2836991551</v>
      </c>
      <c r="N1487" s="19" t="n">
        <v>43613.3109320602</v>
      </c>
      <c r="O1487" s="19" t="s">
        <v>676</v>
      </c>
      <c r="AO1487" s="47" t="str">
        <f aca="false">IF(AND(C1487=S$2,D1487=S$3,COUNTIF(AO$1:AO1486,"&gt;"&amp;1)&lt;10),ROW(),"")</f>
        <v/>
      </c>
    </row>
    <row r="1488" customFormat="false" ht="12.8" hidden="false" customHeight="false" outlineLevel="0" collapsed="false">
      <c r="A1488" s="0" t="s">
        <v>2104</v>
      </c>
      <c r="B1488" s="0" t="s">
        <v>633</v>
      </c>
      <c r="C1488" s="0" t="s">
        <v>5</v>
      </c>
      <c r="D1488" s="0" t="s">
        <v>54</v>
      </c>
      <c r="E1488" s="20" t="n">
        <v>333.174001312256</v>
      </c>
      <c r="F1488" s="0" t="n">
        <v>79.2</v>
      </c>
      <c r="G1488" s="0" t="n">
        <v>83.5</v>
      </c>
      <c r="H1488" s="0" t="n">
        <v>90.1</v>
      </c>
      <c r="I1488" s="0" t="n">
        <v>3.89</v>
      </c>
      <c r="J1488" s="0" t="n">
        <v>0.86</v>
      </c>
      <c r="K1488" s="0" t="n">
        <v>31.69</v>
      </c>
      <c r="L1488" s="0" t="n">
        <v>0.38</v>
      </c>
      <c r="M1488" s="19" t="n">
        <v>43613.2502027778</v>
      </c>
      <c r="N1488" s="19" t="n">
        <v>43613.2781778125</v>
      </c>
      <c r="O1488" s="19" t="s">
        <v>676</v>
      </c>
      <c r="AO1488" s="47" t="str">
        <f aca="false">IF(AND(C1488=S$2,D1488=S$3,COUNTIF(AO$1:AO1487,"&gt;"&amp;1)&lt;10),ROW(),"")</f>
        <v/>
      </c>
    </row>
    <row r="1489" customFormat="false" ht="12.8" hidden="false" customHeight="false" outlineLevel="0" collapsed="false">
      <c r="A1489" s="0" t="s">
        <v>2105</v>
      </c>
      <c r="B1489" s="0" t="s">
        <v>66</v>
      </c>
      <c r="C1489" s="0" t="s">
        <v>20</v>
      </c>
      <c r="D1489" s="0" t="s">
        <v>66</v>
      </c>
      <c r="E1489" s="20" t="n">
        <v>220.444000244141</v>
      </c>
      <c r="F1489" s="0" t="n">
        <v>69</v>
      </c>
      <c r="G1489" s="0" t="n">
        <v>72.7</v>
      </c>
      <c r="H1489" s="0" t="n">
        <v>78.9</v>
      </c>
      <c r="I1489" s="0" t="n">
        <v>4.31</v>
      </c>
      <c r="J1489" s="0" t="n">
        <v>0.9</v>
      </c>
      <c r="K1489" s="0" t="n">
        <v>31.79</v>
      </c>
      <c r="L1489" s="0" t="n">
        <v>0.54</v>
      </c>
      <c r="M1489" s="19" t="n">
        <v>43613.2229136227</v>
      </c>
      <c r="N1489" s="19" t="n">
        <v>43613.244358831</v>
      </c>
      <c r="O1489" s="19" t="s">
        <v>676</v>
      </c>
      <c r="AO1489" s="47" t="str">
        <f aca="false">IF(AND(C1489=S$2,D1489=S$3,COUNTIF(AO$1:AO1488,"&gt;"&amp;1)&lt;10),ROW(),"")</f>
        <v/>
      </c>
    </row>
    <row r="1490" customFormat="false" ht="12.8" hidden="false" customHeight="false" outlineLevel="0" collapsed="false">
      <c r="A1490" s="0" t="s">
        <v>2106</v>
      </c>
      <c r="B1490" s="0" t="s">
        <v>30</v>
      </c>
      <c r="C1490" s="0" t="s">
        <v>4</v>
      </c>
      <c r="D1490" s="0" t="s">
        <v>30</v>
      </c>
      <c r="E1490" s="20" t="n">
        <v>259.091003417969</v>
      </c>
      <c r="F1490" s="0" t="n">
        <v>76.9</v>
      </c>
      <c r="G1490" s="0" t="n">
        <v>80.1</v>
      </c>
      <c r="H1490" s="0" t="n">
        <v>85.9</v>
      </c>
      <c r="I1490" s="0" t="n">
        <v>8.45</v>
      </c>
      <c r="J1490" s="0" t="n">
        <v>1.11</v>
      </c>
      <c r="K1490" s="0" t="n">
        <v>32.13</v>
      </c>
      <c r="L1490" s="0" t="n">
        <v>0.851</v>
      </c>
      <c r="M1490" s="19" t="n">
        <v>43612.8982008449</v>
      </c>
      <c r="N1490" s="19" t="n">
        <v>43612.9228892014</v>
      </c>
      <c r="O1490" s="19" t="s">
        <v>676</v>
      </c>
      <c r="AO1490" s="47" t="str">
        <f aca="false">IF(AND(C1490=S$2,D1490=S$3,COUNTIF(AO$1:AO1489,"&gt;"&amp;1)&lt;10),ROW(),"")</f>
        <v/>
      </c>
    </row>
    <row r="1491" customFormat="false" ht="12.8" hidden="false" customHeight="false" outlineLevel="0" collapsed="false">
      <c r="A1491" s="0" t="s">
        <v>2107</v>
      </c>
      <c r="B1491" s="0" t="s">
        <v>613</v>
      </c>
      <c r="C1491" s="0" t="s">
        <v>23</v>
      </c>
      <c r="D1491" s="0" t="s">
        <v>594</v>
      </c>
      <c r="E1491" s="20" t="n">
        <v>296.10400390625</v>
      </c>
      <c r="F1491" s="0" t="n">
        <v>76.2</v>
      </c>
      <c r="G1491" s="0" t="n">
        <v>80.3</v>
      </c>
      <c r="H1491" s="0" t="n">
        <v>86.3</v>
      </c>
      <c r="I1491" s="0" t="n">
        <v>8.68</v>
      </c>
      <c r="J1491" s="0" t="n">
        <v>1.15</v>
      </c>
      <c r="K1491" s="0" t="n">
        <v>32.44</v>
      </c>
      <c r="L1491" s="0" t="n">
        <v>0.47</v>
      </c>
      <c r="M1491" s="19" t="n">
        <v>43612.8643635417</v>
      </c>
      <c r="N1491" s="19" t="n">
        <v>43612.8924424768</v>
      </c>
      <c r="O1491" s="19" t="s">
        <v>676</v>
      </c>
      <c r="AO1491" s="47" t="str">
        <f aca="false">IF(AND(C1491=S$2,D1491=S$3,COUNTIF(AO$1:AO1490,"&gt;"&amp;1)&lt;10),ROW(),"")</f>
        <v/>
      </c>
    </row>
    <row r="1492" customFormat="false" ht="12.8" hidden="false" customHeight="false" outlineLevel="0" collapsed="false">
      <c r="A1492" s="0" t="s">
        <v>2108</v>
      </c>
      <c r="B1492" s="0" t="s">
        <v>58</v>
      </c>
      <c r="C1492" s="0" t="s">
        <v>2</v>
      </c>
      <c r="D1492" s="0" t="s">
        <v>58</v>
      </c>
      <c r="E1492" s="20" t="n">
        <v>148.052001953125</v>
      </c>
      <c r="F1492" s="0" t="n">
        <v>73.3</v>
      </c>
      <c r="G1492" s="0" t="n">
        <v>77.3</v>
      </c>
      <c r="H1492" s="0" t="n">
        <v>83.8</v>
      </c>
      <c r="I1492" s="0" t="n">
        <v>2.94</v>
      </c>
      <c r="J1492" s="0" t="n">
        <v>1.03</v>
      </c>
      <c r="K1492" s="0" t="n">
        <v>31.82</v>
      </c>
      <c r="L1492" s="0" t="n">
        <v>0.32</v>
      </c>
      <c r="M1492" s="19" t="n">
        <v>43612.8407792824</v>
      </c>
      <c r="N1492" s="19" t="n">
        <v>43612.8550532755</v>
      </c>
      <c r="O1492" s="19" t="s">
        <v>676</v>
      </c>
      <c r="AO1492" s="47" t="str">
        <f aca="false">IF(AND(C1492=S$2,D1492=S$3,COUNTIF(AO$1:AO1491,"&gt;"&amp;1)&lt;10),ROW(),"")</f>
        <v/>
      </c>
    </row>
    <row r="1493" customFormat="false" ht="12.8" hidden="false" customHeight="false" outlineLevel="0" collapsed="false">
      <c r="A1493" s="0" t="s">
        <v>2109</v>
      </c>
      <c r="B1493" s="0" t="s">
        <v>58</v>
      </c>
      <c r="C1493" s="0" t="s">
        <v>2</v>
      </c>
      <c r="D1493" s="0" t="s">
        <v>58</v>
      </c>
      <c r="E1493" s="20" t="n">
        <v>333.752002716064</v>
      </c>
      <c r="F1493" s="0" t="n">
        <v>75.8</v>
      </c>
      <c r="G1493" s="0" t="n">
        <v>79.9</v>
      </c>
      <c r="H1493" s="0" t="n">
        <v>86.6</v>
      </c>
      <c r="I1493" s="0" t="n">
        <v>2.69</v>
      </c>
      <c r="J1493" s="0" t="n">
        <v>0.86</v>
      </c>
      <c r="K1493" s="0" t="n">
        <v>31.79</v>
      </c>
      <c r="L1493" s="0" t="n">
        <v>0.3</v>
      </c>
      <c r="M1493" s="19" t="n">
        <v>43612.807818287</v>
      </c>
      <c r="N1493" s="19" t="n">
        <v>43612.838246956</v>
      </c>
      <c r="O1493" s="19" t="s">
        <v>676</v>
      </c>
      <c r="AO1493" s="47" t="str">
        <f aca="false">IF(AND(C1493=S$2,D1493=S$3,COUNTIF(AO$1:AO1492,"&gt;"&amp;1)&lt;10),ROW(),"")</f>
        <v/>
      </c>
    </row>
    <row r="1494" customFormat="false" ht="12.8" hidden="false" customHeight="false" outlineLevel="0" collapsed="false">
      <c r="A1494" s="0" t="s">
        <v>2110</v>
      </c>
      <c r="B1494" s="0" t="s">
        <v>66</v>
      </c>
      <c r="C1494" s="0" t="s">
        <v>20</v>
      </c>
      <c r="D1494" s="0" t="s">
        <v>66</v>
      </c>
      <c r="E1494" s="20" t="n">
        <v>183.32799911499</v>
      </c>
      <c r="F1494" s="0" t="n">
        <v>65.5</v>
      </c>
      <c r="G1494" s="0" t="n">
        <v>69</v>
      </c>
      <c r="H1494" s="0" t="n">
        <v>75</v>
      </c>
      <c r="I1494" s="0" t="n">
        <v>4.33</v>
      </c>
      <c r="J1494" s="0" t="n">
        <v>1.17</v>
      </c>
      <c r="K1494" s="0" t="n">
        <v>31.75</v>
      </c>
      <c r="L1494" s="0" t="n">
        <v>0.84</v>
      </c>
      <c r="M1494" s="19" t="n">
        <v>43612.7853243866</v>
      </c>
      <c r="N1494" s="19" t="n">
        <v>43613.292596794</v>
      </c>
      <c r="O1494" s="19" t="s">
        <v>676</v>
      </c>
      <c r="AO1494" s="47" t="str">
        <f aca="false">IF(AND(C1494=S$2,D1494=S$3,COUNTIF(AO$1:AO1493,"&gt;"&amp;1)&lt;10),ROW(),"")</f>
        <v/>
      </c>
    </row>
    <row r="1495" customFormat="false" ht="12.8" hidden="false" customHeight="false" outlineLevel="0" collapsed="false">
      <c r="A1495" s="0" t="s">
        <v>2111</v>
      </c>
      <c r="B1495" s="0" t="s">
        <v>88</v>
      </c>
      <c r="C1495" s="0" t="s">
        <v>26</v>
      </c>
      <c r="D1495" s="0" t="s">
        <v>66</v>
      </c>
      <c r="E1495" s="20" t="n">
        <v>110.676002502441</v>
      </c>
      <c r="F1495" s="0" t="n">
        <v>71.6</v>
      </c>
      <c r="G1495" s="0" t="n">
        <v>75.4</v>
      </c>
      <c r="H1495" s="0" t="n">
        <v>81.8</v>
      </c>
      <c r="I1495" s="0" t="n">
        <v>3.75</v>
      </c>
      <c r="J1495" s="0" t="n">
        <v>1.22</v>
      </c>
      <c r="K1495" s="0" t="n">
        <v>31.64</v>
      </c>
      <c r="L1495" s="0" t="n">
        <v>0.77</v>
      </c>
      <c r="M1495" s="19" t="n">
        <v>43612.7771180208</v>
      </c>
      <c r="N1495" s="19" t="n">
        <v>43612.7840573727</v>
      </c>
      <c r="O1495" s="19" t="s">
        <v>676</v>
      </c>
      <c r="AO1495" s="47" t="str">
        <f aca="false">IF(AND(C1495=S$2,D1495=S$3,COUNTIF(AO$1:AO1494,"&gt;"&amp;1)&lt;10),ROW(),"")</f>
        <v/>
      </c>
    </row>
    <row r="1496" customFormat="false" ht="12.8" hidden="false" customHeight="false" outlineLevel="0" collapsed="false">
      <c r="A1496" s="0" t="s">
        <v>2112</v>
      </c>
      <c r="B1496" s="0" t="s">
        <v>58</v>
      </c>
      <c r="C1496" s="0" t="s">
        <v>2</v>
      </c>
      <c r="D1496" s="0" t="s">
        <v>58</v>
      </c>
      <c r="E1496" s="20" t="n">
        <v>185.065002441406</v>
      </c>
      <c r="F1496" s="0" t="n">
        <v>74.8</v>
      </c>
      <c r="G1496" s="0" t="n">
        <v>78.9</v>
      </c>
      <c r="H1496" s="0" t="n">
        <v>85</v>
      </c>
      <c r="I1496" s="0" t="n">
        <v>3.81</v>
      </c>
      <c r="J1496" s="0" t="n">
        <v>0.77</v>
      </c>
      <c r="K1496" s="0" t="n">
        <v>31.76</v>
      </c>
      <c r="L1496" s="0" t="n">
        <v>2.96</v>
      </c>
      <c r="M1496" s="19" t="n">
        <v>43612.6791632755</v>
      </c>
      <c r="N1496" s="19" t="n">
        <v>43612.6943016204</v>
      </c>
      <c r="O1496" s="19" t="s">
        <v>676</v>
      </c>
      <c r="AO1496" s="47" t="str">
        <f aca="false">IF(AND(C1496=S$2,D1496=S$3,COUNTIF(AO$1:AO1495,"&gt;"&amp;1)&lt;10),ROW(),"")</f>
        <v/>
      </c>
    </row>
    <row r="1497" customFormat="false" ht="12.8" hidden="false" customHeight="false" outlineLevel="0" collapsed="false">
      <c r="A1497" s="0" t="s">
        <v>2113</v>
      </c>
      <c r="B1497" s="0" t="s">
        <v>66</v>
      </c>
      <c r="C1497" s="0" t="s">
        <v>20</v>
      </c>
      <c r="D1497" s="0" t="s">
        <v>66</v>
      </c>
      <c r="E1497" s="20" t="n">
        <v>222.078002929688</v>
      </c>
      <c r="F1497" s="0" t="n">
        <v>71.7</v>
      </c>
      <c r="G1497" s="0" t="n">
        <v>75.6</v>
      </c>
      <c r="H1497" s="0" t="n">
        <v>81.3</v>
      </c>
      <c r="I1497" s="0" t="n">
        <v>4.36</v>
      </c>
      <c r="J1497" s="0" t="n">
        <v>0.97</v>
      </c>
      <c r="K1497" s="0" t="n">
        <v>31.71</v>
      </c>
      <c r="L1497" s="0" t="n">
        <v>5.22</v>
      </c>
      <c r="M1497" s="19" t="n">
        <v>43612.6524082523</v>
      </c>
      <c r="N1497" s="19" t="n">
        <v>43612.6743053241</v>
      </c>
      <c r="O1497" s="19" t="s">
        <v>676</v>
      </c>
      <c r="AO1497" s="47" t="str">
        <f aca="false">IF(AND(C1497=S$2,D1497=S$3,COUNTIF(AO$1:AO1496,"&gt;"&amp;1)&lt;10),ROW(),"")</f>
        <v/>
      </c>
    </row>
    <row r="1498" customFormat="false" ht="12.8" hidden="false" customHeight="false" outlineLevel="0" collapsed="false">
      <c r="A1498" s="0" t="s">
        <v>2114</v>
      </c>
      <c r="B1498" s="0" t="s">
        <v>30</v>
      </c>
      <c r="C1498" s="0" t="s">
        <v>4</v>
      </c>
      <c r="D1498" s="0" t="s">
        <v>30</v>
      </c>
      <c r="E1498" s="20" t="n">
        <v>148.052001953125</v>
      </c>
      <c r="F1498" s="0" t="n">
        <v>73.8</v>
      </c>
      <c r="G1498" s="0" t="n">
        <v>77.8</v>
      </c>
      <c r="H1498" s="0" t="n">
        <v>84.1</v>
      </c>
      <c r="I1498" s="0" t="n">
        <v>4.56</v>
      </c>
      <c r="J1498" s="0" t="n">
        <v>1.07</v>
      </c>
      <c r="K1498" s="0" t="n">
        <v>31.71</v>
      </c>
      <c r="L1498" s="0" t="n">
        <v>2.08</v>
      </c>
      <c r="M1498" s="19" t="n">
        <v>43612.6312101852</v>
      </c>
      <c r="N1498" s="19" t="n">
        <v>43612.6416662384</v>
      </c>
      <c r="O1498" s="19" t="s">
        <v>605</v>
      </c>
      <c r="AO1498" s="47" t="str">
        <f aca="false">IF(AND(C1498=S$2,D1498=S$3,COUNTIF(AO$1:AO1497,"&gt;"&amp;1)&lt;10),ROW(),"")</f>
        <v/>
      </c>
    </row>
    <row r="1499" customFormat="false" ht="12.8" hidden="false" customHeight="false" outlineLevel="0" collapsed="false">
      <c r="A1499" s="0" t="s">
        <v>2115</v>
      </c>
      <c r="B1499" s="0" t="s">
        <v>30</v>
      </c>
      <c r="C1499" s="0" t="s">
        <v>3</v>
      </c>
      <c r="D1499" s="0" t="s">
        <v>30</v>
      </c>
      <c r="E1499" s="20" t="n">
        <v>111.039001464844</v>
      </c>
      <c r="F1499" s="0" t="n">
        <v>74.3</v>
      </c>
      <c r="G1499" s="0" t="n">
        <v>78.3</v>
      </c>
      <c r="H1499" s="0" t="n">
        <v>84.6</v>
      </c>
      <c r="I1499" s="0" t="n">
        <v>3.57</v>
      </c>
      <c r="J1499" s="0" t="n">
        <v>1.06</v>
      </c>
      <c r="K1499" s="0" t="n">
        <v>31.53</v>
      </c>
      <c r="L1499" s="0" t="n">
        <v>2.09</v>
      </c>
      <c r="M1499" s="19" t="n">
        <v>43612.6178706019</v>
      </c>
      <c r="N1499" s="19" t="n">
        <v>43612.6260189468</v>
      </c>
      <c r="O1499" s="19" t="s">
        <v>605</v>
      </c>
      <c r="AO1499" s="47" t="str">
        <f aca="false">IF(AND(C1499=S$2,D1499=S$3,COUNTIF(AO$1:AO1498,"&gt;"&amp;1)&lt;10),ROW(),"")</f>
        <v/>
      </c>
    </row>
    <row r="1500" customFormat="false" ht="12.8" hidden="false" customHeight="false" outlineLevel="0" collapsed="false">
      <c r="A1500" s="0" t="s">
        <v>2116</v>
      </c>
      <c r="B1500" s="0" t="s">
        <v>54</v>
      </c>
      <c r="C1500" s="0" t="s">
        <v>5</v>
      </c>
      <c r="D1500" s="0" t="s">
        <v>54</v>
      </c>
      <c r="E1500" s="20" t="n">
        <v>148.052001953125</v>
      </c>
      <c r="F1500" s="0" t="n">
        <v>79.9</v>
      </c>
      <c r="G1500" s="0" t="n">
        <v>84.3</v>
      </c>
      <c r="H1500" s="0" t="n">
        <v>87.9</v>
      </c>
      <c r="I1500" s="0" t="n">
        <v>2.66</v>
      </c>
      <c r="J1500" s="0" t="n">
        <v>0.83</v>
      </c>
      <c r="K1500" s="0" t="n">
        <v>31.78</v>
      </c>
      <c r="L1500" s="0" t="n">
        <v>0.7</v>
      </c>
      <c r="M1500" s="19" t="n">
        <v>43612.5979520486</v>
      </c>
      <c r="N1500" s="19" t="n">
        <v>43612.6112572917</v>
      </c>
      <c r="O1500" s="19" t="s">
        <v>605</v>
      </c>
      <c r="AO1500" s="47" t="str">
        <f aca="false">IF(AND(C1500=S$2,D1500=S$3,COUNTIF(AO$1:AO1499,"&gt;"&amp;1)&lt;10),ROW(),"")</f>
        <v/>
      </c>
    </row>
    <row r="1501" customFormat="false" ht="12.8" hidden="false" customHeight="false" outlineLevel="0" collapsed="false">
      <c r="A1501" s="0" t="s">
        <v>2117</v>
      </c>
      <c r="B1501" s="0" t="s">
        <v>145</v>
      </c>
      <c r="C1501" s="0" t="s">
        <v>19</v>
      </c>
      <c r="D1501" s="0" t="s">
        <v>145</v>
      </c>
      <c r="E1501" s="20" t="n">
        <v>144.876003265381</v>
      </c>
      <c r="F1501" s="0" t="n">
        <v>87.3</v>
      </c>
      <c r="G1501" s="0" t="n">
        <v>92</v>
      </c>
      <c r="H1501" s="0" t="n">
        <v>99.2</v>
      </c>
      <c r="I1501" s="0" t="n">
        <v>1.42</v>
      </c>
      <c r="J1501" s="0" t="n">
        <v>0.58</v>
      </c>
      <c r="K1501" s="0" t="n">
        <v>31.7</v>
      </c>
      <c r="L1501" s="0" t="n">
        <v>0.31</v>
      </c>
      <c r="M1501" s="19" t="n">
        <v>43612.5683521181</v>
      </c>
      <c r="N1501" s="19" t="n">
        <v>43612.5953778935</v>
      </c>
      <c r="O1501" s="19" t="s">
        <v>605</v>
      </c>
      <c r="AO1501" s="47" t="str">
        <f aca="false">IF(AND(C1501=S$2,D1501=S$3,COUNTIF(AO$1:AO1500,"&gt;"&amp;1)&lt;10),ROW(),"")</f>
        <v/>
      </c>
    </row>
    <row r="1502" customFormat="false" ht="12.8" hidden="false" customHeight="false" outlineLevel="0" collapsed="false">
      <c r="A1502" s="0" t="s">
        <v>2118</v>
      </c>
      <c r="B1502" s="0" t="s">
        <v>54</v>
      </c>
      <c r="C1502" s="0" t="s">
        <v>7</v>
      </c>
      <c r="D1502" s="0" t="s">
        <v>54</v>
      </c>
      <c r="E1502" s="20" t="n">
        <v>408.593002319336</v>
      </c>
      <c r="F1502" s="0" t="n">
        <v>82</v>
      </c>
      <c r="G1502" s="0" t="n">
        <v>86.4</v>
      </c>
      <c r="H1502" s="0" t="n">
        <v>93.2</v>
      </c>
      <c r="I1502" s="0" t="n">
        <v>2.14</v>
      </c>
      <c r="J1502" s="0" t="n">
        <v>0.73</v>
      </c>
      <c r="K1502" s="0" t="n">
        <v>31.77</v>
      </c>
      <c r="L1502" s="0" t="n">
        <v>0.69</v>
      </c>
      <c r="M1502" s="19" t="n">
        <v>43612.5241550116</v>
      </c>
      <c r="N1502" s="19" t="n">
        <v>43612.5622289699</v>
      </c>
      <c r="O1502" s="19" t="s">
        <v>605</v>
      </c>
      <c r="AO1502" s="47" t="str">
        <f aca="false">IF(AND(C1502=S$2,D1502=S$3,COUNTIF(AO$1:AO1501,"&gt;"&amp;1)&lt;10),ROW(),"")</f>
        <v/>
      </c>
    </row>
    <row r="1503" customFormat="false" ht="12.8" hidden="false" customHeight="false" outlineLevel="0" collapsed="false">
      <c r="A1503" s="0" t="s">
        <v>2119</v>
      </c>
      <c r="B1503" s="0" t="s">
        <v>66</v>
      </c>
      <c r="C1503" s="0" t="s">
        <v>20</v>
      </c>
      <c r="D1503" s="0" t="s">
        <v>66</v>
      </c>
      <c r="E1503" s="20" t="n">
        <v>855.174008178711</v>
      </c>
      <c r="F1503" s="0" t="n">
        <v>61.5</v>
      </c>
      <c r="G1503" s="0" t="n">
        <v>65</v>
      </c>
      <c r="H1503" s="0" t="n">
        <v>70.4</v>
      </c>
      <c r="I1503" s="0" t="n">
        <v>8.97</v>
      </c>
      <c r="J1503" s="0" t="n">
        <v>1.64</v>
      </c>
      <c r="K1503" s="0" t="n">
        <v>32.17</v>
      </c>
      <c r="L1503" s="0" t="n">
        <v>0.56</v>
      </c>
      <c r="M1503" s="19" t="n">
        <v>43612.3742640394</v>
      </c>
      <c r="N1503" s="19" t="n">
        <v>43612.4993298958</v>
      </c>
      <c r="O1503" s="19" t="s">
        <v>654</v>
      </c>
      <c r="AO1503" s="47" t="str">
        <f aca="false">IF(AND(C1503=S$2,D1503=S$3,COUNTIF(AO$1:AO1502,"&gt;"&amp;1)&lt;10),ROW(),"")</f>
        <v/>
      </c>
    </row>
    <row r="1504" customFormat="false" ht="12.8" hidden="false" customHeight="false" outlineLevel="0" collapsed="false">
      <c r="A1504" s="0" t="s">
        <v>2120</v>
      </c>
      <c r="B1504" s="0" t="s">
        <v>66</v>
      </c>
      <c r="C1504" s="0" t="s">
        <v>9</v>
      </c>
      <c r="D1504" s="0" t="s">
        <v>66</v>
      </c>
      <c r="E1504" s="20" t="n">
        <v>524.092007446289</v>
      </c>
      <c r="F1504" s="0" t="n">
        <v>61.7</v>
      </c>
      <c r="G1504" s="0" t="n">
        <v>65.1</v>
      </c>
      <c r="H1504" s="0" t="n">
        <v>70.5</v>
      </c>
      <c r="I1504" s="0" t="n">
        <v>9.43</v>
      </c>
      <c r="J1504" s="0" t="n">
        <v>1.62</v>
      </c>
      <c r="K1504" s="0" t="n">
        <v>32.27</v>
      </c>
      <c r="L1504" s="0" t="n">
        <v>0.55</v>
      </c>
      <c r="M1504" s="19" t="n">
        <v>43612.3067315625</v>
      </c>
      <c r="N1504" s="19" t="n">
        <v>43612.3666204514</v>
      </c>
      <c r="O1504" s="19" t="s">
        <v>654</v>
      </c>
      <c r="AO1504" s="47" t="str">
        <f aca="false">IF(AND(C1504=S$2,D1504=S$3,COUNTIF(AO$1:AO1503,"&gt;"&amp;1)&lt;10),ROW(),"")</f>
        <v/>
      </c>
    </row>
    <row r="1505" customFormat="false" ht="12.8" hidden="false" customHeight="false" outlineLevel="0" collapsed="false">
      <c r="A1505" s="0" t="s">
        <v>2121</v>
      </c>
      <c r="B1505" s="0" t="s">
        <v>66</v>
      </c>
      <c r="C1505" s="0" t="s">
        <v>20</v>
      </c>
      <c r="D1505" s="0" t="s">
        <v>66</v>
      </c>
      <c r="E1505" s="20" t="n">
        <v>334.591003417969</v>
      </c>
      <c r="F1505" s="0" t="n">
        <v>68.5</v>
      </c>
      <c r="G1505" s="0" t="n">
        <v>72.2</v>
      </c>
      <c r="H1505" s="0" t="n">
        <v>77.2</v>
      </c>
      <c r="I1505" s="0" t="n">
        <v>11.13</v>
      </c>
      <c r="J1505" s="0" t="n">
        <v>1.83</v>
      </c>
      <c r="K1505" s="0" t="n">
        <v>32.12</v>
      </c>
      <c r="L1505" s="0" t="n">
        <v>1.53</v>
      </c>
      <c r="M1505" s="19" t="n">
        <v>43612.2669979514</v>
      </c>
      <c r="N1505" s="19" t="n">
        <v>43612.3037221875</v>
      </c>
      <c r="O1505" s="19" t="s">
        <v>654</v>
      </c>
      <c r="AO1505" s="47" t="str">
        <f aca="false">IF(AND(C1505=S$2,D1505=S$3,COUNTIF(AO$1:AO1504,"&gt;"&amp;1)&lt;10),ROW(),"")</f>
        <v/>
      </c>
    </row>
    <row r="1506" customFormat="false" ht="12.8" hidden="false" customHeight="false" outlineLevel="0" collapsed="false">
      <c r="A1506" s="0" t="s">
        <v>2122</v>
      </c>
      <c r="B1506" s="0" t="s">
        <v>66</v>
      </c>
      <c r="C1506" s="0" t="s">
        <v>20</v>
      </c>
      <c r="D1506" s="0" t="s">
        <v>66</v>
      </c>
      <c r="E1506" s="20" t="n">
        <v>222.352001953125</v>
      </c>
      <c r="F1506" s="0" t="n">
        <v>68.9</v>
      </c>
      <c r="G1506" s="0" t="n">
        <v>72.6</v>
      </c>
      <c r="H1506" s="0" t="n">
        <v>78.6</v>
      </c>
      <c r="I1506" s="0" t="n">
        <v>4.47</v>
      </c>
      <c r="J1506" s="0" t="n">
        <v>1.21</v>
      </c>
      <c r="K1506" s="0" t="n">
        <v>31.83</v>
      </c>
      <c r="L1506" s="0" t="n">
        <v>1.31</v>
      </c>
      <c r="M1506" s="19" t="n">
        <v>43612.2355738426</v>
      </c>
      <c r="N1506" s="19" t="n">
        <v>43612.2569279745</v>
      </c>
      <c r="O1506" s="19" t="s">
        <v>649</v>
      </c>
      <c r="AO1506" s="47" t="str">
        <f aca="false">IF(AND(C1506=S$2,D1506=S$3,COUNTIF(AO$1:AO1505,"&gt;"&amp;1)&lt;10),ROW(),"")</f>
        <v/>
      </c>
    </row>
    <row r="1507" customFormat="false" ht="12.8" hidden="false" customHeight="false" outlineLevel="0" collapsed="false">
      <c r="A1507" s="0" t="s">
        <v>2123</v>
      </c>
      <c r="B1507" s="0" t="s">
        <v>30</v>
      </c>
      <c r="C1507" s="0" t="s">
        <v>3</v>
      </c>
      <c r="D1507" s="0" t="s">
        <v>30</v>
      </c>
      <c r="E1507" s="20" t="n">
        <v>187.968002319336</v>
      </c>
      <c r="F1507" s="0" t="n">
        <v>76.5</v>
      </c>
      <c r="G1507" s="0" t="n">
        <v>80.6</v>
      </c>
      <c r="H1507" s="0" t="n">
        <v>87.4</v>
      </c>
      <c r="I1507" s="0" t="n">
        <v>2.42</v>
      </c>
      <c r="J1507" s="0" t="n">
        <v>0.87</v>
      </c>
      <c r="K1507" s="0" t="n">
        <v>32.7</v>
      </c>
      <c r="L1507" s="0" t="n">
        <v>0.74</v>
      </c>
      <c r="M1507" s="19" t="n">
        <v>43609.9218126505</v>
      </c>
      <c r="N1507" s="19" t="n">
        <v>43609.9397983449</v>
      </c>
      <c r="O1507" s="19" t="s">
        <v>649</v>
      </c>
      <c r="AO1507" s="47" t="str">
        <f aca="false">IF(AND(C1507=S$2,D1507=S$3,COUNTIF(AO$1:AO1506,"&gt;"&amp;1)&lt;10),ROW(),"")</f>
        <v/>
      </c>
    </row>
    <row r="1508" customFormat="false" ht="12.8" hidden="false" customHeight="false" outlineLevel="0" collapsed="false">
      <c r="A1508" s="0" t="s">
        <v>2124</v>
      </c>
      <c r="B1508" s="0" t="s">
        <v>104</v>
      </c>
      <c r="C1508" s="0" t="s">
        <v>6</v>
      </c>
      <c r="D1508" s="0" t="s">
        <v>104</v>
      </c>
      <c r="E1508" s="20" t="n">
        <v>148.739001464844</v>
      </c>
      <c r="F1508" s="0" t="n">
        <v>79.5</v>
      </c>
      <c r="G1508" s="0" t="n">
        <v>83.7</v>
      </c>
      <c r="H1508" s="0" t="n">
        <v>90.6</v>
      </c>
      <c r="I1508" s="0" t="n">
        <v>4.17</v>
      </c>
      <c r="J1508" s="0" t="n">
        <v>0.78</v>
      </c>
      <c r="K1508" s="0" t="n">
        <v>31.85</v>
      </c>
      <c r="L1508" s="0" t="n">
        <v>0.67</v>
      </c>
      <c r="M1508" s="19" t="n">
        <v>43609.8916151273</v>
      </c>
      <c r="N1508" s="19" t="n">
        <v>43609.9146935185</v>
      </c>
      <c r="O1508" s="19" t="s">
        <v>649</v>
      </c>
      <c r="AO1508" s="47" t="str">
        <f aca="false">IF(AND(C1508=S$2,D1508=S$3,COUNTIF(AO$1:AO1507,"&gt;"&amp;1)&lt;10),ROW(),"")</f>
        <v/>
      </c>
    </row>
    <row r="1509" customFormat="false" ht="12.8" hidden="false" customHeight="false" outlineLevel="0" collapsed="false">
      <c r="A1509" s="0" t="s">
        <v>2125</v>
      </c>
      <c r="B1509" s="0" t="s">
        <v>30</v>
      </c>
      <c r="C1509" s="0" t="s">
        <v>4</v>
      </c>
      <c r="D1509" s="0" t="s">
        <v>30</v>
      </c>
      <c r="E1509" s="20" t="n">
        <v>334.578002929688</v>
      </c>
      <c r="F1509" s="0" t="n">
        <v>76.4</v>
      </c>
      <c r="G1509" s="0" t="n">
        <v>80.5</v>
      </c>
      <c r="H1509" s="0" t="n">
        <v>86.9</v>
      </c>
      <c r="I1509" s="0" t="n">
        <v>6.84</v>
      </c>
      <c r="J1509" s="0" t="n">
        <v>1.03</v>
      </c>
      <c r="K1509" s="0" t="n">
        <v>32.19</v>
      </c>
      <c r="L1509" s="0" t="n">
        <v>1.02</v>
      </c>
      <c r="M1509" s="19" t="n">
        <v>43609.853559838</v>
      </c>
      <c r="N1509" s="19" t="n">
        <v>43609.8873152778</v>
      </c>
      <c r="O1509" s="19" t="s">
        <v>649</v>
      </c>
      <c r="AO1509" s="47" t="str">
        <f aca="false">IF(AND(C1509=S$2,D1509=S$3,COUNTIF(AO$1:AO1508,"&gt;"&amp;1)&lt;10),ROW(),"")</f>
        <v/>
      </c>
    </row>
    <row r="1510" customFormat="false" ht="12.8" hidden="false" customHeight="false" outlineLevel="0" collapsed="false">
      <c r="A1510" s="0" t="s">
        <v>2126</v>
      </c>
      <c r="B1510" s="0" t="s">
        <v>30</v>
      </c>
      <c r="C1510" s="0" t="s">
        <v>3</v>
      </c>
      <c r="D1510" s="0" t="s">
        <v>30</v>
      </c>
      <c r="E1510" s="20" t="n">
        <v>187.485001373291</v>
      </c>
      <c r="F1510" s="0" t="n">
        <v>77.3</v>
      </c>
      <c r="G1510" s="0" t="n">
        <v>81.5</v>
      </c>
      <c r="H1510" s="0" t="n">
        <v>87.5</v>
      </c>
      <c r="I1510" s="0" t="n">
        <v>3.59</v>
      </c>
      <c r="J1510" s="0" t="n">
        <v>0.83</v>
      </c>
      <c r="K1510" s="0" t="n">
        <v>31.69</v>
      </c>
      <c r="L1510" s="0" t="n">
        <v>0.67</v>
      </c>
      <c r="M1510" s="19" t="n">
        <v>43609.8319855324</v>
      </c>
      <c r="N1510" s="19" t="n">
        <v>43609.8498269329</v>
      </c>
      <c r="O1510" s="19" t="s">
        <v>649</v>
      </c>
      <c r="AO1510" s="47" t="str">
        <f aca="false">IF(AND(C1510=S$2,D1510=S$3,COUNTIF(AO$1:AO1509,"&gt;"&amp;1)&lt;10),ROW(),"")</f>
        <v/>
      </c>
    </row>
    <row r="1511" customFormat="false" ht="12.8" hidden="false" customHeight="false" outlineLevel="0" collapsed="false">
      <c r="A1511" s="0" t="s">
        <v>2127</v>
      </c>
      <c r="B1511" s="0" t="s">
        <v>104</v>
      </c>
      <c r="C1511" s="0" t="s">
        <v>6</v>
      </c>
      <c r="D1511" s="0" t="s">
        <v>104</v>
      </c>
      <c r="E1511" s="20" t="n">
        <v>262.53800201416</v>
      </c>
      <c r="F1511" s="0" t="n">
        <v>80.2</v>
      </c>
      <c r="G1511" s="0" t="n">
        <v>84.5</v>
      </c>
      <c r="H1511" s="0" t="n">
        <v>91.1</v>
      </c>
      <c r="I1511" s="0" t="n">
        <v>6.48</v>
      </c>
      <c r="J1511" s="0" t="n">
        <v>0.8</v>
      </c>
      <c r="K1511" s="0" t="n">
        <v>32.24</v>
      </c>
      <c r="L1511" s="0" t="n">
        <v>0.52</v>
      </c>
      <c r="M1511" s="19" t="n">
        <v>43609.8053533565</v>
      </c>
      <c r="N1511" s="19" t="n">
        <v>43609.8268126505</v>
      </c>
      <c r="O1511" s="19" t="s">
        <v>649</v>
      </c>
      <c r="AO1511" s="47" t="str">
        <f aca="false">IF(AND(C1511=S$2,D1511=S$3,COUNTIF(AO$1:AO1510,"&gt;"&amp;1)&lt;10),ROW(),"")</f>
        <v/>
      </c>
    </row>
    <row r="1512" customFormat="false" ht="12.8" hidden="false" customHeight="false" outlineLevel="0" collapsed="false">
      <c r="A1512" s="0" t="s">
        <v>2128</v>
      </c>
      <c r="B1512" s="0" t="s">
        <v>54</v>
      </c>
      <c r="C1512" s="0" t="s">
        <v>5</v>
      </c>
      <c r="D1512" s="0" t="s">
        <v>54</v>
      </c>
      <c r="E1512" s="20" t="n">
        <v>259.865002441406</v>
      </c>
      <c r="F1512" s="0" t="n">
        <v>79.1</v>
      </c>
      <c r="G1512" s="0" t="n">
        <v>83.4</v>
      </c>
      <c r="H1512" s="0" t="n">
        <v>90.4</v>
      </c>
      <c r="I1512" s="0" t="n">
        <v>1.64</v>
      </c>
      <c r="J1512" s="0" t="n">
        <v>0.7</v>
      </c>
      <c r="K1512" s="0" t="n">
        <v>31.63</v>
      </c>
      <c r="L1512" s="0" t="n">
        <v>0.42</v>
      </c>
      <c r="M1512" s="19" t="n">
        <v>43609.7804739583</v>
      </c>
      <c r="N1512" s="19" t="n">
        <v>43609.8025349884</v>
      </c>
      <c r="O1512" s="19" t="s">
        <v>649</v>
      </c>
      <c r="AO1512" s="47" t="str">
        <f aca="false">IF(AND(C1512=S$2,D1512=S$3,COUNTIF(AO$1:AO1511,"&gt;"&amp;1)&lt;10),ROW(),"")</f>
        <v/>
      </c>
    </row>
    <row r="1513" customFormat="false" ht="12.8" hidden="false" customHeight="false" outlineLevel="0" collapsed="false">
      <c r="A1513" s="0" t="s">
        <v>2129</v>
      </c>
      <c r="B1513" s="0" t="s">
        <v>66</v>
      </c>
      <c r="C1513" s="0" t="s">
        <v>20</v>
      </c>
      <c r="D1513" s="0" t="s">
        <v>66</v>
      </c>
      <c r="E1513" s="20" t="n">
        <v>111.526000976563</v>
      </c>
      <c r="F1513" s="0" t="n">
        <v>71.3</v>
      </c>
      <c r="G1513" s="0" t="n">
        <v>75.1</v>
      </c>
      <c r="H1513" s="0" t="n">
        <v>81</v>
      </c>
      <c r="I1513" s="0" t="n">
        <v>4.37</v>
      </c>
      <c r="J1513" s="0" t="n">
        <v>1.09</v>
      </c>
      <c r="K1513" s="0" t="n">
        <v>31.73</v>
      </c>
      <c r="L1513" s="0" t="n">
        <v>1.57</v>
      </c>
      <c r="M1513" s="19" t="n">
        <v>43609.7624712963</v>
      </c>
      <c r="N1513" s="19" t="n">
        <v>43609.7691250347</v>
      </c>
      <c r="O1513" s="19" t="s">
        <v>649</v>
      </c>
      <c r="AO1513" s="47" t="str">
        <f aca="false">IF(AND(C1513=S$2,D1513=S$3,COUNTIF(AO$1:AO1512,"&gt;"&amp;1)&lt;10),ROW(),"")</f>
        <v/>
      </c>
    </row>
    <row r="1514" customFormat="false" ht="12.8" hidden="false" customHeight="false" outlineLevel="0" collapsed="false">
      <c r="A1514" s="0" t="s">
        <v>2130</v>
      </c>
      <c r="B1514" s="0" t="s">
        <v>66</v>
      </c>
      <c r="C1514" s="0" t="s">
        <v>20</v>
      </c>
      <c r="D1514" s="0" t="s">
        <v>66</v>
      </c>
      <c r="E1514" s="20" t="n">
        <v>263.090003204346</v>
      </c>
      <c r="F1514" s="0" t="n">
        <v>66.9</v>
      </c>
      <c r="G1514" s="0" t="n">
        <v>70.6</v>
      </c>
      <c r="H1514" s="0" t="n">
        <v>75.4</v>
      </c>
      <c r="I1514" s="0" t="n">
        <v>11.28</v>
      </c>
      <c r="J1514" s="0" t="n">
        <v>1.89</v>
      </c>
      <c r="K1514" s="0" t="n">
        <v>32.32</v>
      </c>
      <c r="L1514" s="0" t="n">
        <v>0.42</v>
      </c>
      <c r="M1514" s="19" t="n">
        <v>43609.7042073727</v>
      </c>
      <c r="N1514" s="19" t="n">
        <v>43609.7262569097</v>
      </c>
      <c r="O1514" s="19" t="s">
        <v>649</v>
      </c>
      <c r="AO1514" s="47" t="str">
        <f aca="false">IF(AND(C1514=S$2,D1514=S$3,COUNTIF(AO$1:AO1513,"&gt;"&amp;1)&lt;10),ROW(),"")</f>
        <v/>
      </c>
    </row>
    <row r="1515" customFormat="false" ht="12.8" hidden="false" customHeight="false" outlineLevel="0" collapsed="false">
      <c r="A1515" s="0" t="s">
        <v>2131</v>
      </c>
      <c r="B1515" s="0" t="s">
        <v>613</v>
      </c>
      <c r="C1515" s="0" t="s">
        <v>20</v>
      </c>
      <c r="D1515" s="0" t="s">
        <v>66</v>
      </c>
      <c r="E1515" s="20" t="n">
        <v>38.6</v>
      </c>
      <c r="F1515" s="0" t="n">
        <v>75.9</v>
      </c>
      <c r="G1515" s="0" t="n">
        <v>80</v>
      </c>
      <c r="H1515" s="0" t="n">
        <v>86.4</v>
      </c>
      <c r="I1515" s="0" t="n">
        <v>7.18</v>
      </c>
      <c r="J1515" s="0" t="n">
        <v>1.15</v>
      </c>
      <c r="K1515" s="0" t="n">
        <v>32.13</v>
      </c>
      <c r="L1515" s="0" t="n">
        <v>0.92</v>
      </c>
      <c r="M1515" s="19" t="n">
        <v>43609.7005165162</v>
      </c>
      <c r="N1515" s="19" t="n">
        <v>43609.7005165162</v>
      </c>
      <c r="O1515" s="19" t="s">
        <v>649</v>
      </c>
      <c r="AO1515" s="47" t="str">
        <f aca="false">IF(AND(C1515=S$2,D1515=S$3,COUNTIF(AO$1:AO1514,"&gt;"&amp;1)&lt;10),ROW(),"")</f>
        <v/>
      </c>
    </row>
    <row r="1516" customFormat="false" ht="12.8" hidden="false" customHeight="false" outlineLevel="0" collapsed="false">
      <c r="A1516" s="0" t="s">
        <v>2131</v>
      </c>
      <c r="B1516" s="0" t="s">
        <v>613</v>
      </c>
      <c r="C1516" s="0" t="s">
        <v>23</v>
      </c>
      <c r="D1516" s="0" t="s">
        <v>594</v>
      </c>
      <c r="E1516" s="20" t="n">
        <v>259.713005065918</v>
      </c>
      <c r="F1516" s="0" t="n">
        <v>75.9</v>
      </c>
      <c r="G1516" s="0" t="n">
        <v>80</v>
      </c>
      <c r="H1516" s="0" t="n">
        <v>86.4</v>
      </c>
      <c r="I1516" s="0" t="n">
        <v>7.18</v>
      </c>
      <c r="J1516" s="0" t="n">
        <v>1.15</v>
      </c>
      <c r="K1516" s="0" t="n">
        <v>32.13</v>
      </c>
      <c r="L1516" s="0" t="n">
        <v>0.92</v>
      </c>
      <c r="M1516" s="19" t="n">
        <v>43609.6749771181</v>
      </c>
      <c r="N1516" s="19" t="n">
        <v>43612.3127975347</v>
      </c>
      <c r="O1516" s="19" t="s">
        <v>649</v>
      </c>
      <c r="AO1516" s="47" t="str">
        <f aca="false">IF(AND(C1516=S$2,D1516=S$3,COUNTIF(AO$1:AO1515,"&gt;"&amp;1)&lt;10),ROW(),"")</f>
        <v/>
      </c>
    </row>
    <row r="1517" customFormat="false" ht="12.8" hidden="false" customHeight="false" outlineLevel="0" collapsed="false">
      <c r="A1517" s="0" t="s">
        <v>2132</v>
      </c>
      <c r="B1517" s="0" t="s">
        <v>594</v>
      </c>
      <c r="C1517" s="0" t="s">
        <v>24</v>
      </c>
      <c r="D1517" s="0" t="s">
        <v>594</v>
      </c>
      <c r="E1517" s="20" t="n">
        <v>221.986003875732</v>
      </c>
      <c r="F1517" s="0" t="n">
        <v>78.6</v>
      </c>
      <c r="G1517" s="0" t="n">
        <v>83</v>
      </c>
      <c r="H1517" s="0" t="n">
        <v>88.7</v>
      </c>
      <c r="I1517" s="0" t="n">
        <v>8.8</v>
      </c>
      <c r="J1517" s="0" t="n">
        <v>1.13</v>
      </c>
      <c r="K1517" s="0" t="n">
        <v>32.48</v>
      </c>
      <c r="L1517" s="0" t="n">
        <v>0.49</v>
      </c>
      <c r="M1517" s="19" t="n">
        <v>43609.6459675116</v>
      </c>
      <c r="N1517" s="19" t="n">
        <v>43609.6696015857</v>
      </c>
      <c r="O1517" s="19" t="s">
        <v>649</v>
      </c>
      <c r="AO1517" s="47" t="str">
        <f aca="false">IF(AND(C1517=S$2,D1517=S$3,COUNTIF(AO$1:AO1516,"&gt;"&amp;1)&lt;10),ROW(),"")</f>
        <v/>
      </c>
    </row>
    <row r="1518" customFormat="false" ht="12.8" hidden="false" customHeight="false" outlineLevel="0" collapsed="false">
      <c r="A1518" s="0" t="s">
        <v>2133</v>
      </c>
      <c r="B1518" s="0" t="s">
        <v>594</v>
      </c>
      <c r="C1518" s="0" t="s">
        <v>24</v>
      </c>
      <c r="D1518" s="0" t="s">
        <v>594</v>
      </c>
      <c r="E1518" s="20" t="n">
        <v>264.170001983643</v>
      </c>
      <c r="F1518" s="0" t="n">
        <v>78.2</v>
      </c>
      <c r="G1518" s="0" t="n">
        <v>82.4</v>
      </c>
      <c r="H1518" s="0" t="n">
        <v>88.8</v>
      </c>
      <c r="I1518" s="0" t="n">
        <v>6.08</v>
      </c>
      <c r="J1518" s="0" t="n">
        <v>0.34</v>
      </c>
      <c r="K1518" s="0" t="n">
        <v>32.06</v>
      </c>
      <c r="L1518" s="0" t="n">
        <v>0.73</v>
      </c>
      <c r="M1518" s="19" t="n">
        <v>43609.6118639699</v>
      </c>
      <c r="N1518" s="19" t="n">
        <v>43609.6433456019</v>
      </c>
      <c r="O1518" s="19" t="s">
        <v>649</v>
      </c>
      <c r="AO1518" s="47" t="str">
        <f aca="false">IF(AND(C1518=S$2,D1518=S$3,COUNTIF(AO$1:AO1517,"&gt;"&amp;1)&lt;10),ROW(),"")</f>
        <v/>
      </c>
    </row>
    <row r="1519" customFormat="false" ht="12.8" hidden="false" customHeight="false" outlineLevel="0" collapsed="false">
      <c r="A1519" s="0" t="s">
        <v>2134</v>
      </c>
      <c r="B1519" s="0" t="s">
        <v>88</v>
      </c>
      <c r="C1519" s="0" t="s">
        <v>26</v>
      </c>
      <c r="D1519" s="0" t="s">
        <v>66</v>
      </c>
      <c r="E1519" s="20" t="n">
        <v>164.470998764038</v>
      </c>
      <c r="F1519" s="0" t="n">
        <v>71.2</v>
      </c>
      <c r="G1519" s="0" t="n">
        <v>75.1</v>
      </c>
      <c r="H1519" s="0" t="n">
        <v>81.3</v>
      </c>
      <c r="I1519" s="0" t="n">
        <v>4.83</v>
      </c>
      <c r="J1519" s="0" t="n">
        <v>1.14</v>
      </c>
      <c r="K1519" s="0" t="n">
        <v>31.82</v>
      </c>
      <c r="L1519" s="0" t="n">
        <v>1.82</v>
      </c>
      <c r="M1519" s="19" t="n">
        <v>43609.5101912384</v>
      </c>
      <c r="N1519" s="19" t="n">
        <v>43609.5238862269</v>
      </c>
      <c r="O1519" s="19" t="s">
        <v>676</v>
      </c>
      <c r="AO1519" s="47" t="str">
        <f aca="false">IF(AND(C1519=S$2,D1519=S$3,COUNTIF(AO$1:AO1518,"&gt;"&amp;1)&lt;10),ROW(),"")</f>
        <v/>
      </c>
    </row>
    <row r="1520" customFormat="false" ht="12.8" hidden="false" customHeight="false" outlineLevel="0" collapsed="false">
      <c r="A1520" s="0" t="s">
        <v>2135</v>
      </c>
      <c r="B1520" s="0" t="s">
        <v>30</v>
      </c>
      <c r="C1520" s="0" t="s">
        <v>4</v>
      </c>
      <c r="D1520" s="0" t="s">
        <v>30</v>
      </c>
      <c r="E1520" s="20" t="n">
        <v>181.017000198364</v>
      </c>
      <c r="F1520" s="0" t="n">
        <v>76.6</v>
      </c>
      <c r="G1520" s="0" t="n">
        <v>80.7</v>
      </c>
      <c r="H1520" s="0" t="n">
        <v>87.3</v>
      </c>
      <c r="I1520" s="0" t="n">
        <v>4.7</v>
      </c>
      <c r="J1520" s="0" t="n">
        <v>0.86</v>
      </c>
      <c r="K1520" s="0" t="n">
        <v>31.87</v>
      </c>
      <c r="L1520" s="0" t="n">
        <v>0.49</v>
      </c>
      <c r="M1520" s="19" t="n">
        <v>43609.4793012731</v>
      </c>
      <c r="N1520" s="19" t="n">
        <v>43609.4959448727</v>
      </c>
      <c r="O1520" s="19" t="s">
        <v>676</v>
      </c>
      <c r="AO1520" s="47" t="str">
        <f aca="false">IF(AND(C1520=S$2,D1520=S$3,COUNTIF(AO$1:AO1519,"&gt;"&amp;1)&lt;10),ROW(),"")</f>
        <v/>
      </c>
    </row>
    <row r="1521" customFormat="false" ht="12.8" hidden="false" customHeight="false" outlineLevel="0" collapsed="false">
      <c r="A1521" s="0" t="s">
        <v>2136</v>
      </c>
      <c r="B1521" s="0" t="s">
        <v>56</v>
      </c>
      <c r="C1521" s="0" t="s">
        <v>25</v>
      </c>
      <c r="D1521" s="0" t="s">
        <v>56</v>
      </c>
      <c r="E1521" s="20" t="n">
        <v>223.392003631592</v>
      </c>
      <c r="F1521" s="0" t="n">
        <v>81.6</v>
      </c>
      <c r="G1521" s="0" t="n">
        <v>86.1</v>
      </c>
      <c r="H1521" s="0" t="n">
        <v>91.7</v>
      </c>
      <c r="I1521" s="0" t="n">
        <v>10.26</v>
      </c>
      <c r="J1521" s="0" t="n">
        <v>1.08</v>
      </c>
      <c r="K1521" s="0" t="n">
        <v>32.31</v>
      </c>
      <c r="L1521" s="0" t="n">
        <v>0.5</v>
      </c>
      <c r="M1521" s="19" t="n">
        <v>43609.4554934375</v>
      </c>
      <c r="N1521" s="19" t="n">
        <v>43609.4763837963</v>
      </c>
      <c r="O1521" s="19" t="s">
        <v>676</v>
      </c>
      <c r="AO1521" s="47" t="str">
        <f aca="false">IF(AND(C1521=S$2,D1521=S$3,COUNTIF(AO$1:AO1520,"&gt;"&amp;1)&lt;10),ROW(),"")</f>
        <v/>
      </c>
    </row>
    <row r="1522" customFormat="false" ht="12.8" hidden="false" customHeight="false" outlineLevel="0" collapsed="false">
      <c r="A1522" s="0" t="s">
        <v>2137</v>
      </c>
      <c r="B1522" s="0" t="s">
        <v>594</v>
      </c>
      <c r="C1522" s="0" t="s">
        <v>24</v>
      </c>
      <c r="D1522" s="0" t="s">
        <v>594</v>
      </c>
      <c r="E1522" s="20" t="n">
        <v>261.755001068115</v>
      </c>
      <c r="F1522" s="0" t="n">
        <v>77.8</v>
      </c>
      <c r="G1522" s="0" t="n">
        <v>82.1</v>
      </c>
      <c r="H1522" s="0" t="n">
        <v>87.2</v>
      </c>
      <c r="I1522" s="0" t="n">
        <v>12.09</v>
      </c>
      <c r="J1522" s="0" t="n">
        <v>1.38</v>
      </c>
      <c r="K1522" s="0" t="n">
        <v>32.8</v>
      </c>
      <c r="L1522" s="0" t="n">
        <v>0.38</v>
      </c>
      <c r="M1522" s="19" t="n">
        <v>43609.3897522801</v>
      </c>
      <c r="N1522" s="19" t="n">
        <v>43609.4435028935</v>
      </c>
      <c r="O1522" s="19" t="s">
        <v>676</v>
      </c>
      <c r="AO1522" s="47" t="str">
        <f aca="false">IF(AND(C1522=S$2,D1522=S$3,COUNTIF(AO$1:AO1521,"&gt;"&amp;1)&lt;10),ROW(),"")</f>
        <v/>
      </c>
    </row>
    <row r="1523" customFormat="false" ht="12.8" hidden="false" customHeight="false" outlineLevel="0" collapsed="false">
      <c r="A1523" s="0" t="s">
        <v>2138</v>
      </c>
      <c r="B1523" s="0" t="s">
        <v>613</v>
      </c>
      <c r="C1523" s="0" t="s">
        <v>9</v>
      </c>
      <c r="D1523" s="0" t="s">
        <v>66</v>
      </c>
      <c r="E1523" s="20" t="n">
        <v>165.46900177002</v>
      </c>
      <c r="F1523" s="0" t="n">
        <v>72.8</v>
      </c>
      <c r="G1523" s="0" t="n">
        <v>76.9</v>
      </c>
      <c r="H1523" s="0" t="n">
        <v>81.6</v>
      </c>
      <c r="I1523" s="0" t="n">
        <v>12.16</v>
      </c>
      <c r="J1523" s="0" t="n">
        <v>1.56</v>
      </c>
      <c r="K1523" s="0" t="n">
        <v>32.71</v>
      </c>
      <c r="L1523" s="0" t="n">
        <v>0.63</v>
      </c>
      <c r="M1523" s="19" t="n">
        <v>43609.3639999653</v>
      </c>
      <c r="N1523" s="19" t="n">
        <v>43609.3850929745</v>
      </c>
      <c r="O1523" s="19" t="s">
        <v>676</v>
      </c>
      <c r="AO1523" s="47" t="str">
        <f aca="false">IF(AND(C1523=S$2,D1523=S$3,COUNTIF(AO$1:AO1522,"&gt;"&amp;1)&lt;10),ROW(),"")</f>
        <v/>
      </c>
    </row>
    <row r="1524" customFormat="false" ht="12.8" hidden="false" customHeight="false" outlineLevel="0" collapsed="false">
      <c r="A1524" s="0" t="s">
        <v>2139</v>
      </c>
      <c r="B1524" s="0" t="s">
        <v>30</v>
      </c>
      <c r="C1524" s="0" t="s">
        <v>4</v>
      </c>
      <c r="D1524" s="0" t="s">
        <v>30</v>
      </c>
      <c r="E1524" s="20" t="n">
        <v>109.587001800537</v>
      </c>
      <c r="F1524" s="0" t="n">
        <v>77.1</v>
      </c>
      <c r="G1524" s="0" t="n">
        <v>81.3</v>
      </c>
      <c r="H1524" s="0" t="n">
        <v>87.6</v>
      </c>
      <c r="I1524" s="0" t="n">
        <v>4.31</v>
      </c>
      <c r="J1524" s="0" t="n">
        <v>1.04</v>
      </c>
      <c r="K1524" s="0" t="n">
        <v>31.64</v>
      </c>
      <c r="L1524" s="0" t="n">
        <v>1.35</v>
      </c>
      <c r="M1524" s="19" t="n">
        <v>43609.346359456</v>
      </c>
      <c r="N1524" s="19" t="n">
        <v>43609.3536865394</v>
      </c>
      <c r="O1524" s="19" t="s">
        <v>676</v>
      </c>
      <c r="AO1524" s="47" t="str">
        <f aca="false">IF(AND(C1524=S$2,D1524=S$3,COUNTIF(AO$1:AO1523,"&gt;"&amp;1)&lt;10),ROW(),"")</f>
        <v/>
      </c>
    </row>
    <row r="1525" customFormat="false" ht="12.8" hidden="false" customHeight="false" outlineLevel="0" collapsed="false">
      <c r="A1525" s="0" t="s">
        <v>2140</v>
      </c>
      <c r="B1525" s="0" t="s">
        <v>594</v>
      </c>
      <c r="C1525" s="0" t="s">
        <v>24</v>
      </c>
      <c r="D1525" s="0" t="s">
        <v>594</v>
      </c>
      <c r="E1525" s="20" t="n">
        <v>110.493999481201</v>
      </c>
      <c r="F1525" s="0" t="n">
        <v>87.3</v>
      </c>
      <c r="G1525" s="0" t="n">
        <v>92</v>
      </c>
      <c r="H1525" s="0" t="n">
        <v>99.2</v>
      </c>
      <c r="I1525" s="0" t="n">
        <v>1.42</v>
      </c>
      <c r="J1525" s="0" t="n">
        <v>0.58</v>
      </c>
      <c r="K1525" s="0" t="n">
        <v>31.7</v>
      </c>
      <c r="L1525" s="0" t="n">
        <v>0.31</v>
      </c>
      <c r="M1525" s="19" t="n">
        <v>43609.3316380787</v>
      </c>
      <c r="N1525" s="19" t="n">
        <v>43609.3391040162</v>
      </c>
      <c r="O1525" s="19" t="s">
        <v>676</v>
      </c>
      <c r="AO1525" s="47" t="str">
        <f aca="false">IF(AND(C1525=S$2,D1525=S$3,COUNTIF(AO$1:AO1524,"&gt;"&amp;1)&lt;10),ROW(),"")</f>
        <v/>
      </c>
    </row>
    <row r="1526" customFormat="false" ht="12.8" hidden="false" customHeight="false" outlineLevel="0" collapsed="false">
      <c r="A1526" s="0" t="s">
        <v>2141</v>
      </c>
      <c r="B1526" s="0" t="s">
        <v>66</v>
      </c>
      <c r="C1526" s="0" t="s">
        <v>9</v>
      </c>
      <c r="D1526" s="0" t="s">
        <v>66</v>
      </c>
      <c r="E1526" s="20" t="n">
        <v>310.254001617432</v>
      </c>
      <c r="F1526" s="0" t="n">
        <v>66.1</v>
      </c>
      <c r="G1526" s="0" t="n">
        <v>69.7</v>
      </c>
      <c r="H1526" s="0" t="n">
        <v>74.9</v>
      </c>
      <c r="I1526" s="0" t="n">
        <v>12.46</v>
      </c>
      <c r="J1526" s="0" t="n">
        <v>1.54</v>
      </c>
      <c r="K1526" s="0" t="n">
        <v>32.72</v>
      </c>
      <c r="L1526" s="0" t="n">
        <v>0.32</v>
      </c>
      <c r="M1526" s="19" t="n">
        <v>43609.279497257</v>
      </c>
      <c r="N1526" s="19" t="n">
        <v>43609.3164193287</v>
      </c>
      <c r="O1526" s="19" t="s">
        <v>603</v>
      </c>
      <c r="AO1526" s="47" t="str">
        <f aca="false">IF(AND(C1526=S$2,D1526=S$3,COUNTIF(AO$1:AO1525,"&gt;"&amp;1)&lt;10),ROW(),"")</f>
        <v/>
      </c>
    </row>
    <row r="1527" customFormat="false" ht="12.8" hidden="false" customHeight="false" outlineLevel="0" collapsed="false">
      <c r="A1527" s="0" t="s">
        <v>2142</v>
      </c>
      <c r="B1527" s="0" t="s">
        <v>66</v>
      </c>
      <c r="C1527" s="0" t="s">
        <v>9</v>
      </c>
      <c r="D1527" s="0" t="s">
        <v>66</v>
      </c>
      <c r="E1527" s="20" t="n">
        <v>685.350006103516</v>
      </c>
      <c r="F1527" s="0" t="n">
        <v>66.4</v>
      </c>
      <c r="G1527" s="0" t="n">
        <v>70.1</v>
      </c>
      <c r="H1527" s="0" t="n">
        <v>74.6</v>
      </c>
      <c r="I1527" s="0" t="n">
        <v>13.23</v>
      </c>
      <c r="J1527" s="0" t="n">
        <v>2.2</v>
      </c>
      <c r="K1527" s="0" t="n">
        <v>30.76</v>
      </c>
      <c r="L1527" s="0" t="n">
        <v>1.32</v>
      </c>
      <c r="M1527" s="19" t="n">
        <v>43608.9147980671</v>
      </c>
      <c r="N1527" s="19" t="n">
        <v>43609.2741508912</v>
      </c>
      <c r="O1527" s="19" t="s">
        <v>603</v>
      </c>
      <c r="AO1527" s="47" t="str">
        <f aca="false">IF(AND(C1527=S$2,D1527=S$3,COUNTIF(AO$1:AO1526,"&gt;"&amp;1)&lt;10),ROW(),"")</f>
        <v/>
      </c>
    </row>
    <row r="1528" customFormat="false" ht="12.8" hidden="false" customHeight="false" outlineLevel="0" collapsed="false">
      <c r="A1528" s="0" t="s">
        <v>2143</v>
      </c>
      <c r="B1528" s="0" t="s">
        <v>66</v>
      </c>
      <c r="C1528" s="0" t="s">
        <v>9</v>
      </c>
      <c r="D1528" s="0" t="s">
        <v>66</v>
      </c>
      <c r="E1528" s="20" t="n">
        <v>341.902000427246</v>
      </c>
      <c r="F1528" s="0" t="n">
        <v>67.4</v>
      </c>
      <c r="G1528" s="0" t="n">
        <v>71.1</v>
      </c>
      <c r="H1528" s="0" t="n">
        <v>76.1</v>
      </c>
      <c r="I1528" s="0" t="n">
        <v>13.77</v>
      </c>
      <c r="J1528" s="0" t="n">
        <v>1.84</v>
      </c>
      <c r="K1528" s="0" t="n">
        <v>32.88</v>
      </c>
      <c r="L1528" s="0" t="n">
        <v>0.43</v>
      </c>
      <c r="M1528" s="19" t="n">
        <v>43608.8799835301</v>
      </c>
      <c r="N1528" s="19" t="n">
        <v>43609.2218341088</v>
      </c>
      <c r="O1528" s="19" t="s">
        <v>603</v>
      </c>
      <c r="AO1528" s="47" t="str">
        <f aca="false">IF(AND(C1528=S$2,D1528=S$3,COUNTIF(AO$1:AO1527,"&gt;"&amp;1)&lt;10),ROW(),"")</f>
        <v/>
      </c>
    </row>
    <row r="1529" customFormat="false" ht="12.8" hidden="false" customHeight="false" outlineLevel="0" collapsed="false">
      <c r="A1529" s="0" t="s">
        <v>2144</v>
      </c>
      <c r="B1529" s="0" t="s">
        <v>613</v>
      </c>
      <c r="C1529" s="0" t="s">
        <v>23</v>
      </c>
      <c r="D1529" s="0" t="s">
        <v>594</v>
      </c>
      <c r="E1529" s="20" t="n">
        <v>191.402000427246</v>
      </c>
      <c r="F1529" s="0" t="n">
        <v>75.6</v>
      </c>
      <c r="G1529" s="0" t="n">
        <v>79.8</v>
      </c>
      <c r="H1529" s="0" t="n">
        <v>85.9</v>
      </c>
      <c r="I1529" s="0" t="n">
        <v>5.19</v>
      </c>
      <c r="J1529" s="0" t="n">
        <v>1.36</v>
      </c>
      <c r="K1529" s="0" t="n">
        <v>31.92</v>
      </c>
      <c r="L1529" s="0" t="n">
        <v>0.5</v>
      </c>
      <c r="M1529" s="19" t="n">
        <v>43608.860712963</v>
      </c>
      <c r="N1529" s="19" t="n">
        <v>43609.2219052431</v>
      </c>
      <c r="O1529" s="19" t="s">
        <v>605</v>
      </c>
      <c r="AO1529" s="47" t="str">
        <f aca="false">IF(AND(C1529=S$2,D1529=S$3,COUNTIF(AO$1:AO1528,"&gt;"&amp;1)&lt;10),ROW(),"")</f>
        <v/>
      </c>
    </row>
    <row r="1530" customFormat="false" ht="12.8" hidden="false" customHeight="false" outlineLevel="0" collapsed="false">
      <c r="A1530" s="0" t="s">
        <v>2145</v>
      </c>
      <c r="B1530" s="0" t="s">
        <v>30</v>
      </c>
      <c r="C1530" s="0" t="s">
        <v>3</v>
      </c>
      <c r="D1530" s="0" t="s">
        <v>30</v>
      </c>
      <c r="E1530" s="20" t="n">
        <v>191.596000671387</v>
      </c>
      <c r="F1530" s="0" t="n">
        <v>76.6</v>
      </c>
      <c r="G1530" s="0" t="n">
        <v>80.8</v>
      </c>
      <c r="H1530" s="0" t="n">
        <v>87.6</v>
      </c>
      <c r="I1530" s="0" t="n">
        <v>2.17</v>
      </c>
      <c r="J1530" s="0" t="n">
        <v>0.83</v>
      </c>
      <c r="K1530" s="0" t="n">
        <v>31.75</v>
      </c>
      <c r="L1530" s="0" t="n">
        <v>0.84</v>
      </c>
      <c r="M1530" s="19" t="n">
        <v>43608.8400176736</v>
      </c>
      <c r="N1530" s="19" t="n">
        <v>43608.8547982292</v>
      </c>
      <c r="O1530" s="19" t="s">
        <v>605</v>
      </c>
      <c r="AO1530" s="47" t="str">
        <f aca="false">IF(AND(C1530=S$2,D1530=S$3,COUNTIF(AO$1:AO1529,"&gt;"&amp;1)&lt;10),ROW(),"")</f>
        <v/>
      </c>
    </row>
    <row r="1531" customFormat="false" ht="12.8" hidden="false" customHeight="false" outlineLevel="0" collapsed="false">
      <c r="A1531" s="0" t="s">
        <v>2146</v>
      </c>
      <c r="B1531" s="0" t="s">
        <v>58</v>
      </c>
      <c r="C1531" s="0" t="s">
        <v>2</v>
      </c>
      <c r="D1531" s="0" t="s">
        <v>58</v>
      </c>
      <c r="E1531" s="20" t="n">
        <v>226.794002532959</v>
      </c>
      <c r="F1531" s="0" t="n">
        <v>74.1</v>
      </c>
      <c r="G1531" s="0" t="n">
        <v>78.1</v>
      </c>
      <c r="H1531" s="0" t="n">
        <v>84.5</v>
      </c>
      <c r="I1531" s="0" t="n">
        <v>2.81</v>
      </c>
      <c r="J1531" s="0" t="n">
        <v>0.96</v>
      </c>
      <c r="K1531" s="0" t="n">
        <v>31.79</v>
      </c>
      <c r="L1531" s="0" t="n">
        <v>0.94</v>
      </c>
      <c r="M1531" s="19" t="n">
        <v>43608.8191849537</v>
      </c>
      <c r="N1531" s="19" t="n">
        <v>43608.8359027431</v>
      </c>
      <c r="O1531" s="19" t="s">
        <v>605</v>
      </c>
      <c r="AO1531" s="47" t="str">
        <f aca="false">IF(AND(C1531=S$2,D1531=S$3,COUNTIF(AO$1:AO1530,"&gt;"&amp;1)&lt;10),ROW(),"")</f>
        <v/>
      </c>
    </row>
    <row r="1532" customFormat="false" ht="12.8" hidden="false" customHeight="false" outlineLevel="0" collapsed="false">
      <c r="A1532" s="0" t="s">
        <v>2147</v>
      </c>
      <c r="B1532" s="0" t="s">
        <v>30</v>
      </c>
      <c r="C1532" s="0" t="s">
        <v>3</v>
      </c>
      <c r="D1532" s="0" t="s">
        <v>30</v>
      </c>
      <c r="E1532" s="20" t="n">
        <v>302.020000457764</v>
      </c>
      <c r="F1532" s="0" t="n">
        <v>75.7</v>
      </c>
      <c r="G1532" s="0" t="n">
        <v>79.8</v>
      </c>
      <c r="H1532" s="0" t="n">
        <v>86</v>
      </c>
      <c r="I1532" s="0" t="n">
        <v>3.74</v>
      </c>
      <c r="J1532" s="0" t="n">
        <v>0.97</v>
      </c>
      <c r="K1532" s="0" t="n">
        <v>31.29</v>
      </c>
      <c r="L1532" s="0" t="n">
        <v>0.81</v>
      </c>
      <c r="M1532" s="19" t="n">
        <v>43608.7901239931</v>
      </c>
      <c r="N1532" s="19" t="n">
        <v>43608.8161695949</v>
      </c>
      <c r="O1532" s="19" t="s">
        <v>605</v>
      </c>
      <c r="AO1532" s="47" t="str">
        <f aca="false">IF(AND(C1532=S$2,D1532=S$3,COUNTIF(AO$1:AO1531,"&gt;"&amp;1)&lt;10),ROW(),"")</f>
        <v/>
      </c>
    </row>
    <row r="1533" customFormat="false" ht="12.8" hidden="false" customHeight="false" outlineLevel="0" collapsed="false">
      <c r="A1533" s="0" t="s">
        <v>2148</v>
      </c>
      <c r="B1533" s="0" t="s">
        <v>30</v>
      </c>
      <c r="C1533" s="0" t="s">
        <v>3</v>
      </c>
      <c r="D1533" s="0" t="s">
        <v>30</v>
      </c>
      <c r="E1533" s="20" t="n">
        <v>203.550003051758</v>
      </c>
      <c r="F1533" s="0" t="n">
        <v>76.5</v>
      </c>
      <c r="G1533" s="0" t="n">
        <v>80.6</v>
      </c>
      <c r="H1533" s="0" t="n">
        <v>87.9</v>
      </c>
      <c r="I1533" s="0" t="n">
        <v>3.21</v>
      </c>
      <c r="J1533" s="0" t="n">
        <v>0.84</v>
      </c>
      <c r="K1533" s="0" t="n">
        <v>31.74</v>
      </c>
      <c r="L1533" s="0" t="n">
        <v>1.3</v>
      </c>
      <c r="M1533" s="19" t="n">
        <v>43608.7681547801</v>
      </c>
      <c r="N1533" s="19" t="n">
        <v>43608.7867077546</v>
      </c>
      <c r="O1533" s="19" t="s">
        <v>605</v>
      </c>
      <c r="AO1533" s="47" t="str">
        <f aca="false">IF(AND(C1533=S$2,D1533=S$3,COUNTIF(AO$1:AO1532,"&gt;"&amp;1)&lt;10),ROW(),"")</f>
        <v/>
      </c>
    </row>
    <row r="1534" customFormat="false" ht="12.8" hidden="false" customHeight="false" outlineLevel="0" collapsed="false">
      <c r="A1534" s="0" t="s">
        <v>2149</v>
      </c>
      <c r="B1534" s="0" t="s">
        <v>30</v>
      </c>
      <c r="C1534" s="0" t="s">
        <v>3</v>
      </c>
      <c r="D1534" s="0" t="s">
        <v>30</v>
      </c>
      <c r="E1534" s="20" t="n">
        <v>327.433005523682</v>
      </c>
      <c r="F1534" s="0" t="n">
        <v>74.3</v>
      </c>
      <c r="G1534" s="0" t="n">
        <v>78.3</v>
      </c>
      <c r="H1534" s="0" t="n">
        <v>85.8</v>
      </c>
      <c r="I1534" s="0" t="n">
        <v>1.93</v>
      </c>
      <c r="J1534" s="0" t="n">
        <v>0.68</v>
      </c>
      <c r="K1534" s="0" t="n">
        <v>31.45</v>
      </c>
      <c r="L1534" s="0" t="n">
        <v>0.93</v>
      </c>
      <c r="M1534" s="19" t="n">
        <v>43608.6991038542</v>
      </c>
      <c r="N1534" s="19" t="n">
        <v>43608.7652268171</v>
      </c>
      <c r="O1534" s="19" t="s">
        <v>605</v>
      </c>
      <c r="AO1534" s="47" t="str">
        <f aca="false">IF(AND(C1534=S$2,D1534=S$3,COUNTIF(AO$1:AO1533,"&gt;"&amp;1)&lt;10),ROW(),"")</f>
        <v/>
      </c>
    </row>
    <row r="1535" customFormat="false" ht="12.8" hidden="false" customHeight="false" outlineLevel="0" collapsed="false">
      <c r="A1535" s="0" t="s">
        <v>2150</v>
      </c>
      <c r="B1535" s="0" t="s">
        <v>58</v>
      </c>
      <c r="C1535" s="0" t="s">
        <v>2</v>
      </c>
      <c r="D1535" s="0" t="s">
        <v>58</v>
      </c>
      <c r="E1535" s="20" t="n">
        <v>219.449001312256</v>
      </c>
      <c r="F1535" s="0" t="n">
        <v>73.4</v>
      </c>
      <c r="G1535" s="0" t="n">
        <v>77.3</v>
      </c>
      <c r="H1535" s="0" t="n">
        <v>84.3</v>
      </c>
      <c r="I1535" s="0" t="n">
        <v>0.94</v>
      </c>
      <c r="J1535" s="0" t="n">
        <v>0.64</v>
      </c>
      <c r="K1535" s="0" t="n">
        <v>31.54</v>
      </c>
      <c r="L1535" s="0" t="n">
        <v>1.39</v>
      </c>
      <c r="M1535" s="19" t="n">
        <v>43608.6722759606</v>
      </c>
      <c r="N1535" s="19" t="n">
        <v>43608.6943814468</v>
      </c>
      <c r="O1535" s="19" t="s">
        <v>605</v>
      </c>
      <c r="AO1535" s="47" t="str">
        <f aca="false">IF(AND(C1535=S$2,D1535=S$3,COUNTIF(AO$1:AO1534,"&gt;"&amp;1)&lt;10),ROW(),"")</f>
        <v/>
      </c>
    </row>
    <row r="1536" customFormat="false" ht="12.8" hidden="false" customHeight="false" outlineLevel="0" collapsed="false">
      <c r="A1536" s="0" t="s">
        <v>2151</v>
      </c>
      <c r="B1536" s="0" t="s">
        <v>30</v>
      </c>
      <c r="C1536" s="0" t="s">
        <v>3</v>
      </c>
      <c r="D1536" s="0" t="s">
        <v>30</v>
      </c>
      <c r="E1536" s="20" t="n">
        <v>178.618002319336</v>
      </c>
      <c r="F1536" s="0" t="n">
        <v>77.8</v>
      </c>
      <c r="G1536" s="0" t="n">
        <v>82</v>
      </c>
      <c r="H1536" s="0" t="n">
        <v>88.9</v>
      </c>
      <c r="I1536" s="0" t="n">
        <v>2.92</v>
      </c>
      <c r="J1536" s="0" t="n">
        <v>0.72</v>
      </c>
      <c r="K1536" s="0" t="n">
        <v>31.82</v>
      </c>
      <c r="L1536" s="0" t="n">
        <v>0.46</v>
      </c>
      <c r="M1536" s="19" t="n">
        <v>43608.6492660069</v>
      </c>
      <c r="N1536" s="19" t="n">
        <v>43608.6669689005</v>
      </c>
      <c r="O1536" s="19" t="s">
        <v>605</v>
      </c>
      <c r="AO1536" s="47" t="str">
        <f aca="false">IF(AND(C1536=S$2,D1536=S$3,COUNTIF(AO$1:AO1535,"&gt;"&amp;1)&lt;10),ROW(),"")</f>
        <v/>
      </c>
    </row>
    <row r="1537" customFormat="false" ht="12.8" hidden="false" customHeight="false" outlineLevel="0" collapsed="false">
      <c r="A1537" s="0" t="s">
        <v>2152</v>
      </c>
      <c r="B1537" s="0" t="s">
        <v>58</v>
      </c>
      <c r="C1537" s="0" t="s">
        <v>2</v>
      </c>
      <c r="D1537" s="0" t="s">
        <v>58</v>
      </c>
      <c r="E1537" s="20" t="n">
        <v>218.55400352478</v>
      </c>
      <c r="F1537" s="0" t="n">
        <v>73.9</v>
      </c>
      <c r="G1537" s="0" t="n">
        <v>77.8</v>
      </c>
      <c r="H1537" s="0" t="n">
        <v>84.6</v>
      </c>
      <c r="I1537" s="0" t="n">
        <v>2.93</v>
      </c>
      <c r="J1537" s="0" t="n">
        <v>0.75</v>
      </c>
      <c r="K1537" s="0" t="n">
        <v>31.57</v>
      </c>
      <c r="L1537" s="0" t="n">
        <v>0.39</v>
      </c>
      <c r="M1537" s="19" t="n">
        <v>43608.6225765046</v>
      </c>
      <c r="N1537" s="19" t="n">
        <v>43608.6444621875</v>
      </c>
      <c r="O1537" s="19" t="s">
        <v>605</v>
      </c>
      <c r="AO1537" s="47" t="str">
        <f aca="false">IF(AND(C1537=S$2,D1537=S$3,COUNTIF(AO$1:AO1536,"&gt;"&amp;1)&lt;10),ROW(),"")</f>
        <v/>
      </c>
    </row>
    <row r="1538" customFormat="false" ht="12.8" hidden="false" customHeight="false" outlineLevel="0" collapsed="false">
      <c r="A1538" s="0" t="s">
        <v>2153</v>
      </c>
      <c r="B1538" s="0" t="s">
        <v>30</v>
      </c>
      <c r="C1538" s="0" t="s">
        <v>3</v>
      </c>
      <c r="D1538" s="0" t="s">
        <v>30</v>
      </c>
      <c r="E1538" s="20" t="n">
        <v>182.160999298096</v>
      </c>
      <c r="F1538" s="0" t="n">
        <v>78.1</v>
      </c>
      <c r="G1538" s="0" t="n">
        <v>82.3</v>
      </c>
      <c r="H1538" s="0" t="n">
        <v>89.1</v>
      </c>
      <c r="I1538" s="0" t="n">
        <v>2.99</v>
      </c>
      <c r="J1538" s="0" t="n">
        <v>0.77</v>
      </c>
      <c r="K1538" s="0" t="n">
        <v>31.59</v>
      </c>
      <c r="L1538" s="0" t="n">
        <v>0.45</v>
      </c>
      <c r="M1538" s="19" t="n">
        <v>43608.6007831829</v>
      </c>
      <c r="N1538" s="19" t="n">
        <v>43608.6181773148</v>
      </c>
      <c r="O1538" s="19" t="s">
        <v>605</v>
      </c>
      <c r="AO1538" s="47" t="str">
        <f aca="false">IF(AND(C1538=S$2,D1538=S$3,COUNTIF(AO$1:AO1537,"&gt;"&amp;1)&lt;10),ROW(),"")</f>
        <v/>
      </c>
    </row>
    <row r="1539" customFormat="false" ht="12.8" hidden="false" customHeight="false" outlineLevel="0" collapsed="false">
      <c r="A1539" s="0" t="s">
        <v>2154</v>
      </c>
      <c r="B1539" s="0" t="s">
        <v>54</v>
      </c>
      <c r="C1539" s="0" t="s">
        <v>5</v>
      </c>
      <c r="D1539" s="0" t="s">
        <v>54</v>
      </c>
      <c r="E1539" s="20" t="n">
        <v>181.474002075195</v>
      </c>
      <c r="F1539" s="0" t="n">
        <v>79.7</v>
      </c>
      <c r="G1539" s="0" t="n">
        <v>84</v>
      </c>
      <c r="H1539" s="0" t="n">
        <v>90.7</v>
      </c>
      <c r="I1539" s="0" t="n">
        <v>3.73</v>
      </c>
      <c r="J1539" s="0" t="n">
        <v>0.78</v>
      </c>
      <c r="K1539" s="0" t="n">
        <v>31.84</v>
      </c>
      <c r="L1539" s="0" t="n">
        <v>0.59</v>
      </c>
      <c r="M1539" s="19" t="n">
        <v>43608.5680859954</v>
      </c>
      <c r="N1539" s="19" t="n">
        <v>43608.5957935532</v>
      </c>
      <c r="O1539" s="19" t="s">
        <v>605</v>
      </c>
      <c r="AO1539" s="47" t="str">
        <f aca="false">IF(AND(C1539=S$2,D1539=S$3,COUNTIF(AO$1:AO1538,"&gt;"&amp;1)&lt;10),ROW(),"")</f>
        <v/>
      </c>
    </row>
    <row r="1540" customFormat="false" ht="12.8" hidden="false" customHeight="false" outlineLevel="0" collapsed="false">
      <c r="A1540" s="0" t="s">
        <v>2155</v>
      </c>
      <c r="B1540" s="0" t="s">
        <v>54</v>
      </c>
      <c r="C1540" s="0" t="s">
        <v>7</v>
      </c>
      <c r="D1540" s="0" t="s">
        <v>54</v>
      </c>
      <c r="E1540" s="20" t="n">
        <v>218.448001861572</v>
      </c>
      <c r="F1540" s="0" t="n">
        <v>82.4</v>
      </c>
      <c r="G1540" s="0" t="n">
        <v>86.9</v>
      </c>
      <c r="H1540" s="0" t="n">
        <v>94.3</v>
      </c>
      <c r="I1540" s="0" t="n">
        <v>2.41</v>
      </c>
      <c r="J1540" s="0" t="n">
        <v>0.65</v>
      </c>
      <c r="K1540" s="0" t="n">
        <v>31.64</v>
      </c>
      <c r="L1540" s="0" t="n">
        <v>0.36</v>
      </c>
      <c r="M1540" s="19" t="n">
        <v>43608.5428010764</v>
      </c>
      <c r="N1540" s="19" t="n">
        <v>43608.5623676736</v>
      </c>
      <c r="O1540" s="19" t="s">
        <v>605</v>
      </c>
      <c r="AO1540" s="47" t="str">
        <f aca="false">IF(AND(C1540=S$2,D1540=S$3,COUNTIF(AO$1:AO1539,"&gt;"&amp;1)&lt;10),ROW(),"")</f>
        <v/>
      </c>
    </row>
    <row r="1541" customFormat="false" ht="12.8" hidden="false" customHeight="false" outlineLevel="0" collapsed="false">
      <c r="A1541" s="0" t="s">
        <v>2156</v>
      </c>
      <c r="B1541" s="0" t="s">
        <v>145</v>
      </c>
      <c r="C1541" s="0" t="s">
        <v>16</v>
      </c>
      <c r="D1541" s="0" t="s">
        <v>145</v>
      </c>
      <c r="E1541" s="20" t="n">
        <v>252.921001434326</v>
      </c>
      <c r="F1541" s="0" t="n">
        <v>84.3</v>
      </c>
      <c r="G1541" s="0" t="n">
        <v>88.9</v>
      </c>
      <c r="H1541" s="0" t="n">
        <v>96.1</v>
      </c>
      <c r="I1541" s="0" t="n">
        <v>1.49</v>
      </c>
      <c r="J1541" s="0" t="n">
        <v>0.67</v>
      </c>
      <c r="K1541" s="0" t="n">
        <v>31.61</v>
      </c>
      <c r="L1541" s="0" t="n">
        <v>0.28</v>
      </c>
      <c r="M1541" s="19" t="n">
        <v>43608.5166742708</v>
      </c>
      <c r="N1541" s="19" t="n">
        <v>43608.5373902431</v>
      </c>
      <c r="O1541" s="19" t="s">
        <v>605</v>
      </c>
      <c r="AO1541" s="47" t="str">
        <f aca="false">IF(AND(C1541=S$2,D1541=S$3,COUNTIF(AO$1:AO1540,"&gt;"&amp;1)&lt;10),ROW(),"")</f>
        <v/>
      </c>
    </row>
    <row r="1542" customFormat="false" ht="12.8" hidden="false" customHeight="false" outlineLevel="0" collapsed="false">
      <c r="A1542" s="0" t="s">
        <v>2157</v>
      </c>
      <c r="B1542" s="0" t="s">
        <v>88</v>
      </c>
      <c r="C1542" s="0" t="s">
        <v>26</v>
      </c>
      <c r="D1542" s="0" t="s">
        <v>66</v>
      </c>
      <c r="E1542" s="20" t="n">
        <v>188.590000152588</v>
      </c>
      <c r="F1542" s="0" t="n">
        <v>71</v>
      </c>
      <c r="G1542" s="0" t="n">
        <v>74.8</v>
      </c>
      <c r="H1542" s="0" t="n">
        <v>81.2</v>
      </c>
      <c r="I1542" s="0" t="n">
        <v>2.69</v>
      </c>
      <c r="J1542" s="0" t="n">
        <v>0.98</v>
      </c>
      <c r="K1542" s="0" t="n">
        <v>31.72</v>
      </c>
      <c r="L1542" s="0" t="n">
        <v>2.78</v>
      </c>
      <c r="M1542" s="19" t="n">
        <v>43608.4920824074</v>
      </c>
      <c r="N1542" s="19" t="n">
        <v>43608.5089937847</v>
      </c>
      <c r="O1542" s="19" t="s">
        <v>605</v>
      </c>
      <c r="AO1542" s="47" t="str">
        <f aca="false">IF(AND(C1542=S$2,D1542=S$3,COUNTIF(AO$1:AO1541,"&gt;"&amp;1)&lt;10),ROW(),"")</f>
        <v/>
      </c>
    </row>
    <row r="1543" customFormat="false" ht="12.8" hidden="false" customHeight="false" outlineLevel="0" collapsed="false">
      <c r="A1543" s="0" t="s">
        <v>2158</v>
      </c>
      <c r="B1543" s="0" t="s">
        <v>56</v>
      </c>
      <c r="C1543" s="0" t="s">
        <v>25</v>
      </c>
      <c r="D1543" s="0" t="s">
        <v>56</v>
      </c>
      <c r="E1543" s="20" t="n">
        <v>186.698001861572</v>
      </c>
      <c r="F1543" s="0" t="n">
        <v>81.2</v>
      </c>
      <c r="G1543" s="0" t="n">
        <v>85.7</v>
      </c>
      <c r="H1543" s="0" t="n">
        <v>90.4</v>
      </c>
      <c r="I1543" s="0" t="n">
        <v>12.12</v>
      </c>
      <c r="J1543" s="0" t="n">
        <v>1.06</v>
      </c>
      <c r="K1543" s="0" t="n">
        <v>32.57</v>
      </c>
      <c r="L1543" s="0" t="n">
        <v>0.54</v>
      </c>
      <c r="M1543" s="19" t="n">
        <v>43608.4654925116</v>
      </c>
      <c r="N1543" s="19" t="n">
        <v>43608.4863851505</v>
      </c>
      <c r="O1543" s="19" t="s">
        <v>605</v>
      </c>
      <c r="AO1543" s="47" t="str">
        <f aca="false">IF(AND(C1543=S$2,D1543=S$3,COUNTIF(AO$1:AO1542,"&gt;"&amp;1)&lt;10),ROW(),"")</f>
        <v/>
      </c>
    </row>
    <row r="1544" customFormat="false" ht="12.8" hidden="false" customHeight="false" outlineLevel="0" collapsed="false">
      <c r="A1544" s="0" t="s">
        <v>2159</v>
      </c>
      <c r="B1544" s="0" t="s">
        <v>594</v>
      </c>
      <c r="C1544" s="0" t="s">
        <v>23</v>
      </c>
      <c r="D1544" s="0" t="s">
        <v>594</v>
      </c>
      <c r="E1544" s="20" t="n">
        <v>259.181003570557</v>
      </c>
      <c r="F1544" s="0" t="n">
        <v>77.4</v>
      </c>
      <c r="G1544" s="0" t="n">
        <v>81.6</v>
      </c>
      <c r="H1544" s="0" t="n">
        <v>87.2</v>
      </c>
      <c r="I1544" s="0" t="n">
        <v>9.42</v>
      </c>
      <c r="J1544" s="0" t="n">
        <v>1.34</v>
      </c>
      <c r="K1544" s="0" t="n">
        <v>32.27</v>
      </c>
      <c r="L1544" s="0" t="n">
        <v>0.43</v>
      </c>
      <c r="M1544" s="19" t="n">
        <v>43608.3965518171</v>
      </c>
      <c r="N1544" s="19" t="n">
        <v>43608.4493001968</v>
      </c>
      <c r="O1544" s="19" t="s">
        <v>676</v>
      </c>
      <c r="AO1544" s="47" t="str">
        <f aca="false">IF(AND(C1544=S$2,D1544=S$3,COUNTIF(AO$1:AO1543,"&gt;"&amp;1)&lt;10),ROW(),"")</f>
        <v/>
      </c>
    </row>
    <row r="1545" customFormat="false" ht="12.8" hidden="false" customHeight="false" outlineLevel="0" collapsed="false">
      <c r="A1545" s="0" t="s">
        <v>2160</v>
      </c>
      <c r="B1545" s="0" t="s">
        <v>633</v>
      </c>
      <c r="C1545" s="0" t="s">
        <v>5</v>
      </c>
      <c r="D1545" s="0" t="s">
        <v>54</v>
      </c>
      <c r="E1545" s="20" t="n">
        <v>305.900001525879</v>
      </c>
      <c r="F1545" s="0" t="n">
        <v>79.4</v>
      </c>
      <c r="G1545" s="0" t="n">
        <v>83.6</v>
      </c>
      <c r="H1545" s="0" t="n">
        <v>90.7</v>
      </c>
      <c r="I1545" s="0" t="n">
        <v>2.45</v>
      </c>
      <c r="J1545" s="0" t="n">
        <v>0.77</v>
      </c>
      <c r="K1545" s="0" t="n">
        <v>31.67</v>
      </c>
      <c r="L1545" s="0" t="n">
        <v>0.23</v>
      </c>
      <c r="M1545" s="19" t="n">
        <v>43608.3645792014</v>
      </c>
      <c r="N1545" s="19" t="n">
        <v>43608.3838724884</v>
      </c>
      <c r="O1545" s="19" t="s">
        <v>676</v>
      </c>
      <c r="AO1545" s="47" t="str">
        <f aca="false">IF(AND(C1545=S$2,D1545=S$3,COUNTIF(AO$1:AO1544,"&gt;"&amp;1)&lt;10),ROW(),"")</f>
        <v/>
      </c>
    </row>
    <row r="1546" customFormat="false" ht="12.8" hidden="false" customHeight="false" outlineLevel="0" collapsed="false">
      <c r="A1546" s="0" t="s">
        <v>2161</v>
      </c>
      <c r="B1546" s="0" t="s">
        <v>30</v>
      </c>
      <c r="C1546" s="0" t="s">
        <v>3</v>
      </c>
      <c r="D1546" s="0" t="s">
        <v>30</v>
      </c>
      <c r="E1546" s="20" t="n">
        <v>223.892002105713</v>
      </c>
      <c r="F1546" s="0" t="n">
        <v>78.1</v>
      </c>
      <c r="G1546" s="0" t="n">
        <v>82.3</v>
      </c>
      <c r="H1546" s="0" t="n">
        <v>88.9</v>
      </c>
      <c r="I1546" s="0" t="n">
        <v>2.49</v>
      </c>
      <c r="J1546" s="0" t="n">
        <v>0.81</v>
      </c>
      <c r="K1546" s="0" t="n">
        <v>31.74</v>
      </c>
      <c r="L1546" s="0" t="n">
        <v>0.27</v>
      </c>
      <c r="M1546" s="19" t="n">
        <v>43608.3643469907</v>
      </c>
      <c r="N1546" s="19" t="n">
        <v>43608.3702910069</v>
      </c>
      <c r="O1546" s="19" t="s">
        <v>676</v>
      </c>
      <c r="AO1546" s="47" t="str">
        <f aca="false">IF(AND(C1546=S$2,D1546=S$3,COUNTIF(AO$1:AO1545,"&gt;"&amp;1)&lt;10),ROW(),"")</f>
        <v/>
      </c>
    </row>
    <row r="1547" customFormat="false" ht="12.8" hidden="false" customHeight="false" outlineLevel="0" collapsed="false">
      <c r="A1547" s="0" t="s">
        <v>2162</v>
      </c>
      <c r="B1547" s="0" t="s">
        <v>56</v>
      </c>
      <c r="C1547" s="0" t="s">
        <v>25</v>
      </c>
      <c r="D1547" s="0" t="s">
        <v>56</v>
      </c>
      <c r="E1547" s="20" t="n">
        <v>180.381999969482</v>
      </c>
      <c r="F1547" s="0" t="n">
        <v>81.7</v>
      </c>
      <c r="G1547" s="0" t="n">
        <v>86.3</v>
      </c>
      <c r="H1547" s="0" t="n">
        <v>90.6</v>
      </c>
      <c r="I1547" s="0" t="n">
        <v>19.54</v>
      </c>
      <c r="J1547" s="0" t="n">
        <v>1.4</v>
      </c>
      <c r="K1547" s="0" t="n">
        <v>33.6</v>
      </c>
      <c r="L1547" s="0" t="n">
        <v>0.32</v>
      </c>
      <c r="M1547" s="19" t="n">
        <v>43608.2841271181</v>
      </c>
      <c r="N1547" s="19" t="n">
        <v>43608.3641388079</v>
      </c>
      <c r="O1547" s="19" t="s">
        <v>676</v>
      </c>
      <c r="AO1547" s="47" t="str">
        <f aca="false">IF(AND(C1547=S$2,D1547=S$3,COUNTIF(AO$1:AO1546,"&gt;"&amp;1)&lt;10),ROW(),"")</f>
        <v/>
      </c>
    </row>
    <row r="1548" customFormat="false" ht="12.8" hidden="false" customHeight="false" outlineLevel="0" collapsed="false">
      <c r="A1548" s="0" t="s">
        <v>2163</v>
      </c>
      <c r="B1548" s="0" t="s">
        <v>104</v>
      </c>
      <c r="C1548" s="0" t="s">
        <v>6</v>
      </c>
      <c r="D1548" s="0" t="s">
        <v>104</v>
      </c>
      <c r="E1548" s="20" t="n">
        <v>222.258003234863</v>
      </c>
      <c r="F1548" s="0" t="n">
        <v>79.3</v>
      </c>
      <c r="G1548" s="0" t="n">
        <v>83.6</v>
      </c>
      <c r="H1548" s="0" t="n">
        <v>89.7</v>
      </c>
      <c r="I1548" s="0" t="n">
        <v>6.39</v>
      </c>
      <c r="J1548" s="0" t="n">
        <v>0.94</v>
      </c>
      <c r="K1548" s="0" t="n">
        <v>32.24</v>
      </c>
      <c r="L1548" s="0" t="n">
        <v>0.25</v>
      </c>
      <c r="M1548" s="19" t="n">
        <v>43608.2609096875</v>
      </c>
      <c r="N1548" s="19" t="n">
        <v>43608.2785068634</v>
      </c>
      <c r="O1548" s="19" t="s">
        <v>676</v>
      </c>
      <c r="AO1548" s="47" t="str">
        <f aca="false">IF(AND(C1548=S$2,D1548=S$3,COUNTIF(AO$1:AO1547,"&gt;"&amp;1)&lt;10),ROW(),"")</f>
        <v/>
      </c>
    </row>
    <row r="1549" customFormat="false" ht="12.8" hidden="false" customHeight="false" outlineLevel="0" collapsed="false">
      <c r="A1549" s="0" t="s">
        <v>2164</v>
      </c>
      <c r="B1549" s="0" t="s">
        <v>613</v>
      </c>
      <c r="C1549" s="0" t="s">
        <v>8</v>
      </c>
      <c r="D1549" s="0" t="s">
        <v>66</v>
      </c>
      <c r="E1549" s="20" t="n">
        <v>142.705001068115</v>
      </c>
      <c r="F1549" s="0" t="n">
        <v>74.6</v>
      </c>
      <c r="G1549" s="0" t="n">
        <v>78.7</v>
      </c>
      <c r="H1549" s="0" t="n">
        <v>84.1</v>
      </c>
      <c r="I1549" s="0" t="n">
        <v>10.12</v>
      </c>
      <c r="J1549" s="0" t="n">
        <v>1.12</v>
      </c>
      <c r="K1549" s="0" t="n">
        <v>32.52</v>
      </c>
      <c r="L1549" s="0" t="n">
        <v>0.37</v>
      </c>
      <c r="M1549" s="19" t="n">
        <v>43608.2463955671</v>
      </c>
      <c r="N1549" s="19" t="n">
        <v>43608.2572806366</v>
      </c>
      <c r="O1549" s="19" t="s">
        <v>676</v>
      </c>
      <c r="AO1549" s="47" t="str">
        <f aca="false">IF(AND(C1549=S$2,D1549=S$3,COUNTIF(AO$1:AO1548,"&gt;"&amp;1)&lt;10),ROW(),"")</f>
        <v/>
      </c>
    </row>
    <row r="1550" customFormat="false" ht="12.8" hidden="false" customHeight="false" outlineLevel="0" collapsed="false">
      <c r="A1550" s="0" t="s">
        <v>2165</v>
      </c>
      <c r="B1550" s="0" t="s">
        <v>104</v>
      </c>
      <c r="C1550" s="0" t="s">
        <v>11</v>
      </c>
      <c r="D1550" s="0" t="s">
        <v>104</v>
      </c>
      <c r="E1550" s="20" t="n">
        <v>107.681999206543</v>
      </c>
      <c r="F1550" s="0" t="n">
        <v>81.8</v>
      </c>
      <c r="G1550" s="0" t="n">
        <v>86.3</v>
      </c>
      <c r="H1550" s="0" t="n">
        <v>92.5</v>
      </c>
      <c r="I1550" s="0" t="n">
        <v>5.22</v>
      </c>
      <c r="J1550" s="0" t="n">
        <v>0.82</v>
      </c>
      <c r="K1550" s="0" t="n">
        <v>31.78</v>
      </c>
      <c r="L1550" s="0" t="n">
        <v>0.54</v>
      </c>
      <c r="M1550" s="19" t="n">
        <v>43608.2348959838</v>
      </c>
      <c r="N1550" s="19" t="n">
        <v>43608.2412727662</v>
      </c>
      <c r="O1550" s="19" t="s">
        <v>676</v>
      </c>
      <c r="AO1550" s="47" t="str">
        <f aca="false">IF(AND(C1550=S$2,D1550=S$3,COUNTIF(AO$1:AO1549,"&gt;"&amp;1)&lt;10),ROW(),"")</f>
        <v/>
      </c>
    </row>
    <row r="1551" customFormat="false" ht="12.8" hidden="false" customHeight="false" outlineLevel="0" collapsed="false">
      <c r="A1551" s="0" t="s">
        <v>2166</v>
      </c>
      <c r="B1551" s="0" t="s">
        <v>66</v>
      </c>
      <c r="C1551" s="0" t="s">
        <v>20</v>
      </c>
      <c r="D1551" s="0" t="s">
        <v>66</v>
      </c>
      <c r="E1551" s="20" t="n">
        <v>222.665002441406</v>
      </c>
      <c r="F1551" s="0" t="n">
        <v>72.1</v>
      </c>
      <c r="G1551" s="0" t="n">
        <v>76</v>
      </c>
      <c r="H1551" s="0" t="n">
        <v>81.8</v>
      </c>
      <c r="I1551" s="0" t="n">
        <v>7.84</v>
      </c>
      <c r="J1551" s="0" t="n">
        <v>1.25</v>
      </c>
      <c r="K1551" s="0" t="n">
        <v>31.95</v>
      </c>
      <c r="L1551" s="0" t="n">
        <v>0.36</v>
      </c>
      <c r="M1551" s="19" t="n">
        <v>43607.9131318287</v>
      </c>
      <c r="N1551" s="19" t="n">
        <v>43607.9307000347</v>
      </c>
      <c r="O1551" s="19" t="s">
        <v>676</v>
      </c>
      <c r="AO1551" s="47" t="str">
        <f aca="false">IF(AND(C1551=S$2,D1551=S$3,COUNTIF(AO$1:AO1550,"&gt;"&amp;1)&lt;10),ROW(),"")</f>
        <v/>
      </c>
    </row>
    <row r="1552" customFormat="false" ht="12.8" hidden="false" customHeight="false" outlineLevel="0" collapsed="false">
      <c r="A1552" s="0" t="s">
        <v>2167</v>
      </c>
      <c r="B1552" s="0" t="s">
        <v>66</v>
      </c>
      <c r="C1552" s="0" t="s">
        <v>20</v>
      </c>
      <c r="D1552" s="0" t="s">
        <v>66</v>
      </c>
      <c r="E1552" s="20" t="n">
        <v>223.039001464844</v>
      </c>
      <c r="F1552" s="0" t="n">
        <v>72.2</v>
      </c>
      <c r="G1552" s="0" t="n">
        <v>76.2</v>
      </c>
      <c r="H1552" s="0" t="n">
        <v>81.7</v>
      </c>
      <c r="I1552" s="0" t="n">
        <v>12.68</v>
      </c>
      <c r="J1552" s="0" t="n">
        <v>1.42</v>
      </c>
      <c r="K1552" s="0" t="n">
        <v>32.36</v>
      </c>
      <c r="L1552" s="0" t="n">
        <v>0.44</v>
      </c>
      <c r="M1552" s="19" t="n">
        <v>43607.8815916319</v>
      </c>
      <c r="N1552" s="19" t="n">
        <v>43607.9084553588</v>
      </c>
      <c r="O1552" s="19" t="s">
        <v>676</v>
      </c>
      <c r="AO1552" s="47" t="str">
        <f aca="false">IF(AND(C1552=S$2,D1552=S$3,COUNTIF(AO$1:AO1551,"&gt;"&amp;1)&lt;10),ROW(),"")</f>
        <v/>
      </c>
    </row>
    <row r="1553" customFormat="false" ht="12.8" hidden="false" customHeight="false" outlineLevel="0" collapsed="false">
      <c r="A1553" s="0" t="s">
        <v>2168</v>
      </c>
      <c r="B1553" s="0" t="s">
        <v>613</v>
      </c>
      <c r="C1553" s="0" t="s">
        <v>8</v>
      </c>
      <c r="D1553" s="0" t="s">
        <v>66</v>
      </c>
      <c r="E1553" s="20" t="n">
        <v>433.298001861572</v>
      </c>
      <c r="F1553" s="0" t="n">
        <v>74.3</v>
      </c>
      <c r="G1553" s="0" t="n">
        <v>78.3</v>
      </c>
      <c r="H1553" s="0" t="n">
        <v>83.6</v>
      </c>
      <c r="I1553" s="0" t="n">
        <v>9.22</v>
      </c>
      <c r="J1553" s="0" t="n">
        <v>1.58</v>
      </c>
      <c r="K1553" s="0" t="n">
        <v>31.27</v>
      </c>
      <c r="L1553" s="0" t="n">
        <v>1.18</v>
      </c>
      <c r="M1553" s="19" t="n">
        <v>43607.8376566782</v>
      </c>
      <c r="N1553" s="19" t="n">
        <v>43607.8752731829</v>
      </c>
      <c r="O1553" s="19" t="s">
        <v>676</v>
      </c>
      <c r="AO1553" s="47" t="str">
        <f aca="false">IF(AND(C1553=S$2,D1553=S$3,COUNTIF(AO$1:AO1552,"&gt;"&amp;1)&lt;10),ROW(),"")</f>
        <v/>
      </c>
    </row>
    <row r="1554" customFormat="false" ht="12.8" hidden="false" customHeight="false" outlineLevel="0" collapsed="false">
      <c r="A1554" s="0" t="s">
        <v>2169</v>
      </c>
      <c r="B1554" s="0" t="s">
        <v>66</v>
      </c>
      <c r="C1554" s="0" t="s">
        <v>20</v>
      </c>
      <c r="D1554" s="0" t="s">
        <v>66</v>
      </c>
      <c r="E1554" s="20" t="n">
        <v>326.929001998901</v>
      </c>
      <c r="F1554" s="0" t="n">
        <v>72.7</v>
      </c>
      <c r="G1554" s="0" t="n">
        <v>76.7</v>
      </c>
      <c r="H1554" s="0" t="n">
        <v>83.3</v>
      </c>
      <c r="I1554" s="0" t="n">
        <v>5</v>
      </c>
      <c r="J1554" s="0" t="n">
        <v>1.01</v>
      </c>
      <c r="K1554" s="0" t="n">
        <v>31.11</v>
      </c>
      <c r="L1554" s="0" t="n">
        <v>0.26</v>
      </c>
      <c r="M1554" s="19" t="n">
        <v>43607.809427662</v>
      </c>
      <c r="N1554" s="19" t="n">
        <v>43607.8334673264</v>
      </c>
      <c r="O1554" s="19" t="s">
        <v>676</v>
      </c>
      <c r="AO1554" s="47" t="str">
        <f aca="false">IF(AND(C1554=S$2,D1554=S$3,COUNTIF(AO$1:AO1553,"&gt;"&amp;1)&lt;10),ROW(),"")</f>
        <v/>
      </c>
    </row>
    <row r="1555" customFormat="false" ht="12.8" hidden="false" customHeight="false" outlineLevel="0" collapsed="false">
      <c r="A1555" s="0" t="s">
        <v>2170</v>
      </c>
      <c r="B1555" s="0" t="s">
        <v>58</v>
      </c>
      <c r="C1555" s="0" t="s">
        <v>2</v>
      </c>
      <c r="D1555" s="0" t="s">
        <v>58</v>
      </c>
      <c r="E1555" s="20" t="n">
        <v>190.689002990723</v>
      </c>
      <c r="F1555" s="0" t="n">
        <v>74.5</v>
      </c>
      <c r="G1555" s="0" t="n">
        <v>78.5</v>
      </c>
      <c r="H1555" s="0" t="n">
        <v>85.1</v>
      </c>
      <c r="I1555" s="0" t="n">
        <v>2.47</v>
      </c>
      <c r="J1555" s="0" t="n">
        <v>0.86</v>
      </c>
      <c r="K1555" s="0" t="n">
        <v>31.74</v>
      </c>
      <c r="L1555" s="0" t="n">
        <v>0.23</v>
      </c>
      <c r="M1555" s="19" t="n">
        <v>43607.7946011574</v>
      </c>
      <c r="N1555" s="19" t="n">
        <v>43607.8057931713</v>
      </c>
      <c r="O1555" s="19" t="s">
        <v>676</v>
      </c>
      <c r="AO1555" s="47" t="str">
        <f aca="false">IF(AND(C1555=S$2,D1555=S$3,COUNTIF(AO$1:AO1554,"&gt;"&amp;1)&lt;10),ROW(),"")</f>
        <v/>
      </c>
    </row>
    <row r="1556" customFormat="false" ht="12.8" hidden="false" customHeight="false" outlineLevel="0" collapsed="false">
      <c r="A1556" s="0" t="s">
        <v>2171</v>
      </c>
      <c r="B1556" s="0" t="s">
        <v>66</v>
      </c>
      <c r="C1556" s="0" t="s">
        <v>20</v>
      </c>
      <c r="D1556" s="0" t="s">
        <v>66</v>
      </c>
      <c r="E1556" s="20" t="n">
        <v>181.42200088501</v>
      </c>
      <c r="F1556" s="0" t="n">
        <v>69.96</v>
      </c>
      <c r="G1556" s="0" t="n">
        <v>73.7</v>
      </c>
      <c r="H1556" s="0" t="n">
        <v>79.9</v>
      </c>
      <c r="I1556" s="0" t="n">
        <v>5.5</v>
      </c>
      <c r="J1556" s="0" t="n">
        <v>1.05</v>
      </c>
      <c r="K1556" s="0" t="n">
        <v>31.37</v>
      </c>
      <c r="L1556" s="0" t="n">
        <v>2.78</v>
      </c>
      <c r="M1556" s="19" t="n">
        <v>43607.7731094097</v>
      </c>
      <c r="N1556" s="19" t="n">
        <v>43607.7882933218</v>
      </c>
      <c r="O1556" s="19" t="s">
        <v>676</v>
      </c>
      <c r="AO1556" s="47" t="str">
        <f aca="false">IF(AND(C1556=S$2,D1556=S$3,COUNTIF(AO$1:AO1555,"&gt;"&amp;1)&lt;10),ROW(),"")</f>
        <v/>
      </c>
    </row>
    <row r="1557" customFormat="false" ht="12.8" hidden="false" customHeight="false" outlineLevel="0" collapsed="false">
      <c r="A1557" s="0" t="s">
        <v>2172</v>
      </c>
      <c r="B1557" s="0" t="s">
        <v>613</v>
      </c>
      <c r="C1557" s="0" t="s">
        <v>20</v>
      </c>
      <c r="D1557" s="0" t="s">
        <v>66</v>
      </c>
      <c r="E1557" s="20" t="n">
        <v>298.752001953125</v>
      </c>
      <c r="F1557" s="0" t="n">
        <v>73.1</v>
      </c>
      <c r="G1557" s="0" t="n">
        <v>77.1</v>
      </c>
      <c r="H1557" s="0" t="n">
        <v>82.7</v>
      </c>
      <c r="I1557" s="0" t="n">
        <v>4.82</v>
      </c>
      <c r="J1557" s="0" t="n">
        <v>1.19</v>
      </c>
      <c r="K1557" s="0" t="n">
        <v>32.02</v>
      </c>
      <c r="L1557" s="0" t="n">
        <v>0.71</v>
      </c>
      <c r="M1557" s="19" t="n">
        <v>43607.7143589931</v>
      </c>
      <c r="N1557" s="19" t="n">
        <v>43607.7710476505</v>
      </c>
      <c r="O1557" s="19" t="s">
        <v>676</v>
      </c>
      <c r="AO1557" s="47" t="str">
        <f aca="false">IF(AND(C1557=S$2,D1557=S$3,COUNTIF(AO$1:AO1556,"&gt;"&amp;1)&lt;10),ROW(),"")</f>
        <v/>
      </c>
    </row>
    <row r="1558" customFormat="false" ht="12.8" hidden="false" customHeight="false" outlineLevel="0" collapsed="false">
      <c r="A1558" s="0" t="s">
        <v>2173</v>
      </c>
      <c r="B1558" s="0" t="s">
        <v>66</v>
      </c>
      <c r="C1558" s="0" t="s">
        <v>20</v>
      </c>
      <c r="D1558" s="0" t="s">
        <v>66</v>
      </c>
      <c r="E1558" s="20" t="n">
        <v>363.68099899292</v>
      </c>
      <c r="F1558" s="0" t="n">
        <v>63.8</v>
      </c>
      <c r="G1558" s="0" t="n">
        <v>67.2</v>
      </c>
      <c r="H1558" s="0" t="n">
        <v>73.6</v>
      </c>
      <c r="I1558" s="0" t="n">
        <v>3.78</v>
      </c>
      <c r="J1558" s="0" t="n">
        <v>1.07</v>
      </c>
      <c r="K1558" s="0" t="n">
        <v>31.64</v>
      </c>
      <c r="L1558" s="0" t="n">
        <v>0.72</v>
      </c>
      <c r="M1558" s="19" t="n">
        <v>43607.6804701389</v>
      </c>
      <c r="N1558" s="19" t="n">
        <v>43607.7089700579</v>
      </c>
      <c r="O1558" s="19" t="s">
        <v>676</v>
      </c>
      <c r="AO1558" s="47" t="str">
        <f aca="false">IF(AND(C1558=S$2,D1558=S$3,COUNTIF(AO$1:AO1557,"&gt;"&amp;1)&lt;10),ROW(),"")</f>
        <v/>
      </c>
    </row>
    <row r="1559" customFormat="false" ht="12.8" hidden="false" customHeight="false" outlineLevel="0" collapsed="false">
      <c r="A1559" s="0" t="s">
        <v>2174</v>
      </c>
      <c r="B1559" s="0" t="s">
        <v>66</v>
      </c>
      <c r="C1559" s="0" t="s">
        <v>20</v>
      </c>
      <c r="D1559" s="0" t="s">
        <v>66</v>
      </c>
      <c r="E1559" s="20" t="n">
        <v>438.963003540039</v>
      </c>
      <c r="F1559" s="0" t="n">
        <v>69.6</v>
      </c>
      <c r="G1559" s="0" t="n">
        <v>73.4</v>
      </c>
      <c r="H1559" s="0" t="n">
        <v>79.3</v>
      </c>
      <c r="I1559" s="0" t="n">
        <v>6.19</v>
      </c>
      <c r="J1559" s="0" t="n">
        <v>1.07</v>
      </c>
      <c r="K1559" s="0" t="n">
        <v>31.87</v>
      </c>
      <c r="L1559" s="0" t="n">
        <v>0.93</v>
      </c>
      <c r="M1559" s="19" t="n">
        <v>43607.6432708333</v>
      </c>
      <c r="N1559" s="19" t="n">
        <v>43607.6776917014</v>
      </c>
      <c r="O1559" s="19" t="s">
        <v>676</v>
      </c>
      <c r="AO1559" s="47" t="str">
        <f aca="false">IF(AND(C1559=S$2,D1559=S$3,COUNTIF(AO$1:AO1558,"&gt;"&amp;1)&lt;10),ROW(),"")</f>
        <v/>
      </c>
    </row>
    <row r="1560" customFormat="false" ht="12.8" hidden="false" customHeight="false" outlineLevel="0" collapsed="false">
      <c r="A1560" s="0" t="s">
        <v>2175</v>
      </c>
      <c r="B1560" s="0" t="s">
        <v>30</v>
      </c>
      <c r="C1560" s="0" t="s">
        <v>4</v>
      </c>
      <c r="D1560" s="0" t="s">
        <v>30</v>
      </c>
      <c r="E1560" s="20" t="n">
        <v>257.949002075195</v>
      </c>
      <c r="F1560" s="0" t="n">
        <v>74.4</v>
      </c>
      <c r="G1560" s="0" t="n">
        <v>78.4</v>
      </c>
      <c r="H1560" s="0" t="n">
        <v>84.1</v>
      </c>
      <c r="I1560" s="0" t="n">
        <v>7.65</v>
      </c>
      <c r="J1560" s="0" t="n">
        <v>1.13</v>
      </c>
      <c r="K1560" s="0" t="n">
        <v>32.14</v>
      </c>
      <c r="L1560" s="0" t="n">
        <v>0.68</v>
      </c>
      <c r="M1560" s="19" t="n">
        <v>43607.6207707986</v>
      </c>
      <c r="N1560" s="19" t="n">
        <v>43607.6411405903</v>
      </c>
      <c r="O1560" s="19" t="s">
        <v>676</v>
      </c>
      <c r="AO1560" s="47" t="str">
        <f aca="false">IF(AND(C1560=S$2,D1560=S$3,COUNTIF(AO$1:AO1559,"&gt;"&amp;1)&lt;10),ROW(),"")</f>
        <v/>
      </c>
    </row>
    <row r="1561" customFormat="false" ht="12.8" hidden="false" customHeight="false" outlineLevel="0" collapsed="false">
      <c r="A1561" s="0" t="s">
        <v>2176</v>
      </c>
      <c r="B1561" s="0" t="s">
        <v>66</v>
      </c>
      <c r="C1561" s="0" t="s">
        <v>20</v>
      </c>
      <c r="D1561" s="0" t="s">
        <v>66</v>
      </c>
      <c r="E1561" s="20" t="n">
        <v>100.077000427246</v>
      </c>
      <c r="F1561" s="0" t="n">
        <v>66.7</v>
      </c>
      <c r="G1561" s="0" t="n">
        <v>70.3</v>
      </c>
      <c r="H1561" s="0" t="n">
        <v>76.1</v>
      </c>
      <c r="I1561" s="0" t="n">
        <v>5.54</v>
      </c>
      <c r="J1561" s="0" t="n">
        <v>1.06</v>
      </c>
      <c r="K1561" s="0" t="n">
        <v>31.76</v>
      </c>
      <c r="L1561" s="0" t="n">
        <v>0.52</v>
      </c>
      <c r="M1561" s="19" t="n">
        <v>43607.6118589468</v>
      </c>
      <c r="N1561" s="19" t="n">
        <v>43607.6176451389</v>
      </c>
      <c r="O1561" s="19" t="s">
        <v>676</v>
      </c>
      <c r="AO1561" s="47" t="str">
        <f aca="false">IF(AND(C1561=S$2,D1561=S$3,COUNTIF(AO$1:AO1560,"&gt;"&amp;1)&lt;10),ROW(),"")</f>
        <v/>
      </c>
    </row>
    <row r="1562" customFormat="false" ht="12.8" hidden="false" customHeight="false" outlineLevel="0" collapsed="false">
      <c r="A1562" s="0" t="s">
        <v>2177</v>
      </c>
      <c r="B1562" s="0" t="s">
        <v>66</v>
      </c>
      <c r="C1562" s="0" t="s">
        <v>20</v>
      </c>
      <c r="D1562" s="0" t="s">
        <v>66</v>
      </c>
      <c r="E1562" s="20" t="n">
        <v>250.95299987793</v>
      </c>
      <c r="F1562" s="0" t="n">
        <v>68.5</v>
      </c>
      <c r="G1562" s="0" t="n">
        <v>72.2</v>
      </c>
      <c r="H1562" s="0" t="n">
        <v>78.6</v>
      </c>
      <c r="I1562" s="0" t="n">
        <v>4.69</v>
      </c>
      <c r="J1562" s="0" t="n">
        <v>1.04</v>
      </c>
      <c r="K1562" s="0" t="n">
        <v>31.75</v>
      </c>
      <c r="L1562" s="0" t="n">
        <v>0.77</v>
      </c>
      <c r="M1562" s="19" t="n">
        <v>43607.5879131597</v>
      </c>
      <c r="N1562" s="19" t="n">
        <v>43607.6076802083</v>
      </c>
      <c r="O1562" s="19" t="s">
        <v>676</v>
      </c>
      <c r="AO1562" s="47" t="str">
        <f aca="false">IF(AND(C1562=S$2,D1562=S$3,COUNTIF(AO$1:AO1561,"&gt;"&amp;1)&lt;10),ROW(),"")</f>
        <v/>
      </c>
    </row>
    <row r="1563" customFormat="false" ht="12.8" hidden="false" customHeight="false" outlineLevel="0" collapsed="false">
      <c r="A1563" s="0" t="s">
        <v>2178</v>
      </c>
      <c r="B1563" s="0" t="s">
        <v>66</v>
      </c>
      <c r="C1563" s="0" t="s">
        <v>9</v>
      </c>
      <c r="D1563" s="0" t="s">
        <v>66</v>
      </c>
      <c r="E1563" s="20" t="n">
        <v>312.480001068115</v>
      </c>
      <c r="F1563" s="0" t="n">
        <v>71.2</v>
      </c>
      <c r="G1563" s="0" t="n">
        <v>75</v>
      </c>
      <c r="H1563" s="0" t="n">
        <v>80.4</v>
      </c>
      <c r="I1563" s="0" t="n">
        <v>8.88</v>
      </c>
      <c r="J1563" s="0" t="n">
        <v>1.5</v>
      </c>
      <c r="K1563" s="0" t="n">
        <v>32.13</v>
      </c>
      <c r="L1563" s="0" t="n">
        <v>2.13</v>
      </c>
      <c r="M1563" s="19" t="n">
        <v>43607.5339078356</v>
      </c>
      <c r="N1563" s="19" t="n">
        <v>43607.5829234607</v>
      </c>
      <c r="O1563" s="19" t="s">
        <v>676</v>
      </c>
      <c r="AO1563" s="47" t="str">
        <f aca="false">IF(AND(C1563=S$2,D1563=S$3,COUNTIF(AO$1:AO1562,"&gt;"&amp;1)&lt;10),ROW(),"")</f>
        <v/>
      </c>
    </row>
    <row r="1564" customFormat="false" ht="12.8" hidden="false" customHeight="false" outlineLevel="0" collapsed="false">
      <c r="A1564" s="0" t="s">
        <v>2179</v>
      </c>
      <c r="B1564" s="0" t="s">
        <v>613</v>
      </c>
      <c r="C1564" s="0" t="s">
        <v>20</v>
      </c>
      <c r="D1564" s="0" t="s">
        <v>66</v>
      </c>
      <c r="E1564" s="20" t="n">
        <v>74.0260009765625</v>
      </c>
      <c r="F1564" s="0" t="n">
        <v>72.5</v>
      </c>
      <c r="G1564" s="0" t="n">
        <v>76.5</v>
      </c>
      <c r="H1564" s="0" t="n">
        <v>82.4</v>
      </c>
      <c r="I1564" s="0" t="n">
        <v>7.17</v>
      </c>
      <c r="J1564" s="0" t="n">
        <v>1.08</v>
      </c>
      <c r="K1564" s="0" t="n">
        <v>31.91</v>
      </c>
      <c r="L1564" s="0" t="n">
        <v>3.68</v>
      </c>
      <c r="M1564" s="19" t="n">
        <v>43607.5200639699</v>
      </c>
      <c r="N1564" s="19" t="n">
        <v>43607.5267079861</v>
      </c>
      <c r="O1564" s="19" t="s">
        <v>676</v>
      </c>
      <c r="AO1564" s="47" t="str">
        <f aca="false">IF(AND(C1564=S$2,D1564=S$3,COUNTIF(AO$1:AO1563,"&gt;"&amp;1)&lt;10),ROW(),"")</f>
        <v/>
      </c>
    </row>
    <row r="1565" customFormat="false" ht="12.8" hidden="false" customHeight="false" outlineLevel="0" collapsed="false">
      <c r="A1565" s="0" t="s">
        <v>2180</v>
      </c>
      <c r="B1565" s="0" t="s">
        <v>88</v>
      </c>
      <c r="C1565" s="0" t="s">
        <v>26</v>
      </c>
      <c r="D1565" s="0" t="s">
        <v>66</v>
      </c>
      <c r="E1565" s="20" t="n">
        <v>149.139999389648</v>
      </c>
      <c r="F1565" s="0" t="n">
        <v>69.1</v>
      </c>
      <c r="G1565" s="0" t="n">
        <v>72.9</v>
      </c>
      <c r="H1565" s="0" t="n">
        <v>79.1</v>
      </c>
      <c r="I1565" s="0" t="n">
        <v>3.07</v>
      </c>
      <c r="J1565" s="0" t="n">
        <v>1.06</v>
      </c>
      <c r="K1565" s="0" t="n">
        <v>31.41</v>
      </c>
      <c r="L1565" s="0" t="n">
        <v>3.1</v>
      </c>
      <c r="M1565" s="19" t="n">
        <v>43607.4928080671</v>
      </c>
      <c r="N1565" s="19" t="n">
        <v>43607.5134556713</v>
      </c>
      <c r="O1565" s="19" t="s">
        <v>676</v>
      </c>
      <c r="AO1565" s="47" t="str">
        <f aca="false">IF(AND(C1565=S$2,D1565=S$3,COUNTIF(AO$1:AO1564,"&gt;"&amp;1)&lt;10),ROW(),"")</f>
        <v/>
      </c>
    </row>
    <row r="1566" customFormat="false" ht="12.8" hidden="false" customHeight="false" outlineLevel="0" collapsed="false">
      <c r="A1566" s="0" t="s">
        <v>2181</v>
      </c>
      <c r="B1566" s="0" t="s">
        <v>88</v>
      </c>
      <c r="C1566" s="0" t="s">
        <v>26</v>
      </c>
      <c r="D1566" s="0" t="s">
        <v>66</v>
      </c>
      <c r="E1566" s="20" t="n">
        <v>186.970001220703</v>
      </c>
      <c r="F1566" s="0" t="n">
        <v>71.5</v>
      </c>
      <c r="G1566" s="0" t="n">
        <v>75.4</v>
      </c>
      <c r="H1566" s="0" t="n">
        <v>81.6</v>
      </c>
      <c r="I1566" s="0" t="n">
        <v>3.68</v>
      </c>
      <c r="J1566" s="0" t="n">
        <v>0.94</v>
      </c>
      <c r="K1566" s="0" t="n">
        <v>31.78</v>
      </c>
      <c r="L1566" s="0" t="n">
        <v>1.48</v>
      </c>
      <c r="M1566" s="19" t="n">
        <v>43607.4552205671</v>
      </c>
      <c r="N1566" s="19" t="n">
        <v>43607.4707824421</v>
      </c>
      <c r="O1566" s="19" t="s">
        <v>1134</v>
      </c>
      <c r="AO1566" s="47" t="str">
        <f aca="false">IF(AND(C1566=S$2,D1566=S$3,COUNTIF(AO$1:AO1565,"&gt;"&amp;1)&lt;10),ROW(),"")</f>
        <v/>
      </c>
    </row>
    <row r="1567" customFormat="false" ht="12.8" hidden="false" customHeight="false" outlineLevel="0" collapsed="false">
      <c r="A1567" s="0" t="s">
        <v>2182</v>
      </c>
      <c r="B1567" s="0" t="s">
        <v>613</v>
      </c>
      <c r="C1567" s="0" t="s">
        <v>8</v>
      </c>
      <c r="D1567" s="0" t="s">
        <v>66</v>
      </c>
      <c r="E1567" s="20" t="n">
        <v>216.272003173828</v>
      </c>
      <c r="F1567" s="0" t="n">
        <v>74.6</v>
      </c>
      <c r="G1567" s="0" t="n">
        <v>78.6</v>
      </c>
      <c r="H1567" s="0" t="n">
        <v>84.8</v>
      </c>
      <c r="I1567" s="0" t="n">
        <v>6.04</v>
      </c>
      <c r="J1567" s="0" t="n">
        <v>1.07</v>
      </c>
      <c r="K1567" s="0" t="n">
        <v>31.91</v>
      </c>
      <c r="L1567" s="0" t="n">
        <v>1.49</v>
      </c>
      <c r="M1567" s="19" t="n">
        <v>43607.4335643171</v>
      </c>
      <c r="N1567" s="19" t="n">
        <v>43607.4512459144</v>
      </c>
      <c r="O1567" s="19" t="s">
        <v>1134</v>
      </c>
      <c r="AO1567" s="47" t="str">
        <f aca="false">IF(AND(C1567=S$2,D1567=S$3,COUNTIF(AO$1:AO1566,"&gt;"&amp;1)&lt;10),ROW(),"")</f>
        <v/>
      </c>
    </row>
    <row r="1568" customFormat="false" ht="12.8" hidden="false" customHeight="false" outlineLevel="0" collapsed="false">
      <c r="A1568" s="0" t="s">
        <v>2183</v>
      </c>
      <c r="B1568" s="0" t="s">
        <v>633</v>
      </c>
      <c r="C1568" s="0" t="s">
        <v>5</v>
      </c>
      <c r="D1568" s="0" t="s">
        <v>54</v>
      </c>
      <c r="E1568" s="20" t="n">
        <v>265.078002929687</v>
      </c>
      <c r="F1568" s="0" t="n">
        <v>79.1</v>
      </c>
      <c r="G1568" s="0" t="n">
        <v>83.4</v>
      </c>
      <c r="H1568" s="0" t="n">
        <v>90.5</v>
      </c>
      <c r="I1568" s="0" t="n">
        <v>1.53</v>
      </c>
      <c r="J1568" s="0" t="n">
        <v>0.57</v>
      </c>
      <c r="K1568" s="0" t="n">
        <v>31.7</v>
      </c>
      <c r="L1568" s="0" t="n">
        <v>0.41</v>
      </c>
      <c r="M1568" s="19" t="n">
        <v>43607.3716040857</v>
      </c>
      <c r="N1568" s="19" t="n">
        <v>43607.3946596065</v>
      </c>
      <c r="O1568" s="19" t="s">
        <v>649</v>
      </c>
      <c r="AO1568" s="47" t="str">
        <f aca="false">IF(AND(C1568=S$2,D1568=S$3,COUNTIF(AO$1:AO1567,"&gt;"&amp;1)&lt;10),ROW(),"")</f>
        <v/>
      </c>
    </row>
    <row r="1569" customFormat="false" ht="12.8" hidden="false" customHeight="false" outlineLevel="0" collapsed="false">
      <c r="A1569" s="0" t="s">
        <v>2184</v>
      </c>
      <c r="B1569" s="0" t="s">
        <v>54</v>
      </c>
      <c r="C1569" s="0" t="s">
        <v>7</v>
      </c>
      <c r="D1569" s="0" t="s">
        <v>54</v>
      </c>
      <c r="E1569" s="20" t="n">
        <v>225.887001037598</v>
      </c>
      <c r="F1569" s="0" t="n">
        <v>82.4</v>
      </c>
      <c r="G1569" s="0" t="n">
        <v>86.8</v>
      </c>
      <c r="H1569" s="0" t="n">
        <v>94.2</v>
      </c>
      <c r="I1569" s="0" t="n">
        <v>1.07</v>
      </c>
      <c r="J1569" s="0" t="n">
        <v>0.57</v>
      </c>
      <c r="K1569" s="0" t="n">
        <v>31.57</v>
      </c>
      <c r="L1569" s="0" t="n">
        <v>0.29</v>
      </c>
      <c r="M1569" s="19" t="n">
        <v>43607.3493820949</v>
      </c>
      <c r="N1569" s="19" t="n">
        <v>43607.3673726852</v>
      </c>
      <c r="O1569" s="19" t="s">
        <v>649</v>
      </c>
      <c r="AO1569" s="47" t="str">
        <f aca="false">IF(AND(C1569=S$2,D1569=S$3,COUNTIF(AO$1:AO1568,"&gt;"&amp;1)&lt;10),ROW(),"")</f>
        <v/>
      </c>
    </row>
    <row r="1570" customFormat="false" ht="12.8" hidden="false" customHeight="false" outlineLevel="0" collapsed="false">
      <c r="A1570" s="0" t="s">
        <v>2185</v>
      </c>
      <c r="B1570" s="0" t="s">
        <v>58</v>
      </c>
      <c r="C1570" s="0" t="s">
        <v>2</v>
      </c>
      <c r="D1570" s="0" t="s">
        <v>58</v>
      </c>
      <c r="E1570" s="20" t="n">
        <v>149.503002166748</v>
      </c>
      <c r="F1570" s="0" t="n">
        <v>75.4</v>
      </c>
      <c r="G1570" s="0" t="n">
        <v>79.5</v>
      </c>
      <c r="H1570" s="0" t="n">
        <v>86.4</v>
      </c>
      <c r="I1570" s="0" t="n">
        <v>1.45</v>
      </c>
      <c r="J1570" s="0" t="n">
        <v>0.75</v>
      </c>
      <c r="K1570" s="0" t="n">
        <v>31.69</v>
      </c>
      <c r="L1570" s="0" t="n">
        <v>0.25</v>
      </c>
      <c r="M1570" s="19" t="n">
        <v>43607.3333672801</v>
      </c>
      <c r="N1570" s="19" t="n">
        <v>43607.3453367245</v>
      </c>
      <c r="O1570" s="19" t="s">
        <v>649</v>
      </c>
      <c r="AO1570" s="47" t="str">
        <f aca="false">IF(AND(C1570=S$2,D1570=S$3,COUNTIF(AO$1:AO1569,"&gt;"&amp;1)&lt;10),ROW(),"")</f>
        <v/>
      </c>
    </row>
    <row r="1571" customFormat="false" ht="12.8" hidden="false" customHeight="false" outlineLevel="0" collapsed="false">
      <c r="A1571" s="0" t="s">
        <v>2186</v>
      </c>
      <c r="B1571" s="0" t="s">
        <v>104</v>
      </c>
      <c r="C1571" s="0" t="s">
        <v>11</v>
      </c>
      <c r="D1571" s="0" t="s">
        <v>104</v>
      </c>
      <c r="E1571" s="20" t="n">
        <v>184.973003387451</v>
      </c>
      <c r="F1571" s="0" t="n">
        <v>81</v>
      </c>
      <c r="G1571" s="0" t="n">
        <v>85.4</v>
      </c>
      <c r="H1571" s="0" t="n">
        <v>92</v>
      </c>
      <c r="I1571" s="0" t="n">
        <v>4.45</v>
      </c>
      <c r="J1571" s="0" t="n">
        <v>0.72</v>
      </c>
      <c r="K1571" s="0" t="n">
        <v>32.03</v>
      </c>
      <c r="L1571" s="0" t="n">
        <v>0.47</v>
      </c>
      <c r="M1571" s="19" t="n">
        <v>43607.3152046644</v>
      </c>
      <c r="N1571" s="19" t="n">
        <v>43607.3304806713</v>
      </c>
      <c r="O1571" s="19" t="s">
        <v>649</v>
      </c>
      <c r="AO1571" s="47" t="str">
        <f aca="false">IF(AND(C1571=S$2,D1571=S$3,COUNTIF(AO$1:AO1570,"&gt;"&amp;1)&lt;10),ROW(),"")</f>
        <v/>
      </c>
    </row>
    <row r="1572" customFormat="false" ht="12.8" hidden="false" customHeight="false" outlineLevel="0" collapsed="false">
      <c r="A1572" s="0" t="s">
        <v>2187</v>
      </c>
      <c r="B1572" s="0" t="s">
        <v>54</v>
      </c>
      <c r="C1572" s="0" t="s">
        <v>5</v>
      </c>
      <c r="D1572" s="0" t="s">
        <v>54</v>
      </c>
      <c r="E1572" s="20" t="n">
        <v>146.05</v>
      </c>
      <c r="F1572" s="0" t="n">
        <v>78.6</v>
      </c>
      <c r="G1572" s="0" t="n">
        <v>83</v>
      </c>
      <c r="H1572" s="0" t="n">
        <v>88.2</v>
      </c>
      <c r="I1572" s="0" t="n">
        <v>2.62</v>
      </c>
      <c r="J1572" s="0" t="n">
        <v>0.69</v>
      </c>
      <c r="K1572" s="0" t="n">
        <v>31.84</v>
      </c>
      <c r="L1572" s="0" t="n">
        <v>1.21</v>
      </c>
      <c r="M1572" s="19" t="n">
        <v>43607.2796828357</v>
      </c>
      <c r="N1572" s="19" t="n">
        <v>43607.2920211458</v>
      </c>
      <c r="O1572" s="19" t="s">
        <v>649</v>
      </c>
      <c r="AO1572" s="47" t="str">
        <f aca="false">IF(AND(C1572=S$2,D1572=S$3,COUNTIF(AO$1:AO1571,"&gt;"&amp;1)&lt;10),ROW(),"")</f>
        <v/>
      </c>
    </row>
    <row r="1573" customFormat="false" ht="12.8" hidden="false" customHeight="false" outlineLevel="0" collapsed="false">
      <c r="A1573" s="0" t="s">
        <v>2188</v>
      </c>
      <c r="B1573" s="0" t="s">
        <v>30</v>
      </c>
      <c r="C1573" s="0" t="s">
        <v>4</v>
      </c>
      <c r="D1573" s="0" t="s">
        <v>30</v>
      </c>
      <c r="E1573" s="20" t="n">
        <v>258.337001800537</v>
      </c>
      <c r="F1573" s="0" t="n">
        <v>77.4</v>
      </c>
      <c r="G1573" s="0" t="n">
        <v>81.7</v>
      </c>
      <c r="H1573" s="0" t="n">
        <v>84.9</v>
      </c>
      <c r="I1573" s="0" t="n">
        <v>4.62</v>
      </c>
      <c r="J1573" s="0" t="n">
        <v>0.95</v>
      </c>
      <c r="K1573" s="0" t="n">
        <v>32.01</v>
      </c>
      <c r="L1573" s="0" t="n">
        <v>0.51</v>
      </c>
      <c r="M1573" s="19" t="n">
        <v>43607.2519209838</v>
      </c>
      <c r="N1573" s="19" t="n">
        <v>43607.2780272801</v>
      </c>
      <c r="O1573" s="19" t="s">
        <v>649</v>
      </c>
      <c r="AO1573" s="47" t="str">
        <f aca="false">IF(AND(C1573=S$2,D1573=S$3,COUNTIF(AO$1:AO1572,"&gt;"&amp;1)&lt;10),ROW(),"")</f>
        <v/>
      </c>
    </row>
    <row r="1574" customFormat="false" ht="12.8" hidden="false" customHeight="false" outlineLevel="0" collapsed="false">
      <c r="A1574" s="0" t="s">
        <v>2189</v>
      </c>
      <c r="B1574" s="0" t="s">
        <v>30</v>
      </c>
      <c r="C1574" s="0" t="s">
        <v>4</v>
      </c>
      <c r="D1574" s="0" t="s">
        <v>30</v>
      </c>
      <c r="E1574" s="20" t="n">
        <v>149.073999786377</v>
      </c>
      <c r="F1574" s="0" t="n">
        <v>77.1</v>
      </c>
      <c r="G1574" s="0" t="n">
        <v>81.4</v>
      </c>
      <c r="H1574" s="0" t="n">
        <v>85.5</v>
      </c>
      <c r="I1574" s="0" t="n">
        <v>6.05</v>
      </c>
      <c r="J1574" s="0" t="n">
        <v>0.97</v>
      </c>
      <c r="K1574" s="0" t="n">
        <v>31.96</v>
      </c>
      <c r="L1574" s="0" t="n">
        <v>0.69</v>
      </c>
      <c r="M1574" s="19" t="n">
        <v>43606.8587920486</v>
      </c>
      <c r="N1574" s="19" t="n">
        <v>43606.8729006597</v>
      </c>
      <c r="O1574" s="19" t="s">
        <v>649</v>
      </c>
      <c r="AO1574" s="47" t="str">
        <f aca="false">IF(AND(C1574=S$2,D1574=S$3,COUNTIF(AO$1:AO1573,"&gt;"&amp;1)&lt;10),ROW(),"")</f>
        <v/>
      </c>
    </row>
    <row r="1575" customFormat="false" ht="12.8" hidden="false" customHeight="false" outlineLevel="0" collapsed="false">
      <c r="A1575" s="0" t="s">
        <v>2190</v>
      </c>
      <c r="B1575" s="0" t="s">
        <v>594</v>
      </c>
      <c r="C1575" s="0" t="s">
        <v>23</v>
      </c>
      <c r="D1575" s="0" t="s">
        <v>594</v>
      </c>
      <c r="E1575" s="20" t="n">
        <v>175.439001464844</v>
      </c>
      <c r="F1575" s="0" t="n">
        <v>77.7</v>
      </c>
      <c r="G1575" s="0" t="n">
        <v>82</v>
      </c>
      <c r="H1575" s="0" t="n">
        <v>87.7</v>
      </c>
      <c r="I1575" s="0" t="n">
        <v>9.1</v>
      </c>
      <c r="J1575" s="0" t="n">
        <v>1.03</v>
      </c>
      <c r="K1575" s="0" t="n">
        <v>32.26</v>
      </c>
      <c r="L1575" s="0" t="n">
        <v>0.84</v>
      </c>
      <c r="M1575" s="19" t="n">
        <v>43606.8303653588</v>
      </c>
      <c r="N1575" s="19" t="n">
        <v>43606.8525580208</v>
      </c>
      <c r="O1575" s="19" t="s">
        <v>649</v>
      </c>
      <c r="AO1575" s="47" t="str">
        <f aca="false">IF(AND(C1575=S$2,D1575=S$3,COUNTIF(AO$1:AO1574,"&gt;"&amp;1)&lt;10),ROW(),"")</f>
        <v/>
      </c>
    </row>
    <row r="1576" customFormat="false" ht="12.8" hidden="false" customHeight="false" outlineLevel="0" collapsed="false">
      <c r="A1576" s="0" t="s">
        <v>2191</v>
      </c>
      <c r="B1576" s="0" t="s">
        <v>30</v>
      </c>
      <c r="C1576" s="0" t="s">
        <v>4</v>
      </c>
      <c r="D1576" s="0" t="s">
        <v>30</v>
      </c>
      <c r="E1576" s="20" t="n">
        <v>148.414001464844</v>
      </c>
      <c r="F1576" s="0" t="n">
        <v>78.5</v>
      </c>
      <c r="G1576" s="0" t="n">
        <v>82.8</v>
      </c>
      <c r="H1576" s="0" t="n">
        <v>88.1</v>
      </c>
      <c r="I1576" s="0" t="n">
        <v>6.52</v>
      </c>
      <c r="J1576" s="0" t="n">
        <v>0.83</v>
      </c>
      <c r="K1576" s="0" t="n">
        <v>32.18</v>
      </c>
      <c r="L1576" s="0" t="n">
        <v>0.98</v>
      </c>
      <c r="M1576" s="19" t="n">
        <v>43606.812750544</v>
      </c>
      <c r="N1576" s="19" t="n">
        <v>43606.8266042014</v>
      </c>
      <c r="O1576" s="19" t="s">
        <v>649</v>
      </c>
      <c r="AO1576" s="47" t="str">
        <f aca="false">IF(AND(C1576=S$2,D1576=S$3,COUNTIF(AO$1:AO1575,"&gt;"&amp;1)&lt;10),ROW(),"")</f>
        <v/>
      </c>
    </row>
    <row r="1577" customFormat="false" ht="12.8" hidden="false" customHeight="false" outlineLevel="0" collapsed="false">
      <c r="A1577" s="0" t="s">
        <v>2192</v>
      </c>
      <c r="B1577" s="0" t="s">
        <v>613</v>
      </c>
      <c r="C1577" s="0" t="s">
        <v>20</v>
      </c>
      <c r="D1577" s="0" t="s">
        <v>66</v>
      </c>
      <c r="E1577" s="20" t="n">
        <v>178.039001464844</v>
      </c>
      <c r="F1577" s="0" t="n">
        <v>72.8</v>
      </c>
      <c r="G1577" s="0" t="n">
        <v>76.8</v>
      </c>
      <c r="H1577" s="0" t="n">
        <v>83</v>
      </c>
      <c r="I1577" s="0" t="n">
        <v>4.5</v>
      </c>
      <c r="J1577" s="0" t="n">
        <v>1.05</v>
      </c>
      <c r="K1577" s="0" t="n">
        <v>31.74</v>
      </c>
      <c r="L1577" s="0" t="n">
        <v>2.15</v>
      </c>
      <c r="M1577" s="19" t="n">
        <v>43606.7908879977</v>
      </c>
      <c r="N1577" s="19" t="n">
        <v>43606.8079554051</v>
      </c>
      <c r="O1577" s="19" t="s">
        <v>649</v>
      </c>
      <c r="AO1577" s="47" t="str">
        <f aca="false">IF(AND(C1577=S$2,D1577=S$3,COUNTIF(AO$1:AO1576,"&gt;"&amp;1)&lt;10),ROW(),"")</f>
        <v/>
      </c>
    </row>
    <row r="1578" customFormat="false" ht="12.8" hidden="false" customHeight="false" outlineLevel="0" collapsed="false">
      <c r="A1578" s="0" t="s">
        <v>2193</v>
      </c>
      <c r="B1578" s="0" t="s">
        <v>54</v>
      </c>
      <c r="C1578" s="0" t="s">
        <v>5</v>
      </c>
      <c r="D1578" s="0" t="s">
        <v>54</v>
      </c>
      <c r="E1578" s="20" t="n">
        <v>174.178001403809</v>
      </c>
      <c r="F1578" s="0" t="n">
        <v>79.2</v>
      </c>
      <c r="G1578" s="0" t="n">
        <v>83.4</v>
      </c>
      <c r="H1578" s="0" t="n">
        <v>90.5</v>
      </c>
      <c r="I1578" s="0" t="n">
        <v>2.34</v>
      </c>
      <c r="J1578" s="0" t="n">
        <v>0.64</v>
      </c>
      <c r="K1578" s="0" t="n">
        <v>31.72</v>
      </c>
      <c r="L1578" s="0" t="n">
        <v>1.13</v>
      </c>
      <c r="M1578" s="19" t="n">
        <v>43606.7314188657</v>
      </c>
      <c r="N1578" s="19" t="n">
        <v>43606.7849381597</v>
      </c>
      <c r="O1578" s="19" t="s">
        <v>649</v>
      </c>
      <c r="AO1578" s="47" t="str">
        <f aca="false">IF(AND(C1578=S$2,D1578=S$3,COUNTIF(AO$1:AO1577,"&gt;"&amp;1)&lt;10),ROW(),"")</f>
        <v/>
      </c>
    </row>
    <row r="1579" customFormat="false" ht="12.8" hidden="false" customHeight="false" outlineLevel="0" collapsed="false">
      <c r="A1579" s="0" t="s">
        <v>2194</v>
      </c>
      <c r="B1579" s="0" t="s">
        <v>30</v>
      </c>
      <c r="C1579" s="0" t="s">
        <v>3</v>
      </c>
      <c r="D1579" s="0" t="s">
        <v>30</v>
      </c>
      <c r="E1579" s="20" t="n">
        <v>260.752001953125</v>
      </c>
      <c r="F1579" s="0" t="n">
        <v>77.1</v>
      </c>
      <c r="G1579" s="0" t="n">
        <v>81.2</v>
      </c>
      <c r="H1579" s="0" t="n">
        <v>88.1</v>
      </c>
      <c r="I1579" s="0" t="n">
        <v>2.93</v>
      </c>
      <c r="J1579" s="0" t="n">
        <v>0.82</v>
      </c>
      <c r="K1579" s="0" t="n">
        <v>31.89</v>
      </c>
      <c r="L1579" s="0" t="n">
        <v>0.52</v>
      </c>
      <c r="M1579" s="19" t="n">
        <v>43606.6903886921</v>
      </c>
      <c r="N1579" s="19" t="n">
        <v>43606.7267434838</v>
      </c>
      <c r="O1579" s="19" t="s">
        <v>649</v>
      </c>
      <c r="AO1579" s="47" t="str">
        <f aca="false">IF(AND(C1579=S$2,D1579=S$3,COUNTIF(AO$1:AO1578,"&gt;"&amp;1)&lt;10),ROW(),"")</f>
        <v/>
      </c>
    </row>
    <row r="1580" customFormat="false" ht="12.8" hidden="false" customHeight="false" outlineLevel="0" collapsed="false">
      <c r="A1580" s="0" t="s">
        <v>2195</v>
      </c>
      <c r="B1580" s="0" t="s">
        <v>66</v>
      </c>
      <c r="C1580" s="0" t="s">
        <v>9</v>
      </c>
      <c r="D1580" s="0" t="s">
        <v>66</v>
      </c>
      <c r="E1580" s="20" t="n">
        <v>260.748003387451</v>
      </c>
      <c r="F1580" s="0" t="n">
        <v>72.8</v>
      </c>
      <c r="G1580" s="0" t="n">
        <v>76.8</v>
      </c>
      <c r="H1580" s="0" t="n">
        <v>82.4</v>
      </c>
      <c r="I1580" s="0" t="n">
        <v>8.4</v>
      </c>
      <c r="J1580" s="0" t="n">
        <v>1.66</v>
      </c>
      <c r="K1580" s="0" t="n">
        <v>31.45</v>
      </c>
      <c r="L1580" s="0" t="n">
        <v>1.83</v>
      </c>
      <c r="M1580" s="19" t="n">
        <v>43606.6533142014</v>
      </c>
      <c r="N1580" s="19" t="n">
        <v>43606.6878123032</v>
      </c>
      <c r="O1580" s="19" t="s">
        <v>649</v>
      </c>
      <c r="AO1580" s="47" t="str">
        <f aca="false">IF(AND(C1580=S$2,D1580=S$3,COUNTIF(AO$1:AO1579,"&gt;"&amp;1)&lt;10),ROW(),"")</f>
        <v/>
      </c>
    </row>
    <row r="1581" customFormat="false" ht="12.8" hidden="false" customHeight="false" outlineLevel="0" collapsed="false">
      <c r="A1581" s="0" t="s">
        <v>2196</v>
      </c>
      <c r="B1581" s="0" t="s">
        <v>30</v>
      </c>
      <c r="C1581" s="0" t="s">
        <v>3</v>
      </c>
      <c r="D1581" s="0" t="s">
        <v>30</v>
      </c>
      <c r="E1581" s="20" t="n">
        <v>149.59400177002</v>
      </c>
      <c r="F1581" s="0" t="n">
        <v>77.8</v>
      </c>
      <c r="G1581" s="0" t="n">
        <v>82</v>
      </c>
      <c r="H1581" s="0" t="n">
        <v>88.6</v>
      </c>
      <c r="I1581" s="0" t="n">
        <v>3.96</v>
      </c>
      <c r="J1581" s="0" t="n">
        <v>0.86</v>
      </c>
      <c r="K1581" s="0" t="n">
        <v>32</v>
      </c>
      <c r="L1581" s="0" t="n">
        <v>0.68</v>
      </c>
      <c r="M1581" s="19" t="n">
        <v>43606.6313837153</v>
      </c>
      <c r="N1581" s="19" t="n">
        <v>43606.6455621181</v>
      </c>
      <c r="O1581" s="19" t="s">
        <v>649</v>
      </c>
      <c r="AO1581" s="47" t="str">
        <f aca="false">IF(AND(C1581=S$2,D1581=S$3,COUNTIF(AO$1:AO1580,"&gt;"&amp;1)&lt;10),ROW(),"")</f>
        <v/>
      </c>
    </row>
    <row r="1582" customFormat="false" ht="12.8" hidden="false" customHeight="false" outlineLevel="0" collapsed="false">
      <c r="A1582" s="0" t="s">
        <v>2197</v>
      </c>
      <c r="B1582" s="0" t="s">
        <v>613</v>
      </c>
      <c r="C1582" s="0" t="s">
        <v>8</v>
      </c>
      <c r="D1582" s="0" t="s">
        <v>66</v>
      </c>
      <c r="E1582" s="20" t="n">
        <v>262.658002471924</v>
      </c>
      <c r="F1582" s="0" t="n">
        <v>74.2</v>
      </c>
      <c r="G1582" s="0" t="n">
        <v>78.2</v>
      </c>
      <c r="H1582" s="0" t="n">
        <v>84.2</v>
      </c>
      <c r="I1582" s="0" t="n">
        <v>6.71</v>
      </c>
      <c r="J1582" s="0" t="n">
        <v>1.53</v>
      </c>
      <c r="K1582" s="0" t="n">
        <v>31.51</v>
      </c>
      <c r="L1582" s="0" t="n">
        <v>0.36</v>
      </c>
      <c r="M1582" s="19" t="n">
        <v>43606.5953311343</v>
      </c>
      <c r="N1582" s="19" t="n">
        <v>43606.6221487268</v>
      </c>
      <c r="O1582" s="19" t="s">
        <v>649</v>
      </c>
      <c r="AO1582" s="47" t="str">
        <f aca="false">IF(AND(C1582=S$2,D1582=S$3,COUNTIF(AO$1:AO1581,"&gt;"&amp;1)&lt;10),ROW(),"")</f>
        <v/>
      </c>
    </row>
    <row r="1583" customFormat="false" ht="12.8" hidden="false" customHeight="false" outlineLevel="0" collapsed="false">
      <c r="A1583" s="0" t="s">
        <v>2198</v>
      </c>
      <c r="B1583" s="0" t="s">
        <v>594</v>
      </c>
      <c r="C1583" s="0" t="s">
        <v>23</v>
      </c>
      <c r="D1583" s="0" t="s">
        <v>594</v>
      </c>
      <c r="E1583" s="20" t="n">
        <v>212.370000839233</v>
      </c>
      <c r="F1583" s="0" t="n">
        <v>77.6</v>
      </c>
      <c r="G1583" s="0" t="n">
        <v>81.9</v>
      </c>
      <c r="H1583" s="0" t="n">
        <v>86.9</v>
      </c>
      <c r="I1583" s="0" t="n">
        <v>14.99</v>
      </c>
      <c r="J1583" s="0" t="n">
        <v>1.56</v>
      </c>
      <c r="K1583" s="0" t="n">
        <v>32.96</v>
      </c>
      <c r="L1583" s="0" t="n">
        <v>0.57</v>
      </c>
      <c r="M1583" s="19" t="n">
        <v>43606.2457517014</v>
      </c>
      <c r="N1583" s="19" t="n">
        <v>43606.2730865394</v>
      </c>
      <c r="O1583" s="19" t="s">
        <v>1025</v>
      </c>
      <c r="AO1583" s="47" t="str">
        <f aca="false">IF(AND(C1583=S$2,D1583=S$3,COUNTIF(AO$1:AO1582,"&gt;"&amp;1)&lt;10),ROW(),"")</f>
        <v/>
      </c>
    </row>
    <row r="1584" customFormat="false" ht="12.8" hidden="false" customHeight="false" outlineLevel="0" collapsed="false">
      <c r="A1584" s="0" t="s">
        <v>2199</v>
      </c>
      <c r="B1584" s="0" t="s">
        <v>66</v>
      </c>
      <c r="C1584" s="0" t="s">
        <v>9</v>
      </c>
      <c r="D1584" s="0" t="s">
        <v>66</v>
      </c>
      <c r="E1584" s="20" t="n">
        <v>114.939002990723</v>
      </c>
      <c r="F1584" s="0" t="n">
        <v>71.4</v>
      </c>
      <c r="G1584" s="0" t="n">
        <v>75.4</v>
      </c>
      <c r="H1584" s="0" t="n">
        <v>81.2</v>
      </c>
      <c r="I1584" s="0" t="n">
        <v>11.45</v>
      </c>
      <c r="J1584" s="0" t="n">
        <v>1.79</v>
      </c>
      <c r="K1584" s="0" t="n">
        <v>31.47</v>
      </c>
      <c r="L1584" s="0" t="n">
        <v>1.33</v>
      </c>
      <c r="M1584" s="19" t="n">
        <v>43605.9249606134</v>
      </c>
      <c r="N1584" s="19" t="n">
        <v>43605.9391151273</v>
      </c>
      <c r="O1584" s="19" t="s">
        <v>649</v>
      </c>
      <c r="AO1584" s="47" t="str">
        <f aca="false">IF(AND(C1584=S$2,D1584=S$3,COUNTIF(AO$1:AO1583,"&gt;"&amp;1)&lt;10),ROW(),"")</f>
        <v/>
      </c>
    </row>
    <row r="1585" customFormat="false" ht="12.8" hidden="false" customHeight="false" outlineLevel="0" collapsed="false">
      <c r="A1585" s="0" t="s">
        <v>2200</v>
      </c>
      <c r="B1585" s="0" t="s">
        <v>613</v>
      </c>
      <c r="C1585" s="0" t="s">
        <v>8</v>
      </c>
      <c r="D1585" s="0" t="s">
        <v>66</v>
      </c>
      <c r="E1585" s="20" t="n">
        <v>265.440002441406</v>
      </c>
      <c r="F1585" s="0" t="n">
        <v>74.5</v>
      </c>
      <c r="G1585" s="0" t="n">
        <v>78.6</v>
      </c>
      <c r="H1585" s="0" t="n">
        <v>84.8</v>
      </c>
      <c r="I1585" s="0" t="n">
        <v>6.09</v>
      </c>
      <c r="J1585" s="0" t="n">
        <v>1.2</v>
      </c>
      <c r="K1585" s="0" t="n">
        <v>31.67</v>
      </c>
      <c r="L1585" s="0" t="n">
        <v>1.28</v>
      </c>
      <c r="M1585" s="19" t="n">
        <v>43605.8694285532</v>
      </c>
      <c r="N1585" s="19" t="n">
        <v>43605.9168238773</v>
      </c>
      <c r="O1585" s="19" t="s">
        <v>649</v>
      </c>
      <c r="AO1585" s="47" t="str">
        <f aca="false">IF(AND(C1585=S$2,D1585=S$3,COUNTIF(AO$1:AO1584,"&gt;"&amp;1)&lt;10),ROW(),"")</f>
        <v/>
      </c>
    </row>
    <row r="1586" customFormat="false" ht="12.8" hidden="false" customHeight="false" outlineLevel="0" collapsed="false">
      <c r="A1586" s="0" t="s">
        <v>2201</v>
      </c>
      <c r="B1586" s="0" t="s">
        <v>66</v>
      </c>
      <c r="C1586" s="0" t="s">
        <v>9</v>
      </c>
      <c r="D1586" s="0" t="s">
        <v>66</v>
      </c>
      <c r="E1586" s="20" t="n">
        <v>194.407001495361</v>
      </c>
      <c r="F1586" s="0" t="n">
        <v>71.2</v>
      </c>
      <c r="G1586" s="0" t="n">
        <v>75.2</v>
      </c>
      <c r="H1586" s="0" t="n">
        <v>80.9</v>
      </c>
      <c r="I1586" s="0" t="n">
        <v>9.32</v>
      </c>
      <c r="J1586" s="0" t="n">
        <v>1.74</v>
      </c>
      <c r="K1586" s="0" t="n">
        <v>31.52</v>
      </c>
      <c r="L1586" s="0" t="n">
        <v>0.97</v>
      </c>
      <c r="M1586" s="19" t="n">
        <v>43605.8355042824</v>
      </c>
      <c r="N1586" s="19" t="n">
        <v>43605.8685606134</v>
      </c>
      <c r="O1586" s="19" t="s">
        <v>649</v>
      </c>
      <c r="AO1586" s="47" t="str">
        <f aca="false">IF(AND(C1586=S$2,D1586=S$3,COUNTIF(AO$1:AO1585,"&gt;"&amp;1)&lt;10),ROW(),"")</f>
        <v/>
      </c>
    </row>
    <row r="1587" customFormat="false" ht="12.8" hidden="false" customHeight="false" outlineLevel="0" collapsed="false">
      <c r="A1587" s="0" t="s">
        <v>2202</v>
      </c>
      <c r="B1587" s="0" t="s">
        <v>88</v>
      </c>
      <c r="C1587" s="0" t="s">
        <v>26</v>
      </c>
      <c r="D1587" s="0" t="s">
        <v>66</v>
      </c>
      <c r="E1587" s="20" t="n">
        <v>259.906002044678</v>
      </c>
      <c r="F1587" s="0" t="n">
        <v>73.3</v>
      </c>
      <c r="G1587" s="0" t="n">
        <v>77.2</v>
      </c>
      <c r="H1587" s="0" t="n">
        <v>83.7</v>
      </c>
      <c r="I1587" s="0" t="n">
        <v>4.31</v>
      </c>
      <c r="J1587" s="0" t="n">
        <v>0.97</v>
      </c>
      <c r="K1587" s="0" t="n">
        <v>31.81</v>
      </c>
      <c r="L1587" s="0" t="n">
        <v>1.27</v>
      </c>
      <c r="M1587" s="19" t="n">
        <v>43605.7913957986</v>
      </c>
      <c r="N1587" s="19" t="n">
        <v>43605.8277845255</v>
      </c>
      <c r="O1587" s="19" t="s">
        <v>649</v>
      </c>
      <c r="AO1587" s="47" t="str">
        <f aca="false">IF(AND(C1587=S$2,D1587=S$3,COUNTIF(AO$1:AO1586,"&gt;"&amp;1)&lt;10),ROW(),"")</f>
        <v/>
      </c>
    </row>
    <row r="1588" customFormat="false" ht="12.8" hidden="false" customHeight="false" outlineLevel="0" collapsed="false">
      <c r="A1588" s="0" t="s">
        <v>2203</v>
      </c>
      <c r="B1588" s="0" t="s">
        <v>594</v>
      </c>
      <c r="C1588" s="0" t="s">
        <v>23</v>
      </c>
      <c r="D1588" s="0" t="s">
        <v>594</v>
      </c>
      <c r="E1588" s="20" t="n">
        <v>252.829000473022</v>
      </c>
      <c r="F1588" s="0" t="n">
        <v>78.2</v>
      </c>
      <c r="G1588" s="0" t="n">
        <v>82.4</v>
      </c>
      <c r="H1588" s="0" t="n">
        <v>89.3</v>
      </c>
      <c r="I1588" s="0" t="n">
        <v>4.11</v>
      </c>
      <c r="J1588" s="0" t="n">
        <v>0.73</v>
      </c>
      <c r="K1588" s="0" t="n">
        <v>31.84</v>
      </c>
      <c r="L1588" s="0" t="n">
        <v>0.76</v>
      </c>
      <c r="M1588" s="19" t="n">
        <v>43605.7235019676</v>
      </c>
      <c r="N1588" s="19" t="n">
        <v>43605.7830969907</v>
      </c>
      <c r="O1588" s="19" t="s">
        <v>649</v>
      </c>
      <c r="AO1588" s="47" t="str">
        <f aca="false">IF(AND(C1588=S$2,D1588=S$3,COUNTIF(AO$1:AO1587,"&gt;"&amp;1)&lt;10),ROW(),"")</f>
        <v/>
      </c>
    </row>
    <row r="1589" customFormat="false" ht="12.8" hidden="false" customHeight="false" outlineLevel="0" collapsed="false">
      <c r="A1589" s="0" t="s">
        <v>2204</v>
      </c>
      <c r="B1589" s="0" t="s">
        <v>104</v>
      </c>
      <c r="C1589" s="0" t="s">
        <v>6</v>
      </c>
      <c r="D1589" s="0" t="s">
        <v>104</v>
      </c>
      <c r="E1589" s="20" t="n">
        <v>231.875</v>
      </c>
      <c r="F1589" s="0" t="n">
        <v>80.5</v>
      </c>
      <c r="G1589" s="0" t="n">
        <v>84.8</v>
      </c>
      <c r="H1589" s="0" t="n">
        <v>91.5</v>
      </c>
      <c r="I1589" s="0" t="n">
        <v>5.47</v>
      </c>
      <c r="J1589" s="0" t="n">
        <v>0.76</v>
      </c>
      <c r="K1589" s="0" t="n">
        <v>32.12</v>
      </c>
      <c r="L1589" s="0" t="n">
        <v>1.1</v>
      </c>
      <c r="M1589" s="19" t="n">
        <v>43605.6778069097</v>
      </c>
      <c r="N1589" s="19" t="n">
        <v>43605.7161652431</v>
      </c>
      <c r="O1589" s="19" t="s">
        <v>649</v>
      </c>
      <c r="AO1589" s="47" t="str">
        <f aca="false">IF(AND(C1589=S$2,D1589=S$3,COUNTIF(AO$1:AO1588,"&gt;"&amp;1)&lt;10),ROW(),"")</f>
        <v/>
      </c>
    </row>
    <row r="1590" customFormat="false" ht="12.8" hidden="false" customHeight="false" outlineLevel="0" collapsed="false">
      <c r="A1590" s="0" t="s">
        <v>2205</v>
      </c>
      <c r="B1590" s="0" t="s">
        <v>633</v>
      </c>
      <c r="C1590" s="0" t="s">
        <v>5</v>
      </c>
      <c r="D1590" s="0" t="s">
        <v>54</v>
      </c>
      <c r="E1590" s="20" t="n">
        <v>188.339001464844</v>
      </c>
      <c r="F1590" s="0" t="n">
        <v>79.4</v>
      </c>
      <c r="G1590" s="0" t="n">
        <v>83.7</v>
      </c>
      <c r="H1590" s="0" t="n">
        <v>90.8</v>
      </c>
      <c r="I1590" s="0" t="n">
        <v>1.8</v>
      </c>
      <c r="J1590" s="0" t="n">
        <v>0.64</v>
      </c>
      <c r="K1590" s="0" t="n">
        <v>31.74</v>
      </c>
      <c r="L1590" s="0" t="n">
        <v>0.61</v>
      </c>
      <c r="M1590" s="19" t="n">
        <v>43605.6486754977</v>
      </c>
      <c r="N1590" s="19" t="n">
        <v>43605.6716520023</v>
      </c>
      <c r="O1590" s="19" t="s">
        <v>649</v>
      </c>
      <c r="AO1590" s="47" t="str">
        <f aca="false">IF(AND(C1590=S$2,D1590=S$3,COUNTIF(AO$1:AO1589,"&gt;"&amp;1)&lt;10),ROW(),"")</f>
        <v/>
      </c>
    </row>
    <row r="1591" customFormat="false" ht="12.8" hidden="false" customHeight="false" outlineLevel="0" collapsed="false">
      <c r="A1591" s="0" t="s">
        <v>2206</v>
      </c>
      <c r="B1591" s="0" t="s">
        <v>54</v>
      </c>
      <c r="C1591" s="0" t="s">
        <v>5</v>
      </c>
      <c r="D1591" s="0" t="s">
        <v>54</v>
      </c>
      <c r="E1591" s="20" t="n">
        <v>149.049003601074</v>
      </c>
      <c r="F1591" s="0" t="n">
        <v>79.6</v>
      </c>
      <c r="G1591" s="0" t="n">
        <v>83.8</v>
      </c>
      <c r="H1591" s="0" t="n">
        <v>91</v>
      </c>
      <c r="I1591" s="0" t="n">
        <v>1.83</v>
      </c>
      <c r="J1591" s="0" t="n">
        <v>0.57</v>
      </c>
      <c r="K1591" s="0" t="n">
        <v>31.65</v>
      </c>
      <c r="L1591" s="0" t="n">
        <v>0.39</v>
      </c>
      <c r="M1591" s="19" t="n">
        <v>43605.6216390046</v>
      </c>
      <c r="N1591" s="19" t="n">
        <v>43605.6400880787</v>
      </c>
      <c r="O1591" s="19" t="s">
        <v>649</v>
      </c>
      <c r="AO1591" s="47" t="str">
        <f aca="false">IF(AND(C1591=S$2,D1591=S$3,COUNTIF(AO$1:AO1590,"&gt;"&amp;1)&lt;10),ROW(),"")</f>
        <v/>
      </c>
    </row>
    <row r="1592" customFormat="false" ht="12.8" hidden="false" customHeight="false" outlineLevel="0" collapsed="false">
      <c r="A1592" s="0" t="s">
        <v>2207</v>
      </c>
      <c r="B1592" s="0" t="s">
        <v>594</v>
      </c>
      <c r="C1592" s="0" t="s">
        <v>23</v>
      </c>
      <c r="D1592" s="0" t="s">
        <v>594</v>
      </c>
      <c r="E1592" s="20" t="n">
        <v>230.061000823975</v>
      </c>
      <c r="F1592" s="0" t="n">
        <v>77.4</v>
      </c>
      <c r="G1592" s="0" t="n">
        <v>81.6</v>
      </c>
      <c r="H1592" s="0" t="n">
        <v>86.9</v>
      </c>
      <c r="I1592" s="0" t="n">
        <v>10.41</v>
      </c>
      <c r="J1592" s="0" t="n">
        <v>1.24</v>
      </c>
      <c r="K1592" s="0" t="n">
        <v>32.68</v>
      </c>
      <c r="L1592" s="0" t="n">
        <v>0.39</v>
      </c>
      <c r="M1592" s="19" t="n">
        <v>43605.4349994213</v>
      </c>
      <c r="N1592" s="19" t="n">
        <v>43605.4550294792</v>
      </c>
      <c r="O1592" s="19" t="s">
        <v>676</v>
      </c>
      <c r="AO1592" s="47" t="str">
        <f aca="false">IF(AND(C1592=S$2,D1592=S$3,COUNTIF(AO$1:AO1591,"&gt;"&amp;1)&lt;10),ROW(),"")</f>
        <v/>
      </c>
    </row>
    <row r="1593" customFormat="false" ht="12.8" hidden="false" customHeight="false" outlineLevel="0" collapsed="false">
      <c r="A1593" s="0" t="s">
        <v>2208</v>
      </c>
      <c r="B1593" s="0" t="s">
        <v>613</v>
      </c>
      <c r="C1593" s="0" t="s">
        <v>23</v>
      </c>
      <c r="D1593" s="0" t="s">
        <v>594</v>
      </c>
      <c r="E1593" s="20" t="n">
        <v>225.785999298096</v>
      </c>
      <c r="F1593" s="0" t="n">
        <v>76</v>
      </c>
      <c r="G1593" s="0" t="n">
        <v>80.1</v>
      </c>
      <c r="H1593" s="0" t="n">
        <v>85.4</v>
      </c>
      <c r="I1593" s="0" t="n">
        <v>9.99</v>
      </c>
      <c r="J1593" s="0" t="n">
        <v>1.35</v>
      </c>
      <c r="K1593" s="0" t="n">
        <v>32.41</v>
      </c>
      <c r="L1593" s="0" t="n">
        <v>0.34</v>
      </c>
      <c r="M1593" s="19" t="n">
        <v>43605.3826231482</v>
      </c>
      <c r="N1593" s="19" t="n">
        <v>43605.431488044</v>
      </c>
      <c r="O1593" s="19" t="s">
        <v>676</v>
      </c>
      <c r="AO1593" s="47" t="str">
        <f aca="false">IF(AND(C1593=S$2,D1593=S$3,COUNTIF(AO$1:AO1592,"&gt;"&amp;1)&lt;10),ROW(),"")</f>
        <v/>
      </c>
    </row>
    <row r="1594" customFormat="false" ht="12.8" hidden="false" customHeight="false" outlineLevel="0" collapsed="false">
      <c r="A1594" s="0" t="s">
        <v>2209</v>
      </c>
      <c r="B1594" s="0" t="s">
        <v>613</v>
      </c>
      <c r="C1594" s="0" t="s">
        <v>8</v>
      </c>
      <c r="D1594" s="0" t="s">
        <v>66</v>
      </c>
      <c r="E1594" s="20" t="n">
        <v>171.173000335693</v>
      </c>
      <c r="F1594" s="0" t="n">
        <v>73.8</v>
      </c>
      <c r="G1594" s="0" t="n">
        <v>77.7</v>
      </c>
      <c r="H1594" s="0" t="n">
        <v>83.3</v>
      </c>
      <c r="I1594" s="0" t="n">
        <v>9.77</v>
      </c>
      <c r="J1594" s="0" t="n">
        <v>1.32</v>
      </c>
      <c r="K1594" s="0" t="n">
        <v>32.39</v>
      </c>
      <c r="L1594" s="0" t="n">
        <v>0.35</v>
      </c>
      <c r="M1594" s="19" t="n">
        <v>43605.3669339931</v>
      </c>
      <c r="N1594" s="19" t="n">
        <v>43605.3820675579</v>
      </c>
      <c r="O1594" s="19" t="s">
        <v>676</v>
      </c>
      <c r="AO1594" s="47" t="str">
        <f aca="false">IF(AND(C1594=S$2,D1594=S$3,COUNTIF(AO$1:AO1593,"&gt;"&amp;1)&lt;10),ROW(),"")</f>
        <v/>
      </c>
    </row>
    <row r="1595" customFormat="false" ht="12.8" hidden="false" customHeight="false" outlineLevel="0" collapsed="false">
      <c r="A1595" s="0" t="s">
        <v>2210</v>
      </c>
      <c r="B1595" s="0" t="s">
        <v>613</v>
      </c>
      <c r="C1595" s="0" t="s">
        <v>23</v>
      </c>
      <c r="D1595" s="0" t="s">
        <v>594</v>
      </c>
      <c r="E1595" s="20" t="n">
        <v>139.252002716064</v>
      </c>
      <c r="F1595" s="0" t="n">
        <v>76.2</v>
      </c>
      <c r="G1595" s="0" t="n">
        <v>80.4</v>
      </c>
      <c r="H1595" s="0" t="n">
        <v>85.5</v>
      </c>
      <c r="I1595" s="0" t="n">
        <v>8.36</v>
      </c>
      <c r="J1595" s="0" t="n">
        <v>1.22</v>
      </c>
      <c r="K1595" s="0" t="n">
        <v>32.28</v>
      </c>
      <c r="L1595" s="0" t="n">
        <v>0.42</v>
      </c>
      <c r="M1595" s="19" t="n">
        <v>43605.3529008912</v>
      </c>
      <c r="N1595" s="19" t="n">
        <v>43605.3812811343</v>
      </c>
      <c r="O1595" s="19" t="s">
        <v>676</v>
      </c>
      <c r="AO1595" s="47" t="str">
        <f aca="false">IF(AND(C1595=S$2,D1595=S$3,COUNTIF(AO$1:AO1594,"&gt;"&amp;1)&lt;10),ROW(),"")</f>
        <v/>
      </c>
    </row>
    <row r="1596" customFormat="false" ht="12.8" hidden="false" customHeight="false" outlineLevel="0" collapsed="false">
      <c r="A1596" s="0" t="s">
        <v>2211</v>
      </c>
      <c r="B1596" s="0" t="s">
        <v>66</v>
      </c>
      <c r="C1596" s="0" t="s">
        <v>20</v>
      </c>
      <c r="D1596" s="0" t="s">
        <v>66</v>
      </c>
      <c r="E1596" s="20" t="n">
        <v>227.067001342773</v>
      </c>
      <c r="F1596" s="0" t="n">
        <v>71.6</v>
      </c>
      <c r="G1596" s="0" t="n">
        <v>75.4</v>
      </c>
      <c r="H1596" s="0" t="n">
        <v>81.1</v>
      </c>
      <c r="I1596" s="0" t="n">
        <v>8.55</v>
      </c>
      <c r="J1596" s="0" t="n">
        <v>1.31</v>
      </c>
      <c r="K1596" s="0" t="n">
        <v>32.24</v>
      </c>
      <c r="L1596" s="0" t="n">
        <v>1.32</v>
      </c>
      <c r="M1596" s="19" t="n">
        <v>43605.3214195949</v>
      </c>
      <c r="N1596" s="19" t="n">
        <v>43605.3806488079</v>
      </c>
      <c r="O1596" s="19" t="s">
        <v>676</v>
      </c>
      <c r="AO1596" s="47" t="str">
        <f aca="false">IF(AND(C1596=S$2,D1596=S$3,COUNTIF(AO$1:AO1595,"&gt;"&amp;1)&lt;10),ROW(),"")</f>
        <v/>
      </c>
    </row>
    <row r="1597" customFormat="false" ht="12.8" hidden="false" customHeight="false" outlineLevel="0" collapsed="false">
      <c r="A1597" s="0" t="s">
        <v>2212</v>
      </c>
      <c r="B1597" s="0" t="s">
        <v>88</v>
      </c>
      <c r="C1597" s="0" t="s">
        <v>26</v>
      </c>
      <c r="D1597" s="0" t="s">
        <v>66</v>
      </c>
      <c r="E1597" s="20" t="n">
        <v>225.888000488281</v>
      </c>
      <c r="F1597" s="0" t="n">
        <v>67.9</v>
      </c>
      <c r="G1597" s="0" t="n">
        <v>71.5</v>
      </c>
      <c r="H1597" s="0" t="n">
        <v>77.8</v>
      </c>
      <c r="I1597" s="0" t="n">
        <v>3.06</v>
      </c>
      <c r="J1597" s="0" t="n">
        <v>1.07</v>
      </c>
      <c r="K1597" s="0" t="n">
        <v>31.55</v>
      </c>
      <c r="L1597" s="0" t="n">
        <v>1.62</v>
      </c>
      <c r="M1597" s="19" t="n">
        <v>43605.2813723727</v>
      </c>
      <c r="N1597" s="19" t="n">
        <v>43605.3080622338</v>
      </c>
      <c r="O1597" s="19" t="s">
        <v>676</v>
      </c>
      <c r="AO1597" s="47" t="str">
        <f aca="false">IF(AND(C1597=S$2,D1597=S$3,COUNTIF(AO$1:AO1596,"&gt;"&amp;1)&lt;10),ROW(),"")</f>
        <v/>
      </c>
    </row>
    <row r="1598" customFormat="false" ht="12.8" hidden="false" customHeight="false" outlineLevel="0" collapsed="false">
      <c r="A1598" s="0" t="s">
        <v>2213</v>
      </c>
      <c r="B1598" s="0" t="s">
        <v>58</v>
      </c>
      <c r="C1598" s="0" t="s">
        <v>2</v>
      </c>
      <c r="D1598" s="0" t="s">
        <v>58</v>
      </c>
      <c r="E1598" s="20" t="n">
        <v>289.983003234863</v>
      </c>
      <c r="F1598" s="0" t="n">
        <v>73.9</v>
      </c>
      <c r="G1598" s="0" t="n">
        <v>77.8</v>
      </c>
      <c r="H1598" s="0" t="n">
        <v>84.2</v>
      </c>
      <c r="I1598" s="0" t="n">
        <v>3.83</v>
      </c>
      <c r="J1598" s="0" t="n">
        <v>0.94</v>
      </c>
      <c r="K1598" s="0" t="n">
        <v>31.65</v>
      </c>
      <c r="L1598" s="0" t="n">
        <v>2.36</v>
      </c>
      <c r="M1598" s="19" t="n">
        <v>43605.2306097222</v>
      </c>
      <c r="N1598" s="19" t="n">
        <v>43605.2697888079</v>
      </c>
      <c r="O1598" s="19" t="s">
        <v>676</v>
      </c>
      <c r="AO1598" s="47" t="str">
        <f aca="false">IF(AND(C1598=S$2,D1598=S$3,COUNTIF(AO$1:AO1597,"&gt;"&amp;1)&lt;10),ROW(),"")</f>
        <v/>
      </c>
    </row>
    <row r="1599" customFormat="false" ht="12.8" hidden="false" customHeight="false" outlineLevel="0" collapsed="false">
      <c r="A1599" s="0" t="s">
        <v>2214</v>
      </c>
      <c r="B1599" s="0" t="s">
        <v>54</v>
      </c>
      <c r="C1599" s="0" t="s">
        <v>5</v>
      </c>
      <c r="D1599" s="0" t="s">
        <v>54</v>
      </c>
      <c r="E1599" s="20" t="n">
        <v>251.902002334595</v>
      </c>
      <c r="F1599" s="0" t="n">
        <v>80.4</v>
      </c>
      <c r="G1599" s="0" t="n">
        <v>84.7</v>
      </c>
      <c r="H1599" s="0" t="n">
        <v>92.1</v>
      </c>
      <c r="I1599" s="0" t="n">
        <v>1.19</v>
      </c>
      <c r="J1599" s="0" t="n">
        <v>0.49</v>
      </c>
      <c r="K1599" s="0" t="n">
        <v>31.66</v>
      </c>
      <c r="L1599" s="0" t="n">
        <v>0.31</v>
      </c>
      <c r="M1599" s="19" t="n">
        <v>43602.8484457523</v>
      </c>
      <c r="N1599" s="19" t="n">
        <v>43602.8785023495</v>
      </c>
      <c r="O1599" s="19" t="s">
        <v>977</v>
      </c>
      <c r="AO1599" s="47" t="str">
        <f aca="false">IF(AND(C1599=S$2,D1599=S$3,COUNTIF(AO$1:AO1598,"&gt;"&amp;1)&lt;10),ROW(),"")</f>
        <v/>
      </c>
    </row>
    <row r="1600" customFormat="false" ht="12.8" hidden="false" customHeight="false" outlineLevel="0" collapsed="false">
      <c r="A1600" s="0" t="s">
        <v>2215</v>
      </c>
      <c r="B1600" s="0" t="s">
        <v>633</v>
      </c>
      <c r="C1600" s="0" t="s">
        <v>5</v>
      </c>
      <c r="D1600" s="0" t="s">
        <v>54</v>
      </c>
      <c r="E1600" s="20" t="n">
        <v>148.312000274658</v>
      </c>
      <c r="F1600" s="0" t="n">
        <v>79.3</v>
      </c>
      <c r="G1600" s="0" t="n">
        <v>83.5</v>
      </c>
      <c r="H1600" s="0" t="n">
        <v>90.9</v>
      </c>
      <c r="I1600" s="0" t="n">
        <v>0.95</v>
      </c>
      <c r="J1600" s="0" t="n">
        <v>0.47</v>
      </c>
      <c r="K1600" s="0" t="n">
        <v>31.73</v>
      </c>
      <c r="L1600" s="0" t="n">
        <v>0.27</v>
      </c>
      <c r="M1600" s="19" t="n">
        <v>43602.8399372338</v>
      </c>
      <c r="N1600" s="19" t="n">
        <v>43602.8571831829</v>
      </c>
      <c r="O1600" s="19" t="s">
        <v>977</v>
      </c>
      <c r="AO1600" s="47" t="str">
        <f aca="false">IF(AND(C1600=S$2,D1600=S$3,COUNTIF(AO$1:AO1599,"&gt;"&amp;1)&lt;10),ROW(),"")</f>
        <v/>
      </c>
    </row>
    <row r="1601" customFormat="false" ht="12.8" hidden="false" customHeight="false" outlineLevel="0" collapsed="false">
      <c r="A1601" s="0" t="s">
        <v>2216</v>
      </c>
      <c r="B1601" s="0" t="s">
        <v>54</v>
      </c>
      <c r="C1601" s="0" t="s">
        <v>5</v>
      </c>
      <c r="D1601" s="0" t="s">
        <v>54</v>
      </c>
      <c r="E1601" s="20" t="n">
        <v>264.069000244141</v>
      </c>
      <c r="F1601" s="0" t="n">
        <v>81.5</v>
      </c>
      <c r="G1601" s="0" t="n">
        <v>85.8</v>
      </c>
      <c r="H1601" s="0" t="n">
        <v>93.3</v>
      </c>
      <c r="I1601" s="0" t="n">
        <v>0.95</v>
      </c>
      <c r="J1601" s="0" t="n">
        <v>0.47</v>
      </c>
      <c r="K1601" s="0" t="n">
        <v>31.67</v>
      </c>
      <c r="L1601" s="0" t="n">
        <v>0.25</v>
      </c>
      <c r="M1601" s="19" t="n">
        <v>43602.8015459838</v>
      </c>
      <c r="N1601" s="19" t="n">
        <v>43602.8333764236</v>
      </c>
      <c r="O1601" s="19" t="s">
        <v>977</v>
      </c>
      <c r="AO1601" s="47" t="str">
        <f aca="false">IF(AND(C1601=S$2,D1601=S$3,COUNTIF(AO$1:AO1600,"&gt;"&amp;1)&lt;10),ROW(),"")</f>
        <v/>
      </c>
    </row>
    <row r="1602" customFormat="false" ht="12.8" hidden="false" customHeight="false" outlineLevel="0" collapsed="false">
      <c r="A1602" s="0" t="s">
        <v>2217</v>
      </c>
      <c r="B1602" s="0" t="s">
        <v>613</v>
      </c>
      <c r="C1602" s="0" t="s">
        <v>23</v>
      </c>
      <c r="D1602" s="0" t="s">
        <v>594</v>
      </c>
      <c r="E1602" s="20" t="n">
        <v>149.681001281738</v>
      </c>
      <c r="F1602" s="0" t="n">
        <v>75</v>
      </c>
      <c r="G1602" s="0" t="n">
        <v>79</v>
      </c>
      <c r="H1602" s="0" t="n">
        <v>84</v>
      </c>
      <c r="I1602" s="0" t="n">
        <v>8.89</v>
      </c>
      <c r="J1602" s="0" t="n">
        <v>1.48</v>
      </c>
      <c r="K1602" s="0" t="n">
        <v>31.42</v>
      </c>
      <c r="L1602" s="0" t="n">
        <v>0.98</v>
      </c>
      <c r="M1602" s="19" t="n">
        <v>43602.5220337616</v>
      </c>
      <c r="N1602" s="19" t="n">
        <v>43602.5339064468</v>
      </c>
      <c r="O1602" s="19" t="s">
        <v>676</v>
      </c>
      <c r="AO1602" s="47" t="str">
        <f aca="false">IF(AND(C1602=S$2,D1602=S$3,COUNTIF(AO$1:AO1601,"&gt;"&amp;1)&lt;10),ROW(),"")</f>
        <v/>
      </c>
    </row>
    <row r="1603" customFormat="false" ht="12.8" hidden="false" customHeight="false" outlineLevel="0" collapsed="false">
      <c r="A1603" s="0" t="s">
        <v>2218</v>
      </c>
      <c r="B1603" s="0" t="s">
        <v>594</v>
      </c>
      <c r="C1603" s="0" t="s">
        <v>24</v>
      </c>
      <c r="D1603" s="0" t="s">
        <v>594</v>
      </c>
      <c r="E1603" s="20" t="n">
        <v>187.285001373291</v>
      </c>
      <c r="F1603" s="0" t="n">
        <v>79.2</v>
      </c>
      <c r="G1603" s="0" t="n">
        <v>84.2</v>
      </c>
      <c r="H1603" s="0" t="n">
        <v>90.1</v>
      </c>
      <c r="I1603" s="0" t="n">
        <v>8.33</v>
      </c>
      <c r="J1603" s="0" t="n">
        <v>1.17</v>
      </c>
      <c r="K1603" s="0" t="n">
        <v>31.66</v>
      </c>
      <c r="L1603" s="0" t="n">
        <v>0.54</v>
      </c>
      <c r="M1603" s="19" t="n">
        <v>43602.4579828357</v>
      </c>
      <c r="N1603" s="19" t="n">
        <v>43602.4763495023</v>
      </c>
      <c r="O1603" s="19" t="s">
        <v>676</v>
      </c>
      <c r="AO1603" s="47" t="str">
        <f aca="false">IF(AND(C1603=S$2,D1603=S$3,COUNTIF(AO$1:AO1602,"&gt;"&amp;1)&lt;10),ROW(),"")</f>
        <v/>
      </c>
    </row>
    <row r="1604" customFormat="false" ht="12.8" hidden="false" customHeight="false" outlineLevel="0" collapsed="false">
      <c r="A1604" s="0" t="s">
        <v>2219</v>
      </c>
      <c r="B1604" s="0" t="s">
        <v>594</v>
      </c>
      <c r="C1604" s="0" t="s">
        <v>23</v>
      </c>
      <c r="D1604" s="0" t="s">
        <v>594</v>
      </c>
      <c r="E1604" s="20" t="n">
        <v>329.343001556396</v>
      </c>
      <c r="F1604" s="0" t="n">
        <v>77.1</v>
      </c>
      <c r="G1604" s="0" t="n">
        <v>81.3</v>
      </c>
      <c r="H1604" s="0" t="n">
        <v>86.2</v>
      </c>
      <c r="I1604" s="0" t="n">
        <v>8.71</v>
      </c>
      <c r="J1604" s="0" t="n">
        <v>1.53</v>
      </c>
      <c r="K1604" s="0" t="n">
        <v>31.38</v>
      </c>
      <c r="L1604" s="0" t="n">
        <v>0.98</v>
      </c>
      <c r="M1604" s="19" t="n">
        <v>43602.4548687153</v>
      </c>
      <c r="N1604" s="19" t="n">
        <v>43602.516129132</v>
      </c>
      <c r="O1604" s="19" t="s">
        <v>676</v>
      </c>
      <c r="AO1604" s="47" t="str">
        <f aca="false">IF(AND(C1604=S$2,D1604=S$3,COUNTIF(AO$1:AO1603,"&gt;"&amp;1)&lt;10),ROW(),"")</f>
        <v/>
      </c>
    </row>
    <row r="1605" customFormat="false" ht="12.8" hidden="false" customHeight="false" outlineLevel="0" collapsed="false">
      <c r="A1605" s="0" t="s">
        <v>2220</v>
      </c>
      <c r="B1605" s="0" t="s">
        <v>58</v>
      </c>
      <c r="C1605" s="0" t="s">
        <v>2</v>
      </c>
      <c r="D1605" s="0" t="s">
        <v>58</v>
      </c>
      <c r="E1605" s="20" t="n">
        <v>224.538000488281</v>
      </c>
      <c r="F1605" s="0" t="n">
        <v>73.3</v>
      </c>
      <c r="G1605" s="0" t="n">
        <v>77.3</v>
      </c>
      <c r="H1605" s="0" t="n">
        <v>83.3</v>
      </c>
      <c r="I1605" s="0" t="n">
        <v>3.38</v>
      </c>
      <c r="J1605" s="0" t="n">
        <v>1.06</v>
      </c>
      <c r="K1605" s="0" t="n">
        <v>31.67</v>
      </c>
      <c r="L1605" s="0" t="n">
        <v>0.45</v>
      </c>
      <c r="M1605" s="19" t="n">
        <v>43602.4288964931</v>
      </c>
      <c r="N1605" s="19" t="n">
        <v>43602.4504513542</v>
      </c>
      <c r="O1605" s="19" t="s">
        <v>676</v>
      </c>
      <c r="AO1605" s="47" t="str">
        <f aca="false">IF(AND(C1605=S$2,D1605=S$3,COUNTIF(AO$1:AO1604,"&gt;"&amp;1)&lt;10),ROW(),"")</f>
        <v/>
      </c>
    </row>
    <row r="1606" customFormat="false" ht="12.8" hidden="false" customHeight="false" outlineLevel="0" collapsed="false">
      <c r="A1606" s="0" t="s">
        <v>2221</v>
      </c>
      <c r="B1606" s="0" t="s">
        <v>613</v>
      </c>
      <c r="C1606" s="0" t="s">
        <v>8</v>
      </c>
      <c r="D1606" s="0" t="s">
        <v>66</v>
      </c>
      <c r="E1606" s="20" t="n">
        <v>286.693001556396</v>
      </c>
      <c r="F1606" s="0" t="n">
        <v>74.4</v>
      </c>
      <c r="G1606" s="0" t="n">
        <v>78.5</v>
      </c>
      <c r="H1606" s="0" t="n">
        <v>83</v>
      </c>
      <c r="I1606" s="0" t="n">
        <v>11.57</v>
      </c>
      <c r="J1606" s="0" t="n">
        <v>1.68</v>
      </c>
      <c r="K1606" s="0" t="n">
        <v>31.32</v>
      </c>
      <c r="L1606" s="0" t="n">
        <v>1.09</v>
      </c>
      <c r="M1606" s="19" t="n">
        <v>43602.3600868056</v>
      </c>
      <c r="N1606" s="19" t="n">
        <v>43602.3886948727</v>
      </c>
      <c r="O1606" s="19" t="s">
        <v>676</v>
      </c>
      <c r="AO1606" s="47" t="str">
        <f aca="false">IF(AND(C1606=S$2,D1606=S$3,COUNTIF(AO$1:AO1605,"&gt;"&amp;1)&lt;10),ROW(),"")</f>
        <v/>
      </c>
    </row>
    <row r="1607" customFormat="false" ht="12.8" hidden="false" customHeight="false" outlineLevel="0" collapsed="false">
      <c r="A1607" s="0" t="s">
        <v>2222</v>
      </c>
      <c r="B1607" s="0" t="s">
        <v>66</v>
      </c>
      <c r="C1607" s="0" t="s">
        <v>20</v>
      </c>
      <c r="D1607" s="0" t="s">
        <v>66</v>
      </c>
      <c r="E1607" s="20" t="n">
        <v>260.552001953125</v>
      </c>
      <c r="F1607" s="0" t="n">
        <v>64.5</v>
      </c>
      <c r="G1607" s="0" t="n">
        <v>68</v>
      </c>
      <c r="H1607" s="0" t="n">
        <v>73.8</v>
      </c>
      <c r="I1607" s="0" t="n">
        <v>4.75</v>
      </c>
      <c r="J1607" s="0" t="n">
        <v>1.07</v>
      </c>
      <c r="K1607" s="0" t="n">
        <v>31.82</v>
      </c>
      <c r="L1607" s="0" t="n">
        <v>0.56</v>
      </c>
      <c r="M1607" s="19" t="n">
        <v>43602.297750544</v>
      </c>
      <c r="N1607" s="19" t="n">
        <v>43602.3480507755</v>
      </c>
      <c r="O1607" s="19" t="s">
        <v>676</v>
      </c>
      <c r="AO1607" s="47" t="str">
        <f aca="false">IF(AND(C1607=S$2,D1607=S$3,COUNTIF(AO$1:AO1606,"&gt;"&amp;1)&lt;10),ROW(),"")</f>
        <v/>
      </c>
    </row>
    <row r="1608" customFormat="false" ht="12.8" hidden="false" customHeight="false" outlineLevel="0" collapsed="false">
      <c r="A1608" s="0" t="s">
        <v>2223</v>
      </c>
      <c r="B1608" s="0" t="s">
        <v>66</v>
      </c>
      <c r="C1608" s="0" t="s">
        <v>20</v>
      </c>
      <c r="D1608" s="0" t="s">
        <v>66</v>
      </c>
      <c r="E1608" s="20" t="n">
        <v>290.409999847412</v>
      </c>
      <c r="F1608" s="0" t="n">
        <v>67.7</v>
      </c>
      <c r="G1608" s="0" t="n">
        <v>71.3</v>
      </c>
      <c r="H1608" s="0" t="n">
        <v>77.2</v>
      </c>
      <c r="I1608" s="0" t="n">
        <v>5.33</v>
      </c>
      <c r="J1608" s="0" t="n">
        <v>1.05</v>
      </c>
      <c r="K1608" s="0" t="n">
        <v>31.69</v>
      </c>
      <c r="L1608" s="0" t="n">
        <v>0.62</v>
      </c>
      <c r="M1608" s="19" t="n">
        <v>43601.9302148495</v>
      </c>
      <c r="N1608" s="19" t="n">
        <v>43602.2935959144</v>
      </c>
      <c r="O1608" s="19" t="s">
        <v>676</v>
      </c>
      <c r="AO1608" s="47" t="str">
        <f aca="false">IF(AND(C1608=S$2,D1608=S$3,COUNTIF(AO$1:AO1607,"&gt;"&amp;1)&lt;10),ROW(),"")</f>
        <v/>
      </c>
    </row>
    <row r="1609" customFormat="false" ht="12.8" hidden="false" customHeight="false" outlineLevel="0" collapsed="false">
      <c r="A1609" s="0" t="s">
        <v>2224</v>
      </c>
      <c r="B1609" s="0" t="s">
        <v>613</v>
      </c>
      <c r="C1609" s="0" t="s">
        <v>9</v>
      </c>
      <c r="D1609" s="0" t="s">
        <v>66</v>
      </c>
      <c r="E1609" s="20" t="n">
        <v>286.39500617981</v>
      </c>
      <c r="F1609" s="0" t="n">
        <v>67.4</v>
      </c>
      <c r="G1609" s="0" t="n">
        <v>71.2</v>
      </c>
      <c r="H1609" s="0" t="n">
        <v>75.7</v>
      </c>
      <c r="I1609" s="0" t="n">
        <v>9.29</v>
      </c>
      <c r="J1609" s="0" t="n">
        <v>2.22</v>
      </c>
      <c r="K1609" s="0" t="n">
        <v>32.29</v>
      </c>
      <c r="L1609" s="0" t="n">
        <v>0.24</v>
      </c>
      <c r="M1609" s="19" t="n">
        <v>43601.8983404282</v>
      </c>
      <c r="N1609" s="19" t="n">
        <v>43601.9266616551</v>
      </c>
      <c r="O1609" s="19" t="s">
        <v>676</v>
      </c>
      <c r="AO1609" s="47" t="str">
        <f aca="false">IF(AND(C1609=S$2,D1609=S$3,COUNTIF(AO$1:AO1608,"&gt;"&amp;1)&lt;10),ROW(),"")</f>
        <v/>
      </c>
    </row>
    <row r="1610" customFormat="false" ht="12.8" hidden="false" customHeight="false" outlineLevel="0" collapsed="false">
      <c r="A1610" s="0" t="s">
        <v>2225</v>
      </c>
      <c r="B1610" s="0" t="s">
        <v>30</v>
      </c>
      <c r="C1610" s="0" t="s">
        <v>3</v>
      </c>
      <c r="D1610" s="0" t="s">
        <v>30</v>
      </c>
      <c r="E1610" s="20" t="n">
        <v>202.552003288269</v>
      </c>
      <c r="F1610" s="0" t="n">
        <v>75.3</v>
      </c>
      <c r="G1610" s="0" t="n">
        <v>79.3</v>
      </c>
      <c r="H1610" s="0" t="n">
        <v>85.9</v>
      </c>
      <c r="I1610" s="0" t="n">
        <v>3.22</v>
      </c>
      <c r="J1610" s="0" t="n">
        <v>0.88</v>
      </c>
      <c r="K1610" s="0" t="n">
        <v>31.67</v>
      </c>
      <c r="L1610" s="0" t="n">
        <v>1.91</v>
      </c>
      <c r="M1610" s="19" t="n">
        <v>43601.8682256597</v>
      </c>
      <c r="N1610" s="19" t="n">
        <v>43601.8925077546</v>
      </c>
      <c r="O1610" s="19" t="s">
        <v>676</v>
      </c>
      <c r="AO1610" s="47" t="str">
        <f aca="false">IF(AND(C1610=S$2,D1610=S$3,COUNTIF(AO$1:AO1609,"&gt;"&amp;1)&lt;10),ROW(),"")</f>
        <v/>
      </c>
    </row>
    <row r="1611" customFormat="false" ht="12.8" hidden="false" customHeight="false" outlineLevel="0" collapsed="false">
      <c r="A1611" s="0" t="s">
        <v>2226</v>
      </c>
      <c r="B1611" s="0" t="s">
        <v>104</v>
      </c>
      <c r="C1611" s="0" t="s">
        <v>6</v>
      </c>
      <c r="D1611" s="0" t="s">
        <v>104</v>
      </c>
      <c r="E1611" s="20" t="n">
        <v>113.215999603271</v>
      </c>
      <c r="F1611" s="0" t="n">
        <v>79</v>
      </c>
      <c r="G1611" s="0" t="n">
        <v>83.3</v>
      </c>
      <c r="H1611" s="0" t="n">
        <v>89.4</v>
      </c>
      <c r="I1611" s="0" t="n">
        <v>6.12</v>
      </c>
      <c r="J1611" s="0" t="n">
        <v>0.93</v>
      </c>
      <c r="K1611" s="0" t="n">
        <v>32.22</v>
      </c>
      <c r="L1611" s="0" t="n">
        <v>0.89</v>
      </c>
      <c r="M1611" s="19" t="n">
        <v>43601.8566971875</v>
      </c>
      <c r="N1611" s="19" t="n">
        <v>43601.864346956</v>
      </c>
      <c r="O1611" s="19" t="s">
        <v>676</v>
      </c>
      <c r="AO1611" s="47" t="str">
        <f aca="false">IF(AND(C1611=S$2,D1611=S$3,COUNTIF(AO$1:AO1610,"&gt;"&amp;1)&lt;10),ROW(),"")</f>
        <v/>
      </c>
    </row>
    <row r="1612" customFormat="false" ht="12.8" hidden="false" customHeight="false" outlineLevel="0" collapsed="false">
      <c r="A1612" s="0" t="s">
        <v>2227</v>
      </c>
      <c r="B1612" s="0" t="s">
        <v>66</v>
      </c>
      <c r="C1612" s="0" t="s">
        <v>20</v>
      </c>
      <c r="D1612" s="0" t="s">
        <v>66</v>
      </c>
      <c r="E1612" s="20" t="n">
        <v>263.263004302979</v>
      </c>
      <c r="F1612" s="0" t="n">
        <v>70.5</v>
      </c>
      <c r="G1612" s="0" t="n">
        <v>74.3</v>
      </c>
      <c r="H1612" s="0" t="n">
        <v>79.9</v>
      </c>
      <c r="I1612" s="0" t="n">
        <v>7.43</v>
      </c>
      <c r="J1612" s="0" t="n">
        <v>1.42</v>
      </c>
      <c r="K1612" s="0" t="n">
        <v>32.14</v>
      </c>
      <c r="L1612" s="0" t="n">
        <v>1.64</v>
      </c>
      <c r="M1612" s="19" t="n">
        <v>43601.8230971875</v>
      </c>
      <c r="N1612" s="19" t="n">
        <v>43601.8482939815</v>
      </c>
      <c r="O1612" s="19" t="s">
        <v>676</v>
      </c>
      <c r="AO1612" s="47" t="str">
        <f aca="false">IF(AND(C1612=S$2,D1612=S$3,COUNTIF(AO$1:AO1611,"&gt;"&amp;1)&lt;10),ROW(),"")</f>
        <v/>
      </c>
    </row>
    <row r="1613" customFormat="false" ht="12.8" hidden="false" customHeight="false" outlineLevel="0" collapsed="false">
      <c r="A1613" s="0" t="s">
        <v>2228</v>
      </c>
      <c r="B1613" s="0" t="s">
        <v>613</v>
      </c>
      <c r="C1613" s="0" t="s">
        <v>8</v>
      </c>
      <c r="D1613" s="0" t="s">
        <v>66</v>
      </c>
      <c r="E1613" s="20" t="n">
        <v>107.590999603271</v>
      </c>
      <c r="F1613" s="0" t="n">
        <v>74</v>
      </c>
      <c r="G1613" s="0" t="n">
        <v>78</v>
      </c>
      <c r="H1613" s="0" t="n">
        <v>83.7</v>
      </c>
      <c r="I1613" s="0" t="n">
        <v>6.54</v>
      </c>
      <c r="J1613" s="0" t="n">
        <v>1.04</v>
      </c>
      <c r="K1613" s="0" t="n">
        <v>31.63</v>
      </c>
      <c r="L1613" s="0" t="n">
        <v>3.2</v>
      </c>
      <c r="M1613" s="19" t="n">
        <v>43601.8000545139</v>
      </c>
      <c r="N1613" s="19" t="n">
        <v>43601.8109217593</v>
      </c>
      <c r="O1613" s="19" t="s">
        <v>676</v>
      </c>
      <c r="AO1613" s="47" t="str">
        <f aca="false">IF(AND(C1613=S$2,D1613=S$3,COUNTIF(AO$1:AO1612,"&gt;"&amp;1)&lt;10),ROW(),"")</f>
        <v/>
      </c>
    </row>
    <row r="1614" customFormat="false" ht="12.8" hidden="false" customHeight="false" outlineLevel="0" collapsed="false">
      <c r="A1614" s="0" t="s">
        <v>2229</v>
      </c>
      <c r="B1614" s="0" t="s">
        <v>56</v>
      </c>
      <c r="C1614" s="0" t="s">
        <v>25</v>
      </c>
      <c r="D1614" s="0" t="s">
        <v>56</v>
      </c>
      <c r="E1614" s="20" t="n">
        <v>150.319000244141</v>
      </c>
      <c r="F1614" s="0" t="n">
        <v>80.1</v>
      </c>
      <c r="G1614" s="0" t="n">
        <v>84.6</v>
      </c>
      <c r="H1614" s="0" t="n">
        <v>90</v>
      </c>
      <c r="I1614" s="0" t="n">
        <v>12.96</v>
      </c>
      <c r="J1614" s="0" t="n">
        <v>1.09</v>
      </c>
      <c r="K1614" s="0" t="n">
        <v>31.96</v>
      </c>
      <c r="L1614" s="0" t="n">
        <v>0.78</v>
      </c>
      <c r="M1614" s="19" t="n">
        <v>43601.7830053588</v>
      </c>
      <c r="N1614" s="19" t="n">
        <v>43601.7969515857</v>
      </c>
      <c r="O1614" s="19" t="s">
        <v>676</v>
      </c>
      <c r="AO1614" s="47" t="str">
        <f aca="false">IF(AND(C1614=S$2,D1614=S$3,COUNTIF(AO$1:AO1613,"&gt;"&amp;1)&lt;10),ROW(),"")</f>
        <v/>
      </c>
    </row>
    <row r="1615" customFormat="false" ht="12.8" hidden="false" customHeight="false" outlineLevel="0" collapsed="false">
      <c r="A1615" s="0" t="s">
        <v>2230</v>
      </c>
      <c r="B1615" s="0" t="s">
        <v>56</v>
      </c>
      <c r="C1615" s="0" t="s">
        <v>25</v>
      </c>
      <c r="D1615" s="0" t="s">
        <v>56</v>
      </c>
      <c r="E1615" s="20" t="n">
        <v>185.492000579834</v>
      </c>
      <c r="F1615" s="0" t="n">
        <v>80.1</v>
      </c>
      <c r="G1615" s="0" t="n">
        <v>84.6</v>
      </c>
      <c r="H1615" s="0" t="n">
        <v>89.8</v>
      </c>
      <c r="I1615" s="0" t="n">
        <v>11.87</v>
      </c>
      <c r="J1615" s="0" t="n">
        <v>1.17</v>
      </c>
      <c r="K1615" s="0" t="n">
        <v>31.41</v>
      </c>
      <c r="L1615" s="0" t="n">
        <v>0.61</v>
      </c>
      <c r="M1615" s="19" t="n">
        <v>43601.7201389236</v>
      </c>
      <c r="N1615" s="19" t="n">
        <v>43601.7790927083</v>
      </c>
      <c r="O1615" s="19" t="s">
        <v>676</v>
      </c>
      <c r="AO1615" s="47" t="str">
        <f aca="false">IF(AND(C1615=S$2,D1615=S$3,COUNTIF(AO$1:AO1614,"&gt;"&amp;1)&lt;10),ROW(),"")</f>
        <v/>
      </c>
    </row>
    <row r="1616" customFormat="false" ht="12.8" hidden="false" customHeight="false" outlineLevel="0" collapsed="false">
      <c r="A1616" s="0" t="s">
        <v>2231</v>
      </c>
      <c r="B1616" s="0" t="s">
        <v>30</v>
      </c>
      <c r="C1616" s="0" t="s">
        <v>3</v>
      </c>
      <c r="D1616" s="0" t="s">
        <v>30</v>
      </c>
      <c r="E1616" s="20" t="n">
        <v>125.915999412537</v>
      </c>
      <c r="F1616" s="0" t="n">
        <v>75.9</v>
      </c>
      <c r="G1616" s="0" t="n">
        <v>80</v>
      </c>
      <c r="H1616" s="0" t="n">
        <v>86.3</v>
      </c>
      <c r="I1616" s="0" t="n">
        <v>2.66</v>
      </c>
      <c r="J1616" s="0" t="n">
        <v>0.85</v>
      </c>
      <c r="K1616" s="0" t="n">
        <v>31.55</v>
      </c>
      <c r="L1616" s="0" t="n">
        <v>2.24</v>
      </c>
      <c r="M1616" s="19" t="n">
        <v>43601.6844043982</v>
      </c>
      <c r="N1616" s="19" t="n">
        <v>43601.6959459491</v>
      </c>
      <c r="O1616" s="19" t="s">
        <v>605</v>
      </c>
      <c r="AO1616" s="47" t="str">
        <f aca="false">IF(AND(C1616=S$2,D1616=S$3,COUNTIF(AO$1:AO1615,"&gt;"&amp;1)&lt;10),ROW(),"")</f>
        <v/>
      </c>
    </row>
    <row r="1617" customFormat="false" ht="12.8" hidden="false" customHeight="false" outlineLevel="0" collapsed="false">
      <c r="A1617" s="0" t="s">
        <v>2232</v>
      </c>
      <c r="B1617" s="0" t="s">
        <v>145</v>
      </c>
      <c r="C1617" s="0" t="s">
        <v>19</v>
      </c>
      <c r="D1617" s="0" t="s">
        <v>145</v>
      </c>
      <c r="E1617" s="20" t="n">
        <v>264.624002456665</v>
      </c>
      <c r="F1617" s="0" t="n">
        <v>86.3</v>
      </c>
      <c r="G1617" s="0" t="n">
        <v>91</v>
      </c>
      <c r="H1617" s="0" t="n">
        <v>98.3</v>
      </c>
      <c r="I1617" s="0" t="n">
        <v>2.18</v>
      </c>
      <c r="J1617" s="0" t="n">
        <v>0.74</v>
      </c>
      <c r="K1617" s="0" t="n">
        <v>31.65</v>
      </c>
      <c r="L1617" s="0" t="n">
        <v>0.29</v>
      </c>
      <c r="M1617" s="19" t="n">
        <v>43601.6500537847</v>
      </c>
      <c r="N1617" s="19" t="n">
        <v>43601.6778425116</v>
      </c>
      <c r="O1617" s="19" t="s">
        <v>605</v>
      </c>
      <c r="AO1617" s="47" t="str">
        <f aca="false">IF(AND(C1617=S$2,D1617=S$3,COUNTIF(AO$1:AO1616,"&gt;"&amp;1)&lt;10),ROW(),"")</f>
        <v/>
      </c>
    </row>
    <row r="1618" customFormat="false" ht="12.8" hidden="false" customHeight="false" outlineLevel="0" collapsed="false">
      <c r="A1618" s="0" t="s">
        <v>2233</v>
      </c>
      <c r="B1618" s="0" t="s">
        <v>54</v>
      </c>
      <c r="C1618" s="0" t="s">
        <v>7</v>
      </c>
      <c r="D1618" s="0" t="s">
        <v>54</v>
      </c>
      <c r="E1618" s="20" t="n">
        <v>150.047002792358</v>
      </c>
      <c r="F1618" s="0" t="n">
        <v>82.8</v>
      </c>
      <c r="G1618" s="0" t="n">
        <v>87.3</v>
      </c>
      <c r="H1618" s="0" t="n">
        <v>94.6</v>
      </c>
      <c r="I1618" s="0" t="n">
        <v>2.5</v>
      </c>
      <c r="J1618" s="0" t="n">
        <v>0.77</v>
      </c>
      <c r="K1618" s="0" t="n">
        <v>31.73</v>
      </c>
      <c r="L1618" s="0" t="n">
        <v>0.31</v>
      </c>
      <c r="M1618" s="19" t="n">
        <v>43601.6288493403</v>
      </c>
      <c r="N1618" s="19" t="n">
        <v>43601.6455631134</v>
      </c>
      <c r="O1618" s="19" t="s">
        <v>605</v>
      </c>
      <c r="AO1618" s="47" t="str">
        <f aca="false">IF(AND(C1618=S$2,D1618=S$3,COUNTIF(AO$1:AO1617,"&gt;"&amp;1)&lt;10),ROW(),"")</f>
        <v/>
      </c>
    </row>
    <row r="1619" customFormat="false" ht="12.8" hidden="false" customHeight="false" outlineLevel="0" collapsed="false">
      <c r="A1619" s="0" t="s">
        <v>2234</v>
      </c>
      <c r="B1619" s="0" t="s">
        <v>58</v>
      </c>
      <c r="C1619" s="0" t="s">
        <v>2</v>
      </c>
      <c r="D1619" s="0" t="s">
        <v>58</v>
      </c>
      <c r="E1619" s="20" t="n">
        <v>222.167003631592</v>
      </c>
      <c r="F1619" s="0" t="n">
        <v>73.4</v>
      </c>
      <c r="G1619" s="0" t="n">
        <v>77.4</v>
      </c>
      <c r="H1619" s="0" t="n">
        <v>84.6</v>
      </c>
      <c r="I1619" s="0" t="n">
        <v>1.54</v>
      </c>
      <c r="J1619" s="0" t="n">
        <v>0.76</v>
      </c>
      <c r="K1619" s="0" t="n">
        <v>32</v>
      </c>
      <c r="L1619" s="0" t="n">
        <v>0.38</v>
      </c>
      <c r="M1619" s="19" t="n">
        <v>43601.5533107292</v>
      </c>
      <c r="N1619" s="19" t="n">
        <v>43601.626453206</v>
      </c>
      <c r="O1619" s="19" t="s">
        <v>605</v>
      </c>
      <c r="AO1619" s="47" t="str">
        <f aca="false">IF(AND(C1619=S$2,D1619=S$3,COUNTIF(AO$1:AO1618,"&gt;"&amp;1)&lt;10),ROW(),"")</f>
        <v/>
      </c>
    </row>
    <row r="1620" customFormat="false" ht="12.8" hidden="false" customHeight="false" outlineLevel="0" collapsed="false">
      <c r="A1620" s="0" t="s">
        <v>2235</v>
      </c>
      <c r="B1620" s="0" t="s">
        <v>66</v>
      </c>
      <c r="C1620" s="0" t="s">
        <v>9</v>
      </c>
      <c r="D1620" s="0" t="s">
        <v>66</v>
      </c>
      <c r="E1620" s="20" t="n">
        <v>491.08000793457</v>
      </c>
      <c r="F1620" s="0" t="n">
        <v>71.4</v>
      </c>
      <c r="G1620" s="0" t="n">
        <v>75.3</v>
      </c>
      <c r="H1620" s="0" t="n">
        <v>80.5</v>
      </c>
      <c r="I1620" s="0" t="n">
        <v>8.45</v>
      </c>
      <c r="J1620" s="0" t="n">
        <v>1.64</v>
      </c>
      <c r="K1620" s="0" t="n">
        <v>31.24</v>
      </c>
      <c r="L1620" s="0" t="n">
        <v>1.69</v>
      </c>
      <c r="M1620" s="19" t="n">
        <v>43601.4766860764</v>
      </c>
      <c r="N1620" s="19" t="n">
        <v>43601.5341395486</v>
      </c>
      <c r="O1620" s="19" t="s">
        <v>605</v>
      </c>
      <c r="AO1620" s="47" t="str">
        <f aca="false">IF(AND(C1620=S$2,D1620=S$3,COUNTIF(AO$1:AO1619,"&gt;"&amp;1)&lt;10),ROW(),"")</f>
        <v/>
      </c>
    </row>
    <row r="1621" customFormat="false" ht="12.8" hidden="false" customHeight="false" outlineLevel="0" collapsed="false">
      <c r="A1621" s="0" t="s">
        <v>2236</v>
      </c>
      <c r="B1621" s="0" t="s">
        <v>88</v>
      </c>
      <c r="C1621" s="0" t="s">
        <v>26</v>
      </c>
      <c r="D1621" s="0" t="s">
        <v>66</v>
      </c>
      <c r="E1621" s="20" t="n">
        <v>321.428002166748</v>
      </c>
      <c r="F1621" s="0" t="n">
        <v>72.7</v>
      </c>
      <c r="G1621" s="0" t="n">
        <v>76.6</v>
      </c>
      <c r="H1621" s="0" t="n">
        <v>83.2</v>
      </c>
      <c r="I1621" s="0" t="n">
        <v>2.67</v>
      </c>
      <c r="J1621" s="0" t="n">
        <v>0.88</v>
      </c>
      <c r="K1621" s="0" t="n">
        <v>31.58</v>
      </c>
      <c r="L1621" s="0" t="n">
        <v>1.86</v>
      </c>
      <c r="M1621" s="19" t="n">
        <v>43601.4396832523</v>
      </c>
      <c r="N1621" s="19" t="n">
        <v>43601.4696135417</v>
      </c>
      <c r="O1621" s="19" t="s">
        <v>605</v>
      </c>
      <c r="AO1621" s="47" t="str">
        <f aca="false">IF(AND(C1621=S$2,D1621=S$3,COUNTIF(AO$1:AO1620,"&gt;"&amp;1)&lt;10),ROW(),"")</f>
        <v/>
      </c>
    </row>
    <row r="1622" customFormat="false" ht="12.8" hidden="false" customHeight="false" outlineLevel="0" collapsed="false">
      <c r="A1622" s="0" t="s">
        <v>2237</v>
      </c>
      <c r="B1622" s="0" t="s">
        <v>30</v>
      </c>
      <c r="C1622" s="0" t="s">
        <v>3</v>
      </c>
      <c r="D1622" s="0" t="s">
        <v>30</v>
      </c>
      <c r="E1622" s="20" t="n">
        <v>221.791999816895</v>
      </c>
      <c r="F1622" s="0" t="n">
        <v>77.9</v>
      </c>
      <c r="G1622" s="0" t="n">
        <v>82.1</v>
      </c>
      <c r="H1622" s="0" t="n">
        <v>89.4</v>
      </c>
      <c r="I1622" s="0" t="n">
        <v>1.57</v>
      </c>
      <c r="J1622" s="0" t="n">
        <v>0.72</v>
      </c>
      <c r="K1622" s="0" t="n">
        <v>31.77</v>
      </c>
      <c r="L1622" s="0" t="n">
        <v>0.6</v>
      </c>
      <c r="M1622" s="19" t="n">
        <v>43600.6484214468</v>
      </c>
      <c r="N1622" s="19" t="n">
        <v>43601.3424419792</v>
      </c>
      <c r="O1622" s="19" t="s">
        <v>649</v>
      </c>
      <c r="AO1622" s="47" t="str">
        <f aca="false">IF(AND(C1622=S$2,D1622=S$3,COUNTIF(AO$1:AO1621,"&gt;"&amp;1)&lt;10),ROW(),"")</f>
        <v/>
      </c>
    </row>
    <row r="1623" customFormat="false" ht="12.8" hidden="false" customHeight="false" outlineLevel="0" collapsed="false">
      <c r="A1623" s="0" t="s">
        <v>2238</v>
      </c>
      <c r="B1623" s="0" t="s">
        <v>613</v>
      </c>
      <c r="C1623" s="0" t="s">
        <v>23</v>
      </c>
      <c r="D1623" s="0" t="s">
        <v>594</v>
      </c>
      <c r="E1623" s="20" t="n">
        <v>184.157001495361</v>
      </c>
      <c r="F1623" s="0" t="n">
        <v>74.8</v>
      </c>
      <c r="G1623" s="0" t="n">
        <v>79.2</v>
      </c>
      <c r="H1623" s="0" t="n">
        <v>83.6</v>
      </c>
      <c r="I1623" s="0" t="n">
        <v>16.19</v>
      </c>
      <c r="J1623" s="0" t="n">
        <v>2.46</v>
      </c>
      <c r="K1623" s="0" t="n">
        <v>31.52</v>
      </c>
      <c r="L1623" s="0" t="n">
        <v>1.64</v>
      </c>
      <c r="M1623" s="19" t="n">
        <v>43600.6256199884</v>
      </c>
      <c r="N1623" s="19" t="n">
        <v>43600.6481556713</v>
      </c>
      <c r="O1623" s="19" t="s">
        <v>649</v>
      </c>
      <c r="AO1623" s="47" t="str">
        <f aca="false">IF(AND(C1623=S$2,D1623=S$3,COUNTIF(AO$1:AO1622,"&gt;"&amp;1)&lt;10),ROW(),"")</f>
        <v/>
      </c>
    </row>
    <row r="1624" customFormat="false" ht="12.8" hidden="false" customHeight="false" outlineLevel="0" collapsed="false">
      <c r="A1624" s="0" t="s">
        <v>2239</v>
      </c>
      <c r="B1624" s="0" t="s">
        <v>30</v>
      </c>
      <c r="C1624" s="0" t="s">
        <v>3</v>
      </c>
      <c r="D1624" s="0" t="s">
        <v>30</v>
      </c>
      <c r="E1624" s="20" t="n">
        <v>187.604000091553</v>
      </c>
      <c r="F1624" s="0" t="n">
        <v>77.9</v>
      </c>
      <c r="G1624" s="0" t="n">
        <v>82.1</v>
      </c>
      <c r="H1624" s="0" t="n">
        <v>89.3</v>
      </c>
      <c r="I1624" s="0" t="n">
        <v>2.12</v>
      </c>
      <c r="J1624" s="0" t="n">
        <v>0.81</v>
      </c>
      <c r="K1624" s="0" t="n">
        <v>31.36</v>
      </c>
      <c r="L1624" s="0" t="n">
        <v>0.97</v>
      </c>
      <c r="M1624" s="19" t="n">
        <v>43600.5742892014</v>
      </c>
      <c r="N1624" s="19" t="n">
        <v>43600.612130706</v>
      </c>
      <c r="O1624" s="19" t="s">
        <v>649</v>
      </c>
      <c r="AO1624" s="47" t="str">
        <f aca="false">IF(AND(C1624=S$2,D1624=S$3,COUNTIF(AO$1:AO1623,"&gt;"&amp;1)&lt;10),ROW(),"")</f>
        <v/>
      </c>
    </row>
    <row r="1625" customFormat="false" ht="12.8" hidden="false" customHeight="false" outlineLevel="0" collapsed="false">
      <c r="A1625" s="0" t="s">
        <v>2240</v>
      </c>
      <c r="B1625" s="0" t="s">
        <v>66</v>
      </c>
      <c r="C1625" s="0" t="s">
        <v>9</v>
      </c>
      <c r="D1625" s="0" t="s">
        <v>66</v>
      </c>
      <c r="E1625" s="20" t="n">
        <v>187.967002868652</v>
      </c>
      <c r="F1625" s="0" t="n">
        <v>71.5</v>
      </c>
      <c r="G1625" s="0" t="n">
        <v>75.4</v>
      </c>
      <c r="H1625" s="0" t="n">
        <v>80.8</v>
      </c>
      <c r="I1625" s="0" t="n">
        <v>10.09</v>
      </c>
      <c r="J1625" s="0" t="n">
        <v>1.63</v>
      </c>
      <c r="K1625" s="0" t="n">
        <v>31.51</v>
      </c>
      <c r="L1625" s="0" t="n">
        <v>0.85</v>
      </c>
      <c r="M1625" s="19" t="n">
        <v>43600.5469976852</v>
      </c>
      <c r="N1625" s="19" t="n">
        <v>43600.5640399653</v>
      </c>
      <c r="O1625" s="19" t="s">
        <v>1025</v>
      </c>
      <c r="AO1625" s="47" t="str">
        <f aca="false">IF(AND(C1625=S$2,D1625=S$3,COUNTIF(AO$1:AO1624,"&gt;"&amp;1)&lt;10),ROW(),"")</f>
        <v/>
      </c>
    </row>
    <row r="1626" customFormat="false" ht="12.8" hidden="false" customHeight="false" outlineLevel="0" collapsed="false">
      <c r="A1626" s="0" t="s">
        <v>2241</v>
      </c>
      <c r="B1626" s="0" t="s">
        <v>594</v>
      </c>
      <c r="C1626" s="0" t="s">
        <v>24</v>
      </c>
      <c r="D1626" s="0" t="s">
        <v>594</v>
      </c>
      <c r="E1626" s="20" t="n">
        <v>178.986001586914</v>
      </c>
      <c r="F1626" s="0" t="n">
        <v>77.1</v>
      </c>
      <c r="G1626" s="0" t="n">
        <v>82</v>
      </c>
      <c r="H1626" s="0" t="n">
        <v>87.5</v>
      </c>
      <c r="I1626" s="0" t="n">
        <v>9.95</v>
      </c>
      <c r="J1626" s="0" t="n">
        <v>1.47</v>
      </c>
      <c r="K1626" s="0" t="n">
        <v>31.54</v>
      </c>
      <c r="L1626" s="0" t="n">
        <v>0.72</v>
      </c>
      <c r="M1626" s="19" t="n">
        <v>43600.5218398148</v>
      </c>
      <c r="N1626" s="19" t="n">
        <v>43600.5427501968</v>
      </c>
      <c r="O1626" s="19" t="s">
        <v>1025</v>
      </c>
      <c r="AO1626" s="47" t="str">
        <f aca="false">IF(AND(C1626=S$2,D1626=S$3,COUNTIF(AO$1:AO1625,"&gt;"&amp;1)&lt;10),ROW(),"")</f>
        <v/>
      </c>
    </row>
    <row r="1627" customFormat="false" ht="12.8" hidden="false" customHeight="false" outlineLevel="0" collapsed="false">
      <c r="A1627" s="0" t="s">
        <v>2242</v>
      </c>
      <c r="B1627" s="0" t="s">
        <v>56</v>
      </c>
      <c r="C1627" s="0" t="s">
        <v>25</v>
      </c>
      <c r="D1627" s="0" t="s">
        <v>56</v>
      </c>
      <c r="E1627" s="20" t="n">
        <v>472.762004852295</v>
      </c>
      <c r="F1627" s="0" t="n">
        <v>80.5</v>
      </c>
      <c r="G1627" s="0" t="n">
        <v>84.9</v>
      </c>
      <c r="H1627" s="0" t="n">
        <v>90.2</v>
      </c>
      <c r="I1627" s="0" t="n">
        <v>12.39</v>
      </c>
      <c r="J1627" s="0" t="n">
        <v>1.49</v>
      </c>
      <c r="K1627" s="0" t="n">
        <v>32.03</v>
      </c>
      <c r="L1627" s="0" t="n">
        <v>0.75</v>
      </c>
      <c r="M1627" s="19" t="n">
        <v>43600.4485534722</v>
      </c>
      <c r="N1627" s="19" t="n">
        <v>43600.5061351042</v>
      </c>
      <c r="O1627" s="19" t="s">
        <v>1025</v>
      </c>
      <c r="AO1627" s="47" t="str">
        <f aca="false">IF(AND(C1627=S$2,D1627=S$3,COUNTIF(AO$1:AO1626,"&gt;"&amp;1)&lt;10),ROW(),"")</f>
        <v/>
      </c>
    </row>
    <row r="1628" customFormat="false" ht="12.8" hidden="false" customHeight="false" outlineLevel="0" collapsed="false">
      <c r="A1628" s="0" t="s">
        <v>2243</v>
      </c>
      <c r="B1628" s="0" t="s">
        <v>88</v>
      </c>
      <c r="C1628" s="0" t="s">
        <v>26</v>
      </c>
      <c r="D1628" s="0" t="s">
        <v>66</v>
      </c>
      <c r="E1628" s="20" t="n">
        <v>241.816000366211</v>
      </c>
      <c r="F1628" s="0" t="n">
        <v>70.3</v>
      </c>
      <c r="G1628" s="0" t="n">
        <v>74</v>
      </c>
      <c r="H1628" s="0" t="n">
        <v>80.2</v>
      </c>
      <c r="I1628" s="0" t="n">
        <v>2.94</v>
      </c>
      <c r="J1628" s="0" t="n">
        <v>0.96</v>
      </c>
      <c r="K1628" s="0" t="n">
        <v>31.7</v>
      </c>
      <c r="L1628" s="0" t="n">
        <v>2.16</v>
      </c>
      <c r="M1628" s="19" t="n">
        <v>43600.379277581</v>
      </c>
      <c r="N1628" s="19" t="n">
        <v>43600.4376621875</v>
      </c>
      <c r="O1628" s="19" t="s">
        <v>1134</v>
      </c>
      <c r="AO1628" s="47" t="str">
        <f aca="false">IF(AND(C1628=S$2,D1628=S$3,COUNTIF(AO$1:AO1627,"&gt;"&amp;1)&lt;10),ROW(),"")</f>
        <v/>
      </c>
    </row>
    <row r="1629" customFormat="false" ht="12.8" hidden="false" customHeight="false" outlineLevel="0" collapsed="false">
      <c r="A1629" s="0" t="s">
        <v>2244</v>
      </c>
      <c r="B1629" s="0" t="s">
        <v>66</v>
      </c>
      <c r="C1629" s="0" t="s">
        <v>20</v>
      </c>
      <c r="D1629" s="0" t="s">
        <v>66</v>
      </c>
      <c r="E1629" s="20" t="n">
        <v>223.0880027771</v>
      </c>
      <c r="F1629" s="0" t="n">
        <v>72.9</v>
      </c>
      <c r="G1629" s="0" t="n">
        <v>76.9</v>
      </c>
      <c r="H1629" s="0" t="n">
        <v>82.5</v>
      </c>
      <c r="I1629" s="0" t="n">
        <v>7.29</v>
      </c>
      <c r="J1629" s="0" t="n">
        <v>1.52</v>
      </c>
      <c r="K1629" s="0" t="n">
        <v>31.64</v>
      </c>
      <c r="L1629" s="0" t="n">
        <v>1.42</v>
      </c>
      <c r="M1629" s="19" t="n">
        <v>43600.3318975694</v>
      </c>
      <c r="N1629" s="19" t="n">
        <v>43600.5886279745</v>
      </c>
      <c r="O1629" s="19" t="s">
        <v>649</v>
      </c>
      <c r="AO1629" s="47" t="str">
        <f aca="false">IF(AND(C1629=S$2,D1629=S$3,COUNTIF(AO$1:AO1628,"&gt;"&amp;1)&lt;10),ROW(),"")</f>
        <v/>
      </c>
    </row>
    <row r="1630" customFormat="false" ht="12.8" hidden="false" customHeight="false" outlineLevel="0" collapsed="false">
      <c r="A1630" s="0" t="s">
        <v>2245</v>
      </c>
      <c r="B1630" s="0" t="s">
        <v>30</v>
      </c>
      <c r="C1630" s="0" t="s">
        <v>4</v>
      </c>
      <c r="D1630" s="0" t="s">
        <v>30</v>
      </c>
      <c r="E1630" s="20" t="n">
        <v>216.86600112915</v>
      </c>
      <c r="F1630" s="0" t="n">
        <v>76.8</v>
      </c>
      <c r="G1630" s="0" t="n">
        <v>81</v>
      </c>
      <c r="H1630" s="0" t="n">
        <v>87.4</v>
      </c>
      <c r="I1630" s="0" t="n">
        <v>4.88</v>
      </c>
      <c r="J1630" s="0" t="n">
        <v>1.25</v>
      </c>
      <c r="K1630" s="0" t="n">
        <v>31.76</v>
      </c>
      <c r="L1630" s="0" t="n">
        <v>1.28</v>
      </c>
      <c r="M1630" s="19" t="n">
        <v>43600.3001159375</v>
      </c>
      <c r="N1630" s="19" t="n">
        <v>43600.3256201042</v>
      </c>
      <c r="O1630" s="19" t="s">
        <v>649</v>
      </c>
      <c r="AO1630" s="47" t="str">
        <f aca="false">IF(AND(C1630=S$2,D1630=S$3,COUNTIF(AO$1:AO1629,"&gt;"&amp;1)&lt;10),ROW(),"")</f>
        <v/>
      </c>
    </row>
    <row r="1631" customFormat="false" ht="12.8" hidden="false" customHeight="false" outlineLevel="0" collapsed="false">
      <c r="A1631" s="0" t="s">
        <v>2246</v>
      </c>
      <c r="B1631" s="0" t="s">
        <v>594</v>
      </c>
      <c r="C1631" s="0" t="s">
        <v>24</v>
      </c>
      <c r="D1631" s="0" t="s">
        <v>594</v>
      </c>
      <c r="E1631" s="20" t="n">
        <v>176.214001464844</v>
      </c>
      <c r="F1631" s="0" t="n">
        <v>78.5</v>
      </c>
      <c r="G1631" s="0" t="n">
        <v>82.8</v>
      </c>
      <c r="H1631" s="0" t="n">
        <v>89.2</v>
      </c>
      <c r="I1631" s="0" t="n">
        <v>6.73</v>
      </c>
      <c r="J1631" s="0" t="n">
        <v>1.07</v>
      </c>
      <c r="K1631" s="0" t="n">
        <v>32.02</v>
      </c>
      <c r="L1631" s="0" t="n">
        <v>0.71</v>
      </c>
      <c r="M1631" s="19" t="n">
        <v>43600.2796711806</v>
      </c>
      <c r="N1631" s="19" t="n">
        <v>43600.2915691782</v>
      </c>
      <c r="O1631" s="19" t="s">
        <v>649</v>
      </c>
      <c r="AO1631" s="47" t="str">
        <f aca="false">IF(AND(C1631=S$2,D1631=S$3,COUNTIF(AO$1:AO1630,"&gt;"&amp;1)&lt;10),ROW(),"")</f>
        <v/>
      </c>
    </row>
    <row r="1632" customFormat="false" ht="12.8" hidden="false" customHeight="false" outlineLevel="0" collapsed="false">
      <c r="A1632" s="0" t="s">
        <v>2247</v>
      </c>
      <c r="B1632" s="0" t="s">
        <v>633</v>
      </c>
      <c r="C1632" s="0" t="s">
        <v>5</v>
      </c>
      <c r="D1632" s="0" t="s">
        <v>54</v>
      </c>
      <c r="E1632" s="20" t="n">
        <v>174.942002105713</v>
      </c>
      <c r="F1632" s="0" t="n">
        <v>80.4</v>
      </c>
      <c r="G1632" s="0" t="n">
        <v>84.7</v>
      </c>
      <c r="H1632" s="0" t="n">
        <v>92</v>
      </c>
      <c r="I1632" s="0" t="n">
        <v>1.06</v>
      </c>
      <c r="J1632" s="0" t="n">
        <v>0.7</v>
      </c>
      <c r="K1632" s="0" t="n">
        <v>31.86</v>
      </c>
      <c r="L1632" s="0" t="n">
        <v>0.3</v>
      </c>
      <c r="M1632" s="19" t="n">
        <v>43600.2534904745</v>
      </c>
      <c r="N1632" s="19" t="n">
        <v>43600.2763736458</v>
      </c>
      <c r="O1632" s="19" t="s">
        <v>649</v>
      </c>
      <c r="AO1632" s="47" t="str">
        <f aca="false">IF(AND(C1632=S$2,D1632=S$3,COUNTIF(AO$1:AO1631,"&gt;"&amp;1)&lt;10),ROW(),"")</f>
        <v/>
      </c>
    </row>
    <row r="1633" customFormat="false" ht="12.8" hidden="false" customHeight="false" outlineLevel="0" collapsed="false">
      <c r="A1633" s="0" t="s">
        <v>2248</v>
      </c>
      <c r="B1633" s="0" t="s">
        <v>58</v>
      </c>
      <c r="C1633" s="0" t="s">
        <v>2</v>
      </c>
      <c r="D1633" s="0" t="s">
        <v>58</v>
      </c>
      <c r="E1633" s="20" t="n">
        <v>141.359001159668</v>
      </c>
      <c r="F1633" s="0" t="n">
        <v>74.8</v>
      </c>
      <c r="G1633" s="0" t="n">
        <v>78.8</v>
      </c>
      <c r="H1633" s="0" t="n">
        <v>85.8</v>
      </c>
      <c r="I1633" s="0" t="n">
        <v>1.06</v>
      </c>
      <c r="J1633" s="0" t="n">
        <v>0.8</v>
      </c>
      <c r="K1633" s="0" t="n">
        <v>31.58</v>
      </c>
      <c r="L1633" s="0" t="n">
        <v>0.32</v>
      </c>
      <c r="M1633" s="19" t="n">
        <v>43600.2357595718</v>
      </c>
      <c r="N1633" s="19" t="n">
        <v>43600.2495327894</v>
      </c>
      <c r="O1633" s="19" t="s">
        <v>649</v>
      </c>
      <c r="AO1633" s="47" t="str">
        <f aca="false">IF(AND(C1633=S$2,D1633=S$3,COUNTIF(AO$1:AO1632,"&gt;"&amp;1)&lt;10),ROW(),"")</f>
        <v/>
      </c>
    </row>
    <row r="1634" customFormat="false" ht="12.8" hidden="false" customHeight="false" outlineLevel="0" collapsed="false">
      <c r="A1634" s="0" t="s">
        <v>2249</v>
      </c>
      <c r="B1634" s="0" t="s">
        <v>104</v>
      </c>
      <c r="C1634" s="0" t="s">
        <v>11</v>
      </c>
      <c r="D1634" s="0" t="s">
        <v>104</v>
      </c>
      <c r="E1634" s="20" t="n">
        <v>171.920001983643</v>
      </c>
      <c r="F1634" s="0" t="n">
        <v>82.1</v>
      </c>
      <c r="G1634" s="0" t="n">
        <v>86.6</v>
      </c>
      <c r="H1634" s="0" t="n">
        <v>93.1</v>
      </c>
      <c r="I1634" s="0" t="n">
        <v>8.34</v>
      </c>
      <c r="J1634" s="0" t="n">
        <v>1.01</v>
      </c>
      <c r="K1634" s="0" t="n">
        <v>32.05</v>
      </c>
      <c r="L1634" s="0" t="n">
        <v>0.64</v>
      </c>
      <c r="M1634" s="19" t="n">
        <v>43599.9252387384</v>
      </c>
      <c r="N1634" s="19" t="n">
        <v>43600.2309643171</v>
      </c>
      <c r="O1634" s="19" t="s">
        <v>649</v>
      </c>
      <c r="AO1634" s="47" t="str">
        <f aca="false">IF(AND(C1634=S$2,D1634=S$3,COUNTIF(AO$1:AO1633,"&gt;"&amp;1)&lt;10),ROW(),"")</f>
        <v/>
      </c>
    </row>
    <row r="1635" customFormat="false" ht="12.8" hidden="false" customHeight="false" outlineLevel="0" collapsed="false">
      <c r="A1635" s="0" t="s">
        <v>2250</v>
      </c>
      <c r="B1635" s="0" t="s">
        <v>30</v>
      </c>
      <c r="C1635" s="0" t="s">
        <v>3</v>
      </c>
      <c r="D1635" s="0" t="s">
        <v>30</v>
      </c>
      <c r="E1635" s="20" t="n">
        <v>249.562999725342</v>
      </c>
      <c r="F1635" s="0" t="n">
        <v>79.9</v>
      </c>
      <c r="G1635" s="0" t="n">
        <v>81.1</v>
      </c>
      <c r="H1635" s="0" t="n">
        <v>87.7</v>
      </c>
      <c r="I1635" s="0" t="n">
        <v>3.2</v>
      </c>
      <c r="J1635" s="0" t="n">
        <v>0.97</v>
      </c>
      <c r="K1635" s="0" t="n">
        <v>32.39</v>
      </c>
      <c r="L1635" s="0" t="n">
        <v>0.43</v>
      </c>
      <c r="M1635" s="19" t="n">
        <v>43599.876490706</v>
      </c>
      <c r="N1635" s="19" t="n">
        <v>43599.9061647801</v>
      </c>
      <c r="O1635" s="19" t="s">
        <v>676</v>
      </c>
      <c r="AO1635" s="47" t="str">
        <f aca="false">IF(AND(C1635=S$2,D1635=S$3,COUNTIF(AO$1:AO1634,"&gt;"&amp;1)&lt;10),ROW(),"")</f>
        <v/>
      </c>
    </row>
    <row r="1636" customFormat="false" ht="12.8" hidden="false" customHeight="false" outlineLevel="0" collapsed="false">
      <c r="A1636" s="0" t="s">
        <v>2251</v>
      </c>
      <c r="B1636" s="0" t="s">
        <v>613</v>
      </c>
      <c r="C1636" s="0" t="s">
        <v>20</v>
      </c>
      <c r="D1636" s="0" t="s">
        <v>66</v>
      </c>
      <c r="E1636" s="20" t="n">
        <v>343.730003356934</v>
      </c>
      <c r="F1636" s="0" t="n">
        <v>73.5</v>
      </c>
      <c r="G1636" s="0" t="n">
        <v>77.5</v>
      </c>
      <c r="H1636" s="0" t="n">
        <v>83.2</v>
      </c>
      <c r="I1636" s="0" t="n">
        <v>6.55</v>
      </c>
      <c r="J1636" s="0" t="n">
        <v>1.45</v>
      </c>
      <c r="K1636" s="0" t="n">
        <v>30.62</v>
      </c>
      <c r="L1636" s="0" t="n">
        <v>0.9</v>
      </c>
      <c r="M1636" s="19" t="n">
        <v>43599.8394865394</v>
      </c>
      <c r="N1636" s="19" t="n">
        <v>43599.8697753472</v>
      </c>
      <c r="O1636" s="19" t="s">
        <v>676</v>
      </c>
      <c r="AO1636" s="47" t="str">
        <f aca="false">IF(AND(C1636=S$2,D1636=S$3,COUNTIF(AO$1:AO1635,"&gt;"&amp;1)&lt;10),ROW(),"")</f>
        <v/>
      </c>
    </row>
    <row r="1637" customFormat="false" ht="12.8" hidden="false" customHeight="false" outlineLevel="0" collapsed="false">
      <c r="A1637" s="0" t="s">
        <v>2252</v>
      </c>
      <c r="B1637" s="0" t="s">
        <v>56</v>
      </c>
      <c r="C1637" s="0" t="s">
        <v>25</v>
      </c>
      <c r="D1637" s="0" t="s">
        <v>56</v>
      </c>
      <c r="E1637" s="20" t="n">
        <v>245.390003204346</v>
      </c>
      <c r="F1637" s="0" t="n">
        <v>82.3</v>
      </c>
      <c r="G1637" s="0" t="n">
        <v>86.8</v>
      </c>
      <c r="H1637" s="0" t="n">
        <v>92.4</v>
      </c>
      <c r="I1637" s="0" t="n">
        <v>9.34</v>
      </c>
      <c r="J1637" s="0" t="n">
        <v>1.09</v>
      </c>
      <c r="K1637" s="0" t="n">
        <v>31.84</v>
      </c>
      <c r="L1637" s="0" t="n">
        <v>0.75</v>
      </c>
      <c r="M1637" s="19" t="n">
        <v>43599.811106169</v>
      </c>
      <c r="N1637" s="19" t="n">
        <v>43599.834937419</v>
      </c>
      <c r="O1637" s="19" t="s">
        <v>676</v>
      </c>
      <c r="AO1637" s="47" t="str">
        <f aca="false">IF(AND(C1637=S$2,D1637=S$3,COUNTIF(AO$1:AO1636,"&gt;"&amp;1)&lt;10),ROW(),"")</f>
        <v/>
      </c>
    </row>
    <row r="1638" customFormat="false" ht="12.8" hidden="false" customHeight="false" outlineLevel="0" collapsed="false">
      <c r="A1638" s="0" t="s">
        <v>2253</v>
      </c>
      <c r="B1638" s="0" t="s">
        <v>30</v>
      </c>
      <c r="C1638" s="0" t="s">
        <v>4</v>
      </c>
      <c r="D1638" s="0" t="s">
        <v>30</v>
      </c>
      <c r="E1638" s="20" t="n">
        <v>104.416000366211</v>
      </c>
      <c r="F1638" s="0" t="n">
        <v>77.8</v>
      </c>
      <c r="G1638" s="0" t="n">
        <v>82</v>
      </c>
      <c r="H1638" s="0" t="n">
        <v>88.3</v>
      </c>
      <c r="I1638" s="0" t="n">
        <v>5.57</v>
      </c>
      <c r="J1638" s="0" t="n">
        <v>1.1</v>
      </c>
      <c r="K1638" s="0" t="n">
        <v>31.81</v>
      </c>
      <c r="L1638" s="0" t="n">
        <v>0.65</v>
      </c>
      <c r="M1638" s="19" t="n">
        <v>43599.7987218403</v>
      </c>
      <c r="N1638" s="19" t="n">
        <v>43599.8057596065</v>
      </c>
      <c r="O1638" s="19" t="s">
        <v>676</v>
      </c>
      <c r="AO1638" s="47" t="str">
        <f aca="false">IF(AND(C1638=S$2,D1638=S$3,COUNTIF(AO$1:AO1637,"&gt;"&amp;1)&lt;10),ROW(),"")</f>
        <v/>
      </c>
    </row>
    <row r="1639" customFormat="false" ht="12.8" hidden="false" customHeight="false" outlineLevel="0" collapsed="false">
      <c r="A1639" s="0" t="s">
        <v>2254</v>
      </c>
      <c r="B1639" s="0" t="s">
        <v>594</v>
      </c>
      <c r="C1639" s="0" t="s">
        <v>24</v>
      </c>
      <c r="D1639" s="0" t="s">
        <v>594</v>
      </c>
      <c r="E1639" s="20" t="n">
        <v>160.388999938965</v>
      </c>
      <c r="F1639" s="0" t="n">
        <v>80</v>
      </c>
      <c r="G1639" s="0" t="n">
        <v>84.5</v>
      </c>
      <c r="H1639" s="0" t="n">
        <v>89.7</v>
      </c>
      <c r="I1639" s="0" t="n">
        <v>11.94</v>
      </c>
      <c r="J1639" s="0" t="n">
        <v>1.24</v>
      </c>
      <c r="K1639" s="0" t="n">
        <v>31.45</v>
      </c>
      <c r="L1639" s="0" t="n">
        <v>0.71</v>
      </c>
      <c r="M1639" s="19" t="n">
        <v>43599.7809106482</v>
      </c>
      <c r="N1639" s="19" t="n">
        <v>43599.7952039699</v>
      </c>
      <c r="O1639" s="19" t="s">
        <v>676</v>
      </c>
      <c r="AO1639" s="47" t="str">
        <f aca="false">IF(AND(C1639=S$2,D1639=S$3,COUNTIF(AO$1:AO1638,"&gt;"&amp;1)&lt;10),ROW(),"")</f>
        <v/>
      </c>
    </row>
    <row r="1640" customFormat="false" ht="12.8" hidden="false" customHeight="false" outlineLevel="0" collapsed="false">
      <c r="A1640" s="0" t="s">
        <v>2255</v>
      </c>
      <c r="B1640" s="0" t="s">
        <v>58</v>
      </c>
      <c r="C1640" s="0" t="s">
        <v>2</v>
      </c>
      <c r="D1640" s="0" t="s">
        <v>58</v>
      </c>
      <c r="E1640" s="20" t="n">
        <v>225.513999938965</v>
      </c>
      <c r="F1640" s="0" t="n">
        <v>76.1</v>
      </c>
      <c r="G1640" s="0" t="n">
        <v>80.2</v>
      </c>
      <c r="H1640" s="0" t="n">
        <v>87.1</v>
      </c>
      <c r="I1640" s="0" t="n">
        <v>2.55</v>
      </c>
      <c r="J1640" s="0" t="n">
        <v>0.98</v>
      </c>
      <c r="K1640" s="0" t="n">
        <v>31.73</v>
      </c>
      <c r="L1640" s="0" t="n">
        <v>0.44</v>
      </c>
      <c r="M1640" s="19" t="n">
        <v>43599.7596944097</v>
      </c>
      <c r="N1640" s="19" t="n">
        <v>43599.7771710648</v>
      </c>
      <c r="O1640" s="19" t="s">
        <v>676</v>
      </c>
      <c r="AO1640" s="47" t="str">
        <f aca="false">IF(AND(C1640=S$2,D1640=S$3,COUNTIF(AO$1:AO1639,"&gt;"&amp;1)&lt;10),ROW(),"")</f>
        <v/>
      </c>
    </row>
    <row r="1641" customFormat="false" ht="12.8" hidden="false" customHeight="false" outlineLevel="0" collapsed="false">
      <c r="A1641" s="0" t="s">
        <v>2256</v>
      </c>
      <c r="B1641" s="0" t="s">
        <v>66</v>
      </c>
      <c r="C1641" s="0" t="s">
        <v>20</v>
      </c>
      <c r="D1641" s="0" t="s">
        <v>66</v>
      </c>
      <c r="E1641" s="20" t="n">
        <v>266.529002189636</v>
      </c>
      <c r="F1641" s="0" t="n">
        <v>72.8</v>
      </c>
      <c r="G1641" s="0" t="n">
        <v>76.7</v>
      </c>
      <c r="H1641" s="0" t="n">
        <v>82.3</v>
      </c>
      <c r="I1641" s="0" t="n">
        <v>8.59</v>
      </c>
      <c r="J1641" s="0" t="n">
        <v>1.58</v>
      </c>
      <c r="K1641" s="0" t="n">
        <v>31.46</v>
      </c>
      <c r="L1641" s="0" t="n">
        <v>1.44</v>
      </c>
      <c r="M1641" s="19" t="n">
        <v>43599.6870545949</v>
      </c>
      <c r="N1641" s="19" t="n">
        <v>43599.7135025116</v>
      </c>
      <c r="O1641" s="19" t="s">
        <v>676</v>
      </c>
      <c r="AO1641" s="47" t="str">
        <f aca="false">IF(AND(C1641=S$2,D1641=S$3,COUNTIF(AO$1:AO1640,"&gt;"&amp;1)&lt;10),ROW(),"")</f>
        <v/>
      </c>
    </row>
    <row r="1642" customFormat="false" ht="12.8" hidden="false" customHeight="false" outlineLevel="0" collapsed="false">
      <c r="A1642" s="0" t="s">
        <v>2257</v>
      </c>
      <c r="B1642" s="0" t="s">
        <v>613</v>
      </c>
      <c r="C1642" s="0" t="s">
        <v>20</v>
      </c>
      <c r="D1642" s="0" t="s">
        <v>66</v>
      </c>
      <c r="E1642" s="20" t="n">
        <v>164.743001937866</v>
      </c>
      <c r="F1642" s="0" t="n">
        <v>73.2</v>
      </c>
      <c r="G1642" s="0" t="n">
        <v>77.2</v>
      </c>
      <c r="H1642" s="0" t="n">
        <v>82.9</v>
      </c>
      <c r="I1642" s="0" t="n">
        <v>4.97</v>
      </c>
      <c r="J1642" s="0" t="n">
        <v>1.07</v>
      </c>
      <c r="K1642" s="0" t="n">
        <v>31.75</v>
      </c>
      <c r="L1642" s="0" t="n">
        <v>2.76</v>
      </c>
      <c r="M1642" s="19" t="n">
        <v>43599.6641035532</v>
      </c>
      <c r="N1642" s="19" t="n">
        <v>43599.6817434838</v>
      </c>
      <c r="O1642" s="19" t="s">
        <v>676</v>
      </c>
      <c r="AO1642" s="47" t="str">
        <f aca="false">IF(AND(C1642=S$2,D1642=S$3,COUNTIF(AO$1:AO1641,"&gt;"&amp;1)&lt;10),ROW(),"")</f>
        <v/>
      </c>
    </row>
    <row r="1643" customFormat="false" ht="12.8" hidden="false" customHeight="false" outlineLevel="0" collapsed="false">
      <c r="A1643" s="0" t="s">
        <v>2258</v>
      </c>
      <c r="B1643" s="0" t="s">
        <v>30</v>
      </c>
      <c r="C1643" s="0" t="s">
        <v>3</v>
      </c>
      <c r="D1643" s="0" t="s">
        <v>30</v>
      </c>
      <c r="E1643" s="20" t="n">
        <v>256.458999633789</v>
      </c>
      <c r="F1643" s="0" t="n">
        <v>73.5</v>
      </c>
      <c r="G1643" s="0" t="n">
        <v>77.4</v>
      </c>
      <c r="H1643" s="0" t="n">
        <v>83.7</v>
      </c>
      <c r="I1643" s="0" t="n">
        <v>2.83</v>
      </c>
      <c r="J1643" s="0" t="n">
        <v>1.03</v>
      </c>
      <c r="K1643" s="0" t="n">
        <v>31.55</v>
      </c>
      <c r="L1643" s="0" t="n">
        <v>1.3</v>
      </c>
      <c r="M1643" s="19" t="n">
        <v>43599.617390625</v>
      </c>
      <c r="N1643" s="19" t="n">
        <v>43599.6453070602</v>
      </c>
      <c r="O1643" s="19" t="s">
        <v>605</v>
      </c>
      <c r="AO1643" s="47" t="str">
        <f aca="false">IF(AND(C1643=S$2,D1643=S$3,COUNTIF(AO$1:AO1642,"&gt;"&amp;1)&lt;10),ROW(),"")</f>
        <v/>
      </c>
    </row>
    <row r="1644" customFormat="false" ht="12.8" hidden="false" customHeight="false" outlineLevel="0" collapsed="false">
      <c r="A1644" s="0" t="s">
        <v>2259</v>
      </c>
      <c r="B1644" s="0" t="s">
        <v>54</v>
      </c>
      <c r="C1644" s="0" t="s">
        <v>5</v>
      </c>
      <c r="D1644" s="0" t="s">
        <v>54</v>
      </c>
      <c r="E1644" s="20" t="n">
        <v>186.128000259399</v>
      </c>
      <c r="F1644" s="0" t="n">
        <v>80.2</v>
      </c>
      <c r="G1644" s="0" t="n">
        <v>84.5</v>
      </c>
      <c r="H1644" s="0" t="n">
        <v>91.4</v>
      </c>
      <c r="I1644" s="0" t="n">
        <v>1.65</v>
      </c>
      <c r="J1644" s="0" t="n">
        <v>0.72</v>
      </c>
      <c r="K1644" s="0" t="n">
        <v>31.12</v>
      </c>
      <c r="L1644" s="0" t="n">
        <v>0.67</v>
      </c>
      <c r="M1644" s="19" t="n">
        <v>43599.5898448727</v>
      </c>
      <c r="N1644" s="19" t="n">
        <v>43599.6117074884</v>
      </c>
      <c r="O1644" s="19" t="s">
        <v>605</v>
      </c>
      <c r="AO1644" s="47" t="str">
        <f aca="false">IF(AND(C1644=S$2,D1644=S$3,COUNTIF(AO$1:AO1643,"&gt;"&amp;1)&lt;10),ROW(),"")</f>
        <v/>
      </c>
    </row>
    <row r="1645" customFormat="false" ht="12.8" hidden="false" customHeight="false" outlineLevel="0" collapsed="false">
      <c r="A1645" s="0" t="s">
        <v>2260</v>
      </c>
      <c r="B1645" s="0" t="s">
        <v>88</v>
      </c>
      <c r="C1645" s="0" t="s">
        <v>26</v>
      </c>
      <c r="D1645" s="0" t="s">
        <v>66</v>
      </c>
      <c r="E1645" s="20" t="n">
        <v>187.151000976563</v>
      </c>
      <c r="F1645" s="0" t="n">
        <v>72.5</v>
      </c>
      <c r="G1645" s="0" t="n">
        <v>76.5</v>
      </c>
      <c r="H1645" s="0" t="n">
        <v>82.3333333333333</v>
      </c>
      <c r="I1645" s="0" t="n">
        <v>4.01333333333333</v>
      </c>
      <c r="J1645" s="0" t="n">
        <v>1.9</v>
      </c>
      <c r="K1645" s="0" t="n">
        <v>21.39</v>
      </c>
      <c r="L1645" s="0" t="n">
        <v>11.8733333333333</v>
      </c>
      <c r="M1645" s="19" t="n">
        <v>43599.5579809838</v>
      </c>
      <c r="N1645" s="19" t="n">
        <v>43599.5864897338</v>
      </c>
      <c r="O1645" s="19" t="s">
        <v>605</v>
      </c>
      <c r="AO1645" s="47" t="str">
        <f aca="false">IF(AND(C1645=S$2,D1645=S$3,COUNTIF(AO$1:AO1644,"&gt;"&amp;1)&lt;10),ROW(),"")</f>
        <v/>
      </c>
    </row>
    <row r="1646" customFormat="false" ht="12.8" hidden="false" customHeight="false" outlineLevel="0" collapsed="false">
      <c r="A1646" s="0" t="s">
        <v>2261</v>
      </c>
      <c r="B1646" s="0" t="s">
        <v>30</v>
      </c>
      <c r="C1646" s="0" t="s">
        <v>3</v>
      </c>
      <c r="D1646" s="0" t="s">
        <v>30</v>
      </c>
      <c r="E1646" s="20" t="n">
        <v>188.009999847412</v>
      </c>
      <c r="F1646" s="0" t="n">
        <v>75.9</v>
      </c>
      <c r="G1646" s="0" t="n">
        <v>79.9</v>
      </c>
      <c r="H1646" s="0" t="n">
        <v>86.5</v>
      </c>
      <c r="I1646" s="0" t="n">
        <v>2</v>
      </c>
      <c r="J1646" s="0" t="n">
        <v>1.03</v>
      </c>
      <c r="K1646" s="0" t="n">
        <v>31.68</v>
      </c>
      <c r="L1646" s="0" t="n">
        <v>1.2</v>
      </c>
      <c r="M1646" s="19" t="n">
        <v>43599.538652662</v>
      </c>
      <c r="N1646" s="19" t="n">
        <v>43599.5563143866</v>
      </c>
      <c r="O1646" s="19" t="s">
        <v>605</v>
      </c>
      <c r="AO1646" s="47" t="str">
        <f aca="false">IF(AND(C1646=S$2,D1646=S$3,COUNTIF(AO$1:AO1645,"&gt;"&amp;1)&lt;10),ROW(),"")</f>
        <v/>
      </c>
    </row>
    <row r="1647" customFormat="false" ht="12.8" hidden="false" customHeight="false" outlineLevel="0" collapsed="false">
      <c r="A1647" s="0" t="s">
        <v>2262</v>
      </c>
      <c r="B1647" s="0" t="s">
        <v>30</v>
      </c>
      <c r="C1647" s="0" t="s">
        <v>3</v>
      </c>
      <c r="D1647" s="0" t="s">
        <v>30</v>
      </c>
      <c r="E1647" s="20" t="n">
        <v>130.075998306274</v>
      </c>
      <c r="F1647" s="0" t="n">
        <v>78</v>
      </c>
      <c r="G1647" s="0" t="n">
        <v>82.2</v>
      </c>
      <c r="H1647" s="0" t="n">
        <v>88.5</v>
      </c>
      <c r="I1647" s="0" t="n">
        <v>3.01</v>
      </c>
      <c r="J1647" s="0" t="n">
        <v>0.94</v>
      </c>
      <c r="K1647" s="0" t="n">
        <v>31.48</v>
      </c>
      <c r="L1647" s="0" t="n">
        <v>1.81</v>
      </c>
      <c r="M1647" s="19" t="n">
        <v>43599.5171241551</v>
      </c>
      <c r="N1647" s="19" t="n">
        <v>43599.5375532407</v>
      </c>
      <c r="O1647" s="19" t="s">
        <v>605</v>
      </c>
      <c r="AO1647" s="47" t="str">
        <f aca="false">IF(AND(C1647=S$2,D1647=S$3,COUNTIF(AO$1:AO1646,"&gt;"&amp;1)&lt;10),ROW(),"")</f>
        <v/>
      </c>
    </row>
    <row r="1648" customFormat="false" ht="12.8" hidden="false" customHeight="false" outlineLevel="0" collapsed="false">
      <c r="A1648" s="0" t="s">
        <v>2263</v>
      </c>
      <c r="B1648" s="0" t="s">
        <v>54</v>
      </c>
      <c r="C1648" s="0" t="s">
        <v>5</v>
      </c>
      <c r="D1648" s="0" t="s">
        <v>54</v>
      </c>
      <c r="E1648" s="20" t="n">
        <v>146.361000061035</v>
      </c>
      <c r="F1648" s="0" t="n">
        <v>79.1</v>
      </c>
      <c r="G1648" s="0" t="n">
        <v>83.4</v>
      </c>
      <c r="H1648" s="0" t="n">
        <v>90.4</v>
      </c>
      <c r="I1648" s="0" t="n">
        <v>1.72</v>
      </c>
      <c r="J1648" s="0" t="n">
        <v>0.81</v>
      </c>
      <c r="K1648" s="0" t="n">
        <v>31.65</v>
      </c>
      <c r="L1648" s="0" t="n">
        <v>1.47</v>
      </c>
      <c r="M1648" s="19" t="n">
        <v>43599.4985366551</v>
      </c>
      <c r="N1648" s="19" t="n">
        <v>43599.5226226852</v>
      </c>
      <c r="O1648" s="19" t="s">
        <v>605</v>
      </c>
      <c r="AO1648" s="47" t="str">
        <f aca="false">IF(AND(C1648=S$2,D1648=S$3,COUNTIF(AO$1:AO1647,"&gt;"&amp;1)&lt;10),ROW(),"")</f>
        <v/>
      </c>
    </row>
    <row r="1649" customFormat="false" ht="12.8" hidden="false" customHeight="false" outlineLevel="0" collapsed="false">
      <c r="A1649" s="0" t="s">
        <v>2264</v>
      </c>
      <c r="B1649" s="0" t="s">
        <v>30</v>
      </c>
      <c r="C1649" s="0" t="s">
        <v>3</v>
      </c>
      <c r="D1649" s="0" t="s">
        <v>30</v>
      </c>
      <c r="E1649" s="20" t="n">
        <v>174.81300163269</v>
      </c>
      <c r="F1649" s="0" t="n">
        <v>76.7</v>
      </c>
      <c r="G1649" s="0" t="n">
        <v>80.8</v>
      </c>
      <c r="H1649" s="0" t="n">
        <v>87.9</v>
      </c>
      <c r="I1649" s="0" t="n">
        <v>1.58</v>
      </c>
      <c r="J1649" s="0" t="n">
        <v>0.76</v>
      </c>
      <c r="K1649" s="0" t="n">
        <v>31.78</v>
      </c>
      <c r="L1649" s="0" t="n">
        <v>0.37</v>
      </c>
      <c r="M1649" s="19" t="n">
        <v>43599.4747513542</v>
      </c>
      <c r="N1649" s="19" t="n">
        <v>43599.4926008912</v>
      </c>
      <c r="O1649" s="19" t="s">
        <v>605</v>
      </c>
      <c r="AO1649" s="47" t="str">
        <f aca="false">IF(AND(C1649=S$2,D1649=S$3,COUNTIF(AO$1:AO1648,"&gt;"&amp;1)&lt;10),ROW(),"")</f>
        <v/>
      </c>
    </row>
    <row r="1650" customFormat="false" ht="12.8" hidden="false" customHeight="false" outlineLevel="0" collapsed="false">
      <c r="A1650" s="0" t="s">
        <v>2265</v>
      </c>
      <c r="B1650" s="0" t="s">
        <v>54</v>
      </c>
      <c r="C1650" s="0" t="s">
        <v>7</v>
      </c>
      <c r="D1650" s="0" t="s">
        <v>54</v>
      </c>
      <c r="E1650" s="20" t="n">
        <v>252.477000427246</v>
      </c>
      <c r="F1650" s="0" t="n">
        <v>82.7</v>
      </c>
      <c r="G1650" s="0" t="n">
        <v>87.2</v>
      </c>
      <c r="H1650" s="0" t="n">
        <v>94.1</v>
      </c>
      <c r="I1650" s="0" t="n">
        <v>3.21</v>
      </c>
      <c r="J1650" s="0" t="n">
        <v>0.84</v>
      </c>
      <c r="K1650" s="0" t="n">
        <v>32.05</v>
      </c>
      <c r="L1650" s="0" t="n">
        <v>0.46</v>
      </c>
      <c r="M1650" s="19" t="n">
        <v>43599.4431098032</v>
      </c>
      <c r="N1650" s="19" t="n">
        <v>43599.4693357639</v>
      </c>
      <c r="O1650" s="19" t="s">
        <v>605</v>
      </c>
      <c r="AO1650" s="47" t="str">
        <f aca="false">IF(AND(C1650=S$2,D1650=S$3,COUNTIF(AO$1:AO1649,"&gt;"&amp;1)&lt;10),ROW(),"")</f>
        <v/>
      </c>
    </row>
    <row r="1651" customFormat="false" ht="12.8" hidden="false" customHeight="false" outlineLevel="0" collapsed="false">
      <c r="A1651" s="0" t="s">
        <v>2266</v>
      </c>
      <c r="B1651" s="0" t="s">
        <v>58</v>
      </c>
      <c r="C1651" s="0" t="s">
        <v>2</v>
      </c>
      <c r="D1651" s="0" t="s">
        <v>58</v>
      </c>
      <c r="E1651" s="20" t="n">
        <v>263.206005096436</v>
      </c>
      <c r="F1651" s="0" t="n">
        <v>74</v>
      </c>
      <c r="G1651" s="0" t="n">
        <v>78</v>
      </c>
      <c r="H1651" s="0" t="n">
        <v>85</v>
      </c>
      <c r="I1651" s="0" t="n">
        <v>0.89</v>
      </c>
      <c r="J1651" s="0" t="n">
        <v>0.76</v>
      </c>
      <c r="K1651" s="0" t="n">
        <v>31.83</v>
      </c>
      <c r="L1651" s="0" t="n">
        <v>0.92</v>
      </c>
      <c r="M1651" s="19" t="n">
        <v>43599.3807824421</v>
      </c>
      <c r="N1651" s="19" t="n">
        <v>43599.4367896644</v>
      </c>
      <c r="O1651" s="19" t="s">
        <v>605</v>
      </c>
      <c r="AO1651" s="47" t="str">
        <f aca="false">IF(AND(C1651=S$2,D1651=S$3,COUNTIF(AO$1:AO1650,"&gt;"&amp;1)&lt;10),ROW(),"")</f>
        <v/>
      </c>
    </row>
    <row r="1652" customFormat="false" ht="12.8" hidden="false" customHeight="false" outlineLevel="0" collapsed="false">
      <c r="A1652" s="0" t="s">
        <v>2267</v>
      </c>
      <c r="B1652" s="0" t="s">
        <v>30</v>
      </c>
      <c r="C1652" s="0" t="s">
        <v>3</v>
      </c>
      <c r="D1652" s="0" t="s">
        <v>30</v>
      </c>
      <c r="E1652" s="20" t="n">
        <v>329.072001647949</v>
      </c>
      <c r="F1652" s="0" t="n">
        <v>78.1</v>
      </c>
      <c r="G1652" s="0" t="n">
        <v>82.3</v>
      </c>
      <c r="H1652" s="0" t="n">
        <v>89.2</v>
      </c>
      <c r="I1652" s="0" t="n">
        <v>1.44</v>
      </c>
      <c r="J1652" s="0" t="n">
        <v>0.97</v>
      </c>
      <c r="K1652" s="0" t="n">
        <v>32.02</v>
      </c>
      <c r="L1652" s="0" t="n">
        <v>0.36</v>
      </c>
      <c r="M1652" s="19" t="n">
        <v>43599.3363490741</v>
      </c>
      <c r="N1652" s="19" t="n">
        <v>43599.377402581</v>
      </c>
      <c r="O1652" s="19" t="s">
        <v>605</v>
      </c>
      <c r="AO1652" s="47" t="str">
        <f aca="false">IF(AND(C1652=S$2,D1652=S$3,COUNTIF(AO$1:AO1651,"&gt;"&amp;1)&lt;10),ROW(),"")</f>
        <v/>
      </c>
    </row>
    <row r="1653" customFormat="false" ht="12.8" hidden="false" customHeight="false" outlineLevel="0" collapsed="false">
      <c r="A1653" s="0" t="s">
        <v>2268</v>
      </c>
      <c r="B1653" s="0" t="s">
        <v>58</v>
      </c>
      <c r="C1653" s="0" t="s">
        <v>2</v>
      </c>
      <c r="D1653" s="0" t="s">
        <v>58</v>
      </c>
      <c r="E1653" s="20" t="n">
        <v>215.818000793457</v>
      </c>
      <c r="F1653" s="0" t="n">
        <v>73.5</v>
      </c>
      <c r="G1653" s="0" t="n">
        <v>77.4</v>
      </c>
      <c r="H1653" s="0" t="n">
        <v>84.3</v>
      </c>
      <c r="I1653" s="0" t="n">
        <v>0.92</v>
      </c>
      <c r="J1653" s="0" t="n">
        <v>0.85</v>
      </c>
      <c r="K1653" s="0" t="n">
        <v>31.69</v>
      </c>
      <c r="L1653" s="0" t="n">
        <v>1.22</v>
      </c>
      <c r="M1653" s="19" t="n">
        <v>43599.3016503472</v>
      </c>
      <c r="N1653" s="19" t="n">
        <v>43599.3306318287</v>
      </c>
      <c r="O1653" s="19" t="s">
        <v>605</v>
      </c>
      <c r="AO1653" s="47" t="str">
        <f aca="false">IF(AND(C1653=S$2,D1653=S$3,COUNTIF(AO$1:AO1652,"&gt;"&amp;1)&lt;10),ROW(),"")</f>
        <v/>
      </c>
    </row>
    <row r="1654" customFormat="false" ht="12.8" hidden="false" customHeight="false" outlineLevel="0" collapsed="false">
      <c r="A1654" s="0" t="s">
        <v>2269</v>
      </c>
      <c r="B1654" s="0" t="s">
        <v>66</v>
      </c>
      <c r="C1654" s="0" t="s">
        <v>20</v>
      </c>
      <c r="D1654" s="0" t="s">
        <v>66</v>
      </c>
      <c r="E1654" s="20" t="n">
        <v>258.28999710083</v>
      </c>
      <c r="F1654" s="0" t="n">
        <v>67.8</v>
      </c>
      <c r="G1654" s="0" t="n">
        <v>71.5</v>
      </c>
      <c r="H1654" s="0" t="n">
        <v>77.2</v>
      </c>
      <c r="I1654" s="0" t="n">
        <v>7.94</v>
      </c>
      <c r="J1654" s="0" t="n">
        <v>1.8</v>
      </c>
      <c r="K1654" s="0" t="n">
        <v>31.49</v>
      </c>
      <c r="L1654" s="0" t="n">
        <v>1.16</v>
      </c>
      <c r="M1654" s="19" t="n">
        <v>43599.2626626968</v>
      </c>
      <c r="N1654" s="19" t="n">
        <v>43599.2929695949</v>
      </c>
      <c r="O1654" s="19" t="s">
        <v>1108</v>
      </c>
      <c r="AO1654" s="47" t="str">
        <f aca="false">IF(AND(C1654=S$2,D1654=S$3,COUNTIF(AO$1:AO1653,"&gt;"&amp;1)&lt;10),ROW(),"")</f>
        <v/>
      </c>
    </row>
    <row r="1655" customFormat="false" ht="12.8" hidden="false" customHeight="false" outlineLevel="0" collapsed="false">
      <c r="A1655" s="0" t="s">
        <v>2270</v>
      </c>
      <c r="B1655" s="0" t="s">
        <v>66</v>
      </c>
      <c r="C1655" s="0" t="s">
        <v>20</v>
      </c>
      <c r="D1655" s="0" t="s">
        <v>66</v>
      </c>
      <c r="E1655" s="20" t="n">
        <v>222.077003479004</v>
      </c>
      <c r="F1655" s="0" t="n">
        <v>71.3</v>
      </c>
      <c r="G1655" s="0" t="n">
        <v>75.1</v>
      </c>
      <c r="H1655" s="0" t="n">
        <v>80.5</v>
      </c>
      <c r="I1655" s="0" t="n">
        <v>7.28</v>
      </c>
      <c r="J1655" s="0" t="n">
        <v>1.31</v>
      </c>
      <c r="K1655" s="0" t="n">
        <v>31.21</v>
      </c>
      <c r="L1655" s="0" t="n">
        <v>2.17</v>
      </c>
      <c r="M1655" s="19" t="n">
        <v>43598.8399126157</v>
      </c>
      <c r="N1655" s="19" t="n">
        <v>43598.8634667824</v>
      </c>
      <c r="O1655" s="19" t="s">
        <v>837</v>
      </c>
      <c r="AO1655" s="47" t="str">
        <f aca="false">IF(AND(C1655=S$2,D1655=S$3,COUNTIF(AO$1:AO1654,"&gt;"&amp;1)&lt;10),ROW(),"")</f>
        <v/>
      </c>
    </row>
    <row r="1656" customFormat="false" ht="12.8" hidden="false" customHeight="false" outlineLevel="0" collapsed="false">
      <c r="A1656" s="0" t="s">
        <v>2271</v>
      </c>
      <c r="B1656" s="0" t="s">
        <v>58</v>
      </c>
      <c r="C1656" s="0" t="s">
        <v>2</v>
      </c>
      <c r="D1656" s="0" t="s">
        <v>58</v>
      </c>
      <c r="E1656" s="20" t="n">
        <v>285.553003692627</v>
      </c>
      <c r="F1656" s="0" t="n">
        <v>73.8</v>
      </c>
      <c r="G1656" s="0" t="n">
        <v>77.8</v>
      </c>
      <c r="H1656" s="0" t="n">
        <v>84.2</v>
      </c>
      <c r="I1656" s="0" t="n">
        <v>3.35</v>
      </c>
      <c r="J1656" s="0" t="n">
        <v>0.88</v>
      </c>
      <c r="K1656" s="0" t="n">
        <v>31.71</v>
      </c>
      <c r="L1656" s="0" t="n">
        <v>0.59</v>
      </c>
      <c r="M1656" s="19" t="n">
        <v>43598.8126694444</v>
      </c>
      <c r="N1656" s="19" t="n">
        <v>43598.8369404745</v>
      </c>
      <c r="O1656" s="19" t="s">
        <v>837</v>
      </c>
      <c r="AO1656" s="47" t="str">
        <f aca="false">IF(AND(C1656=S$2,D1656=S$3,COUNTIF(AO$1:AO1655,"&gt;"&amp;1)&lt;10),ROW(),"")</f>
        <v/>
      </c>
    </row>
    <row r="1657" customFormat="false" ht="12.8" hidden="false" customHeight="false" outlineLevel="0" collapsed="false">
      <c r="A1657" s="0" t="s">
        <v>2272</v>
      </c>
      <c r="B1657" s="0" t="s">
        <v>594</v>
      </c>
      <c r="C1657" s="0" t="s">
        <v>24</v>
      </c>
      <c r="D1657" s="0" t="s">
        <v>594</v>
      </c>
      <c r="E1657" s="20" t="n">
        <v>148.052001953125</v>
      </c>
      <c r="F1657" s="0" t="n">
        <v>78.8</v>
      </c>
      <c r="G1657" s="0" t="n">
        <v>83.1</v>
      </c>
      <c r="H1657" s="0" t="n">
        <v>88.3</v>
      </c>
      <c r="I1657" s="0" t="n">
        <v>8.23</v>
      </c>
      <c r="J1657" s="0" t="n">
        <v>1.32</v>
      </c>
      <c r="K1657" s="0" t="n">
        <v>31.39</v>
      </c>
      <c r="L1657" s="0" t="n">
        <v>0.81</v>
      </c>
      <c r="M1657" s="19" t="n">
        <v>43598.7800233796</v>
      </c>
      <c r="N1657" s="19" t="n">
        <v>43598.8015236111</v>
      </c>
      <c r="O1657" s="19" t="s">
        <v>676</v>
      </c>
      <c r="AO1657" s="47" t="str">
        <f aca="false">IF(AND(C1657=S$2,D1657=S$3,COUNTIF(AO$1:AO1656,"&gt;"&amp;1)&lt;10),ROW(),"")</f>
        <v/>
      </c>
    </row>
    <row r="1658" customFormat="false" ht="12.8" hidden="false" customHeight="false" outlineLevel="0" collapsed="false">
      <c r="A1658" s="0" t="s">
        <v>2273</v>
      </c>
      <c r="B1658" s="0" t="s">
        <v>613</v>
      </c>
      <c r="C1658" s="0" t="s">
        <v>8</v>
      </c>
      <c r="D1658" s="0" t="s">
        <v>66</v>
      </c>
      <c r="E1658" s="20" t="n">
        <v>196.132000923157</v>
      </c>
      <c r="F1658" s="0" t="n">
        <v>74.1</v>
      </c>
      <c r="G1658" s="0" t="n">
        <v>78.2</v>
      </c>
      <c r="H1658" s="0" t="n">
        <v>83.4</v>
      </c>
      <c r="I1658" s="0" t="n">
        <v>9.97</v>
      </c>
      <c r="J1658" s="0" t="n">
        <v>1.5</v>
      </c>
      <c r="K1658" s="0" t="n">
        <v>31.61</v>
      </c>
      <c r="L1658" s="0" t="n">
        <v>0.93</v>
      </c>
      <c r="M1658" s="19" t="n">
        <v>43598.7225993866</v>
      </c>
      <c r="N1658" s="19" t="n">
        <v>43598.7779122685</v>
      </c>
      <c r="O1658" s="19" t="s">
        <v>676</v>
      </c>
      <c r="AO1658" s="47" t="str">
        <f aca="false">IF(AND(C1658=S$2,D1658=S$3,COUNTIF(AO$1:AO1657,"&gt;"&amp;1)&lt;10),ROW(),"")</f>
        <v/>
      </c>
    </row>
    <row r="1659" customFormat="false" ht="12.8" hidden="false" customHeight="false" outlineLevel="0" collapsed="false">
      <c r="A1659" s="0" t="s">
        <v>2274</v>
      </c>
      <c r="B1659" s="0" t="s">
        <v>66</v>
      </c>
      <c r="C1659" s="0" t="s">
        <v>20</v>
      </c>
      <c r="D1659" s="0" t="s">
        <v>66</v>
      </c>
      <c r="E1659" s="20" t="n">
        <v>139.61499786377</v>
      </c>
      <c r="F1659" s="0" t="n">
        <v>63.9</v>
      </c>
      <c r="G1659" s="0" t="n">
        <v>67.4</v>
      </c>
      <c r="H1659" s="0" t="n">
        <v>73.1</v>
      </c>
      <c r="I1659" s="0" t="n">
        <v>5.44</v>
      </c>
      <c r="J1659" s="0" t="n">
        <v>1.37</v>
      </c>
      <c r="K1659" s="0" t="n">
        <v>31.68</v>
      </c>
      <c r="L1659" s="0" t="n">
        <v>0.87</v>
      </c>
      <c r="M1659" s="19" t="n">
        <v>43598.707228206</v>
      </c>
      <c r="N1659" s="19" t="n">
        <v>43598.7181206019</v>
      </c>
      <c r="O1659" s="19" t="s">
        <v>676</v>
      </c>
      <c r="AO1659" s="47" t="str">
        <f aca="false">IF(AND(C1659=S$2,D1659=S$3,COUNTIF(AO$1:AO1658,"&gt;"&amp;1)&lt;10),ROW(),"")</f>
        <v/>
      </c>
    </row>
    <row r="1660" customFormat="false" ht="12.8" hidden="false" customHeight="false" outlineLevel="0" collapsed="false">
      <c r="A1660" s="0" t="s">
        <v>2275</v>
      </c>
      <c r="B1660" s="0" t="s">
        <v>88</v>
      </c>
      <c r="C1660" s="0" t="s">
        <v>26</v>
      </c>
      <c r="D1660" s="0" t="s">
        <v>66</v>
      </c>
      <c r="E1660" s="20" t="n">
        <v>129.454000473022</v>
      </c>
      <c r="F1660" s="0" t="n">
        <v>69.5</v>
      </c>
      <c r="G1660" s="0" t="n">
        <v>73.2</v>
      </c>
      <c r="H1660" s="0" t="n">
        <v>79.4</v>
      </c>
      <c r="I1660" s="0" t="n">
        <v>4.73</v>
      </c>
      <c r="J1660" s="0" t="n">
        <v>1.08</v>
      </c>
      <c r="K1660" s="0" t="n">
        <v>31.91</v>
      </c>
      <c r="L1660" s="0" t="n">
        <v>0.62</v>
      </c>
      <c r="M1660" s="19" t="n">
        <v>43598.6940010069</v>
      </c>
      <c r="N1660" s="19" t="n">
        <v>43598.7041735301</v>
      </c>
      <c r="O1660" s="19" t="s">
        <v>676</v>
      </c>
      <c r="AO1660" s="47" t="str">
        <f aca="false">IF(AND(C1660=S$2,D1660=S$3,COUNTIF(AO$1:AO1659,"&gt;"&amp;1)&lt;10),ROW(),"")</f>
        <v/>
      </c>
    </row>
    <row r="1661" customFormat="false" ht="12.8" hidden="false" customHeight="false" outlineLevel="0" collapsed="false">
      <c r="A1661" s="0" t="s">
        <v>2276</v>
      </c>
      <c r="B1661" s="0" t="s">
        <v>613</v>
      </c>
      <c r="C1661" s="0" t="s">
        <v>23</v>
      </c>
      <c r="D1661" s="0" t="s">
        <v>594</v>
      </c>
      <c r="E1661" s="20" t="n">
        <v>293.109004974365</v>
      </c>
      <c r="F1661" s="0" t="n">
        <v>75.7</v>
      </c>
      <c r="G1661" s="0" t="n">
        <v>79.9</v>
      </c>
      <c r="H1661" s="0" t="n">
        <v>86.8</v>
      </c>
      <c r="I1661" s="0" t="n">
        <v>9.93</v>
      </c>
      <c r="J1661" s="0" t="n">
        <v>1.8</v>
      </c>
      <c r="K1661" s="0" t="n">
        <v>31.51</v>
      </c>
      <c r="L1661" s="0" t="n">
        <v>1.68</v>
      </c>
      <c r="M1661" s="19" t="n">
        <v>43598.6210726505</v>
      </c>
      <c r="N1661" s="19" t="n">
        <v>43598.6512069097</v>
      </c>
      <c r="O1661" s="19" t="s">
        <v>676</v>
      </c>
      <c r="AO1661" s="47" t="str">
        <f aca="false">IF(AND(C1661=S$2,D1661=S$3,COUNTIF(AO$1:AO1660,"&gt;"&amp;1)&lt;10),ROW(),"")</f>
        <v/>
      </c>
    </row>
    <row r="1662" customFormat="false" ht="12.8" hidden="false" customHeight="false" outlineLevel="0" collapsed="false">
      <c r="A1662" s="0" t="s">
        <v>2277</v>
      </c>
      <c r="B1662" s="0" t="s">
        <v>58</v>
      </c>
      <c r="C1662" s="0" t="s">
        <v>2</v>
      </c>
      <c r="D1662" s="0" t="s">
        <v>58</v>
      </c>
      <c r="E1662" s="20" t="n">
        <v>183.724001312256</v>
      </c>
      <c r="F1662" s="0" t="n">
        <v>75.7</v>
      </c>
      <c r="G1662" s="0" t="n">
        <v>79.9</v>
      </c>
      <c r="H1662" s="0" t="n">
        <v>86.8</v>
      </c>
      <c r="I1662" s="0" t="n">
        <v>2.86</v>
      </c>
      <c r="J1662" s="0" t="n">
        <v>1.24</v>
      </c>
      <c r="K1662" s="0" t="n">
        <v>31.77</v>
      </c>
      <c r="L1662" s="0" t="n">
        <v>0.91</v>
      </c>
      <c r="M1662" s="19" t="n">
        <v>43598.600646412</v>
      </c>
      <c r="N1662" s="19" t="n">
        <v>43598.6169748032</v>
      </c>
      <c r="O1662" s="19" t="s">
        <v>676</v>
      </c>
      <c r="AO1662" s="47" t="str">
        <f aca="false">IF(AND(C1662=S$2,D1662=S$3,COUNTIF(AO$1:AO1661,"&gt;"&amp;1)&lt;10),ROW(),"")</f>
        <v/>
      </c>
    </row>
    <row r="1663" customFormat="false" ht="12.8" hidden="false" customHeight="false" outlineLevel="0" collapsed="false">
      <c r="A1663" s="0" t="s">
        <v>2278</v>
      </c>
      <c r="B1663" s="0" t="s">
        <v>54</v>
      </c>
      <c r="C1663" s="0" t="s">
        <v>7</v>
      </c>
      <c r="D1663" s="0" t="s">
        <v>54</v>
      </c>
      <c r="E1663" s="20" t="n">
        <v>197.58300113678</v>
      </c>
      <c r="F1663" s="0" t="n">
        <v>82.2</v>
      </c>
      <c r="G1663" s="0" t="n">
        <v>86.7</v>
      </c>
      <c r="H1663" s="0" t="n">
        <v>94.4</v>
      </c>
      <c r="I1663" s="0" t="n">
        <v>1.38</v>
      </c>
      <c r="J1663" s="0" t="n">
        <v>0.96</v>
      </c>
      <c r="K1663" s="0" t="n">
        <v>31.92</v>
      </c>
      <c r="L1663" s="0" t="n">
        <v>0.55</v>
      </c>
      <c r="M1663" s="19" t="n">
        <v>43598.5727974884</v>
      </c>
      <c r="N1663" s="19" t="n">
        <v>43598.5954237616</v>
      </c>
      <c r="O1663" s="19" t="s">
        <v>676</v>
      </c>
      <c r="AO1663" s="47" t="str">
        <f aca="false">IF(AND(C1663=S$2,D1663=S$3,COUNTIF(AO$1:AO1662,"&gt;"&amp;1)&lt;10),ROW(),"")</f>
        <v/>
      </c>
    </row>
    <row r="1664" customFormat="false" ht="12.8" hidden="false" customHeight="false" outlineLevel="0" collapsed="false">
      <c r="A1664" s="0" t="s">
        <v>2279</v>
      </c>
      <c r="B1664" s="0" t="s">
        <v>30</v>
      </c>
      <c r="C1664" s="0" t="s">
        <v>3</v>
      </c>
      <c r="D1664" s="0" t="s">
        <v>30</v>
      </c>
      <c r="E1664" s="20" t="n">
        <v>192.776000976563</v>
      </c>
      <c r="F1664" s="0" t="n">
        <v>77.2</v>
      </c>
      <c r="G1664" s="0" t="n">
        <v>81.3</v>
      </c>
      <c r="H1664" s="0" t="n">
        <v>87.9</v>
      </c>
      <c r="I1664" s="0" t="n">
        <v>1.93</v>
      </c>
      <c r="J1664" s="0" t="n">
        <v>0.86</v>
      </c>
      <c r="K1664" s="0" t="n">
        <v>31.74</v>
      </c>
      <c r="L1664" s="0" t="n">
        <v>1.7</v>
      </c>
      <c r="M1664" s="19" t="n">
        <v>43598.5504689815</v>
      </c>
      <c r="N1664" s="19" t="n">
        <v>43598.567609919</v>
      </c>
      <c r="O1664" s="19" t="s">
        <v>676</v>
      </c>
      <c r="AO1664" s="47" t="str">
        <f aca="false">IF(AND(C1664=S$2,D1664=S$3,COUNTIF(AO$1:AO1663,"&gt;"&amp;1)&lt;10),ROW(),"")</f>
        <v/>
      </c>
    </row>
    <row r="1665" customFormat="false" ht="12.8" hidden="false" customHeight="false" outlineLevel="0" collapsed="false">
      <c r="A1665" s="0" t="s">
        <v>2280</v>
      </c>
      <c r="B1665" s="0" t="s">
        <v>30</v>
      </c>
      <c r="C1665" s="0" t="s">
        <v>3</v>
      </c>
      <c r="D1665" s="0" t="s">
        <v>30</v>
      </c>
      <c r="E1665" s="20" t="n">
        <v>217.349002838135</v>
      </c>
      <c r="F1665" s="0" t="n">
        <v>77.3</v>
      </c>
      <c r="G1665" s="0" t="n">
        <v>81.4</v>
      </c>
      <c r="H1665" s="0" t="n">
        <v>88.1</v>
      </c>
      <c r="I1665" s="0" t="n">
        <v>1.45</v>
      </c>
      <c r="J1665" s="0" t="n">
        <v>0.78</v>
      </c>
      <c r="K1665" s="0" t="n">
        <v>31.18</v>
      </c>
      <c r="L1665" s="0" t="n">
        <v>2.53</v>
      </c>
      <c r="M1665" s="19" t="n">
        <v>43598.5267894329</v>
      </c>
      <c r="N1665" s="19" t="n">
        <v>43598.5464077199</v>
      </c>
      <c r="O1665" s="19" t="s">
        <v>676</v>
      </c>
      <c r="AO1665" s="47" t="str">
        <f aca="false">IF(AND(C1665=S$2,D1665=S$3,COUNTIF(AO$1:AO1664,"&gt;"&amp;1)&lt;10),ROW(),"")</f>
        <v/>
      </c>
    </row>
    <row r="1666" customFormat="false" ht="12.8" hidden="false" customHeight="false" outlineLevel="0" collapsed="false">
      <c r="A1666" s="0" t="s">
        <v>2281</v>
      </c>
      <c r="B1666" s="0" t="s">
        <v>66</v>
      </c>
      <c r="C1666" s="0" t="s">
        <v>20</v>
      </c>
      <c r="D1666" s="0" t="s">
        <v>66</v>
      </c>
      <c r="E1666" s="20" t="n">
        <v>247.788000869751</v>
      </c>
      <c r="F1666" s="0" t="n">
        <v>63.7</v>
      </c>
      <c r="G1666" s="0" t="n">
        <v>67.1</v>
      </c>
      <c r="H1666" s="0" t="n">
        <v>72.8</v>
      </c>
      <c r="I1666" s="0" t="n">
        <v>6.5</v>
      </c>
      <c r="J1666" s="0" t="n">
        <v>1.29</v>
      </c>
      <c r="K1666" s="0" t="n">
        <v>31.86</v>
      </c>
      <c r="L1666" s="0" t="n">
        <v>0.74</v>
      </c>
      <c r="M1666" s="19" t="n">
        <v>43598.4982709144</v>
      </c>
      <c r="N1666" s="19" t="n">
        <v>43598.5202497685</v>
      </c>
      <c r="O1666" s="19" t="s">
        <v>676</v>
      </c>
      <c r="AO1666" s="47" t="str">
        <f aca="false">IF(AND(C1666=S$2,D1666=S$3,COUNTIF(AO$1:AO1665,"&gt;"&amp;1)&lt;10),ROW(),"")</f>
        <v/>
      </c>
    </row>
    <row r="1667" customFormat="false" ht="12.8" hidden="false" customHeight="false" outlineLevel="0" collapsed="false">
      <c r="A1667" s="0" t="s">
        <v>2282</v>
      </c>
      <c r="B1667" s="0" t="s">
        <v>30</v>
      </c>
      <c r="C1667" s="0" t="s">
        <v>4</v>
      </c>
      <c r="D1667" s="0" t="s">
        <v>30</v>
      </c>
      <c r="E1667" s="20" t="n">
        <v>106.956001281738</v>
      </c>
      <c r="F1667" s="0" t="n">
        <v>75.9</v>
      </c>
      <c r="G1667" s="0" t="n">
        <v>80</v>
      </c>
      <c r="H1667" s="0" t="n">
        <v>85.7</v>
      </c>
      <c r="I1667" s="0" t="n">
        <v>7.46</v>
      </c>
      <c r="J1667" s="0" t="n">
        <v>1.27</v>
      </c>
      <c r="K1667" s="0" t="n">
        <v>31.65</v>
      </c>
      <c r="L1667" s="0" t="n">
        <v>0.72</v>
      </c>
      <c r="M1667" s="19" t="n">
        <v>43598.4836755787</v>
      </c>
      <c r="N1667" s="19" t="n">
        <v>43598.4938029745</v>
      </c>
      <c r="O1667" s="19" t="s">
        <v>676</v>
      </c>
      <c r="AO1667" s="47" t="str">
        <f aca="false">IF(AND(C1667=S$2,D1667=S$3,COUNTIF(AO$1:AO1666,"&gt;"&amp;1)&lt;10),ROW(),"")</f>
        <v/>
      </c>
    </row>
    <row r="1668" customFormat="false" ht="12.8" hidden="false" customHeight="false" outlineLevel="0" collapsed="false">
      <c r="A1668" s="0" t="s">
        <v>2283</v>
      </c>
      <c r="B1668" s="0" t="s">
        <v>613</v>
      </c>
      <c r="C1668" s="0" t="s">
        <v>23</v>
      </c>
      <c r="D1668" s="0" t="s">
        <v>594</v>
      </c>
      <c r="E1668" s="20" t="n">
        <v>261.852001953125</v>
      </c>
      <c r="F1668" s="0" t="n">
        <v>75.1</v>
      </c>
      <c r="G1668" s="0" t="n">
        <v>79.3</v>
      </c>
      <c r="H1668" s="0" t="n">
        <v>84.5</v>
      </c>
      <c r="I1668" s="0" t="n">
        <v>8.36</v>
      </c>
      <c r="J1668" s="0" t="n">
        <v>1.44</v>
      </c>
      <c r="K1668" s="0" t="n">
        <v>31.11</v>
      </c>
      <c r="L1668" s="0" t="n">
        <v>0.89</v>
      </c>
      <c r="M1668" s="19" t="n">
        <v>43598.3850871875</v>
      </c>
      <c r="N1668" s="19" t="n">
        <v>43598.4754918171</v>
      </c>
      <c r="O1668" s="19" t="s">
        <v>676</v>
      </c>
      <c r="AO1668" s="47" t="str">
        <f aca="false">IF(AND(C1668=S$2,D1668=S$3,COUNTIF(AO$1:AO1667,"&gt;"&amp;1)&lt;10),ROW(),"")</f>
        <v/>
      </c>
    </row>
    <row r="1669" customFormat="false" ht="12.8" hidden="false" customHeight="false" outlineLevel="0" collapsed="false">
      <c r="A1669" s="0" t="s">
        <v>2284</v>
      </c>
      <c r="B1669" s="0" t="s">
        <v>633</v>
      </c>
      <c r="C1669" s="0" t="s">
        <v>5</v>
      </c>
      <c r="D1669" s="0" t="s">
        <v>54</v>
      </c>
      <c r="E1669" s="20" t="n">
        <v>227.157001495361</v>
      </c>
      <c r="F1669" s="0" t="n">
        <v>78.6</v>
      </c>
      <c r="G1669" s="0" t="n">
        <v>82.8</v>
      </c>
      <c r="H1669" s="0" t="n">
        <v>89.7</v>
      </c>
      <c r="I1669" s="0" t="n">
        <v>2.28</v>
      </c>
      <c r="J1669" s="0" t="n">
        <v>0.94</v>
      </c>
      <c r="K1669" s="0" t="n">
        <v>31.46</v>
      </c>
      <c r="L1669" s="0" t="n">
        <v>0.43</v>
      </c>
      <c r="M1669" s="19" t="n">
        <v>43598.3580854167</v>
      </c>
      <c r="N1669" s="19" t="n">
        <v>43598.3786414005</v>
      </c>
      <c r="O1669" s="19" t="s">
        <v>676</v>
      </c>
      <c r="AO1669" s="47" t="str">
        <f aca="false">IF(AND(C1669=S$2,D1669=S$3,COUNTIF(AO$1:AO1668,"&gt;"&amp;1)&lt;10),ROW(),"")</f>
        <v/>
      </c>
    </row>
    <row r="1670" customFormat="false" ht="12.8" hidden="false" customHeight="false" outlineLevel="0" collapsed="false">
      <c r="A1670" s="0" t="s">
        <v>2285</v>
      </c>
      <c r="B1670" s="0" t="s">
        <v>88</v>
      </c>
      <c r="C1670" s="0" t="s">
        <v>26</v>
      </c>
      <c r="D1670" s="0" t="s">
        <v>66</v>
      </c>
      <c r="E1670" s="20" t="n">
        <v>74.0260009765625</v>
      </c>
      <c r="F1670" s="0" t="n">
        <v>72.8</v>
      </c>
      <c r="G1670" s="0" t="n">
        <v>76.7</v>
      </c>
      <c r="H1670" s="0" t="n">
        <v>82.6</v>
      </c>
      <c r="I1670" s="0" t="n">
        <v>4.41</v>
      </c>
      <c r="J1670" s="0" t="n">
        <v>1.09</v>
      </c>
      <c r="K1670" s="0" t="n">
        <v>31.47</v>
      </c>
      <c r="L1670" s="0" t="n">
        <v>1.31</v>
      </c>
      <c r="M1670" s="19" t="n">
        <v>43595.4987497685</v>
      </c>
      <c r="N1670" s="19" t="n">
        <v>43595.5015503819</v>
      </c>
      <c r="O1670" s="19" t="s">
        <v>1134</v>
      </c>
      <c r="AO1670" s="47" t="str">
        <f aca="false">IF(AND(C1670=S$2,D1670=S$3,COUNTIF(AO$1:AO1669,"&gt;"&amp;1)&lt;10),ROW(),"")</f>
        <v/>
      </c>
    </row>
    <row r="1671" customFormat="false" ht="12.8" hidden="false" customHeight="false" outlineLevel="0" collapsed="false">
      <c r="A1671" s="0" t="s">
        <v>2286</v>
      </c>
      <c r="B1671" s="0" t="s">
        <v>66</v>
      </c>
      <c r="C1671" s="0" t="s">
        <v>20</v>
      </c>
      <c r="D1671" s="0" t="s">
        <v>66</v>
      </c>
      <c r="E1671" s="20" t="n">
        <v>252.286003112793</v>
      </c>
      <c r="F1671" s="0" t="n">
        <v>70.1</v>
      </c>
      <c r="G1671" s="0" t="n">
        <v>73.9</v>
      </c>
      <c r="H1671" s="0" t="n">
        <v>79.5</v>
      </c>
      <c r="I1671" s="0" t="n">
        <v>5.03</v>
      </c>
      <c r="J1671" s="0" t="n">
        <v>1.19</v>
      </c>
      <c r="K1671" s="0" t="n">
        <v>31.26</v>
      </c>
      <c r="L1671" s="0" t="n">
        <v>1.57</v>
      </c>
      <c r="M1671" s="19" t="n">
        <v>43595.4705787037</v>
      </c>
      <c r="N1671" s="19" t="n">
        <v>43595.4952034375</v>
      </c>
      <c r="O1671" s="19" t="s">
        <v>1134</v>
      </c>
      <c r="AO1671" s="47" t="str">
        <f aca="false">IF(AND(C1671=S$2,D1671=S$3,COUNTIF(AO$1:AO1670,"&gt;"&amp;1)&lt;10),ROW(),"")</f>
        <v/>
      </c>
    </row>
    <row r="1672" customFormat="false" ht="12.8" hidden="false" customHeight="false" outlineLevel="0" collapsed="false">
      <c r="A1672" s="0" t="s">
        <v>2287</v>
      </c>
      <c r="B1672" s="0" t="s">
        <v>30</v>
      </c>
      <c r="C1672" s="0" t="s">
        <v>4</v>
      </c>
      <c r="D1672" s="0" t="s">
        <v>30</v>
      </c>
      <c r="E1672" s="20" t="n">
        <v>301.908004760742</v>
      </c>
      <c r="F1672" s="0" t="n">
        <v>74.2</v>
      </c>
      <c r="G1672" s="0" t="n">
        <v>78.2</v>
      </c>
      <c r="H1672" s="0" t="n">
        <v>84.1</v>
      </c>
      <c r="I1672" s="0" t="n">
        <v>6.64</v>
      </c>
      <c r="J1672" s="0" t="n">
        <v>1.33</v>
      </c>
      <c r="K1672" s="0" t="n">
        <v>31.5</v>
      </c>
      <c r="L1672" s="0" t="n">
        <v>1.09</v>
      </c>
      <c r="M1672" s="19" t="n">
        <v>43595.3673333333</v>
      </c>
      <c r="N1672" s="19" t="n">
        <v>43595.4285995718</v>
      </c>
      <c r="O1672" s="19" t="s">
        <v>649</v>
      </c>
      <c r="AO1672" s="47" t="str">
        <f aca="false">IF(AND(C1672=S$2,D1672=S$3,COUNTIF(AO$1:AO1671,"&gt;"&amp;1)&lt;10),ROW(),"")</f>
        <v/>
      </c>
    </row>
    <row r="1673" customFormat="false" ht="12.8" hidden="false" customHeight="false" outlineLevel="0" collapsed="false">
      <c r="A1673" s="0" t="s">
        <v>2288</v>
      </c>
      <c r="B1673" s="0" t="s">
        <v>66</v>
      </c>
      <c r="C1673" s="0" t="s">
        <v>9</v>
      </c>
      <c r="D1673" s="0" t="s">
        <v>66</v>
      </c>
      <c r="E1673" s="20" t="n">
        <v>188.240001678467</v>
      </c>
      <c r="F1673" s="0" t="n">
        <v>69.2</v>
      </c>
      <c r="G1673" s="0" t="n">
        <v>73</v>
      </c>
      <c r="H1673" s="0" t="n">
        <v>78.4</v>
      </c>
      <c r="I1673" s="0" t="n">
        <v>8.53</v>
      </c>
      <c r="J1673" s="0" t="n">
        <v>1.62</v>
      </c>
      <c r="K1673" s="0" t="n">
        <v>31.45</v>
      </c>
      <c r="L1673" s="0" t="n">
        <v>1.29</v>
      </c>
      <c r="M1673" s="19" t="n">
        <v>43595.3339361111</v>
      </c>
      <c r="N1673" s="19" t="n">
        <v>43595.3498459144</v>
      </c>
      <c r="O1673" s="19" t="s">
        <v>649</v>
      </c>
      <c r="AO1673" s="47" t="str">
        <f aca="false">IF(AND(C1673=S$2,D1673=S$3,COUNTIF(AO$1:AO1672,"&gt;"&amp;1)&lt;10),ROW(),"")</f>
        <v/>
      </c>
    </row>
    <row r="1674" customFormat="false" ht="12.8" hidden="false" customHeight="false" outlineLevel="0" collapsed="false">
      <c r="A1674" s="0" t="s">
        <v>2289</v>
      </c>
      <c r="B1674" s="0" t="s">
        <v>30</v>
      </c>
      <c r="C1674" s="0" t="s">
        <v>4</v>
      </c>
      <c r="D1674" s="0" t="s">
        <v>30</v>
      </c>
      <c r="E1674" s="20" t="n">
        <v>239.313002586365</v>
      </c>
      <c r="F1674" s="0" t="n">
        <v>76.5</v>
      </c>
      <c r="G1674" s="0" t="n">
        <v>80.7</v>
      </c>
      <c r="H1674" s="0" t="n">
        <v>86.6</v>
      </c>
      <c r="I1674" s="0" t="n">
        <v>7.25</v>
      </c>
      <c r="J1674" s="0" t="n">
        <v>1.19</v>
      </c>
      <c r="K1674" s="0" t="n">
        <v>31.3</v>
      </c>
      <c r="L1674" s="0" t="n">
        <v>0.94</v>
      </c>
      <c r="M1674" s="19" t="n">
        <v>43595.3090579514</v>
      </c>
      <c r="N1674" s="19" t="n">
        <v>43595.3291398958</v>
      </c>
      <c r="O1674" s="19" t="s">
        <v>649</v>
      </c>
      <c r="AO1674" s="47" t="str">
        <f aca="false">IF(AND(C1674=S$2,D1674=S$3,COUNTIF(AO$1:AO1673,"&gt;"&amp;1)&lt;10),ROW(),"")</f>
        <v/>
      </c>
    </row>
    <row r="1675" customFormat="false" ht="12.8" hidden="false" customHeight="false" outlineLevel="0" collapsed="false">
      <c r="A1675" s="0" t="s">
        <v>2290</v>
      </c>
      <c r="B1675" s="0" t="s">
        <v>30</v>
      </c>
      <c r="C1675" s="0" t="s">
        <v>3</v>
      </c>
      <c r="D1675" s="0" t="s">
        <v>30</v>
      </c>
      <c r="E1675" s="20" t="n">
        <v>221.624004364014</v>
      </c>
      <c r="F1675" s="0" t="n">
        <v>78</v>
      </c>
      <c r="G1675" s="0" t="n">
        <v>82.2</v>
      </c>
      <c r="H1675" s="0" t="n">
        <v>88.9</v>
      </c>
      <c r="I1675" s="0" t="n">
        <v>3.26</v>
      </c>
      <c r="J1675" s="0" t="n">
        <v>0.8</v>
      </c>
      <c r="K1675" s="0" t="n">
        <v>31.98</v>
      </c>
      <c r="L1675" s="0" t="n">
        <v>0.53</v>
      </c>
      <c r="M1675" s="19" t="n">
        <v>43595.2800684838</v>
      </c>
      <c r="N1675" s="19" t="n">
        <v>43595.2984562847</v>
      </c>
      <c r="O1675" s="19" t="s">
        <v>649</v>
      </c>
      <c r="AO1675" s="47" t="str">
        <f aca="false">IF(AND(C1675=S$2,D1675=S$3,COUNTIF(AO$1:AO1674,"&gt;"&amp;1)&lt;10),ROW(),"")</f>
        <v/>
      </c>
    </row>
    <row r="1676" customFormat="false" ht="12.8" hidden="false" customHeight="false" outlineLevel="0" collapsed="false">
      <c r="A1676" s="0" t="s">
        <v>2291</v>
      </c>
      <c r="B1676" s="0" t="s">
        <v>633</v>
      </c>
      <c r="C1676" s="0" t="s">
        <v>5</v>
      </c>
      <c r="D1676" s="0" t="s">
        <v>54</v>
      </c>
      <c r="E1676" s="20" t="n">
        <v>219.71900177002</v>
      </c>
      <c r="F1676" s="0" t="n">
        <v>81.1</v>
      </c>
      <c r="G1676" s="0" t="n">
        <v>85.4</v>
      </c>
      <c r="H1676" s="0" t="n">
        <v>92.6</v>
      </c>
      <c r="I1676" s="0" t="n">
        <v>1.78</v>
      </c>
      <c r="J1676" s="0" t="n">
        <v>0.7</v>
      </c>
      <c r="K1676" s="0" t="n">
        <v>32.82</v>
      </c>
      <c r="L1676" s="0" t="n">
        <v>0.39</v>
      </c>
      <c r="M1676" s="19" t="n">
        <v>43595.2554869213</v>
      </c>
      <c r="N1676" s="19" t="n">
        <v>43595.2752115741</v>
      </c>
      <c r="O1676" s="19" t="s">
        <v>649</v>
      </c>
      <c r="AO1676" s="47" t="str">
        <f aca="false">IF(AND(C1676=S$2,D1676=S$3,COUNTIF(AO$1:AO1675,"&gt;"&amp;1)&lt;10),ROW(),"")</f>
        <v/>
      </c>
    </row>
    <row r="1677" customFormat="false" ht="12.8" hidden="false" customHeight="false" outlineLevel="0" collapsed="false">
      <c r="A1677" s="0" t="s">
        <v>2292</v>
      </c>
      <c r="B1677" s="0" t="s">
        <v>54</v>
      </c>
      <c r="C1677" s="0" t="s">
        <v>5</v>
      </c>
      <c r="D1677" s="0" t="s">
        <v>54</v>
      </c>
      <c r="E1677" s="20" t="n">
        <v>153.484001159668</v>
      </c>
      <c r="F1677" s="0" t="n">
        <v>79.7</v>
      </c>
      <c r="G1677" s="0" t="n">
        <v>84</v>
      </c>
      <c r="H1677" s="0" t="n">
        <v>90.9</v>
      </c>
      <c r="I1677" s="0" t="n">
        <v>3.01</v>
      </c>
      <c r="J1677" s="0" t="n">
        <v>0.78</v>
      </c>
      <c r="K1677" s="0" t="n">
        <v>32.12</v>
      </c>
      <c r="L1677" s="0" t="n">
        <v>0.37</v>
      </c>
      <c r="M1677" s="19" t="n">
        <v>43595.2431085648</v>
      </c>
      <c r="N1677" s="19" t="n">
        <v>43595.2524383449</v>
      </c>
      <c r="O1677" s="19" t="s">
        <v>649</v>
      </c>
      <c r="AO1677" s="47" t="str">
        <f aca="false">IF(AND(C1677=S$2,D1677=S$3,COUNTIF(AO$1:AO1676,"&gt;"&amp;1)&lt;10),ROW(),"")</f>
        <v/>
      </c>
    </row>
    <row r="1678" customFormat="false" ht="12.8" hidden="false" customHeight="false" outlineLevel="0" collapsed="false">
      <c r="A1678" s="0" t="s">
        <v>2293</v>
      </c>
      <c r="B1678" s="0" t="s">
        <v>58</v>
      </c>
      <c r="C1678" s="0" t="s">
        <v>2</v>
      </c>
      <c r="D1678" s="0" t="s">
        <v>58</v>
      </c>
      <c r="E1678" s="20" t="n">
        <v>148.04100189209</v>
      </c>
      <c r="F1678" s="0" t="n">
        <v>75</v>
      </c>
      <c r="G1678" s="0" t="n">
        <v>79</v>
      </c>
      <c r="H1678" s="0" t="n">
        <v>85.4</v>
      </c>
      <c r="I1678" s="0" t="n">
        <v>2.76</v>
      </c>
      <c r="J1678" s="0" t="n">
        <v>0.91</v>
      </c>
      <c r="K1678" s="0" t="n">
        <v>31.66</v>
      </c>
      <c r="L1678" s="0" t="n">
        <v>1.86</v>
      </c>
      <c r="M1678" s="19" t="n">
        <v>43594.6962918634</v>
      </c>
      <c r="N1678" s="19" t="n">
        <v>43594.7083917824</v>
      </c>
      <c r="O1678" s="19" t="s">
        <v>605</v>
      </c>
      <c r="AO1678" s="47" t="str">
        <f aca="false">IF(AND(C1678=S$2,D1678=S$3,COUNTIF(AO$1:AO1677,"&gt;"&amp;1)&lt;10),ROW(),"")</f>
        <v/>
      </c>
    </row>
    <row r="1679" customFormat="false" ht="12.8" hidden="false" customHeight="false" outlineLevel="0" collapsed="false">
      <c r="A1679" s="0" t="s">
        <v>2294</v>
      </c>
      <c r="B1679" s="0" t="s">
        <v>54</v>
      </c>
      <c r="C1679" s="0" t="s">
        <v>5</v>
      </c>
      <c r="D1679" s="0" t="s">
        <v>54</v>
      </c>
      <c r="E1679" s="20" t="n">
        <v>216.581002044678</v>
      </c>
      <c r="F1679" s="0" t="n">
        <v>79</v>
      </c>
      <c r="G1679" s="0" t="n">
        <v>83.3</v>
      </c>
      <c r="H1679" s="0" t="n">
        <v>89.8</v>
      </c>
      <c r="I1679" s="0" t="n">
        <v>3.71</v>
      </c>
      <c r="J1679" s="0" t="n">
        <v>0.91</v>
      </c>
      <c r="K1679" s="0" t="n">
        <v>31.64</v>
      </c>
      <c r="L1679" s="0" t="n">
        <v>0.81</v>
      </c>
      <c r="M1679" s="19" t="n">
        <v>43594.6701277778</v>
      </c>
      <c r="N1679" s="19" t="n">
        <v>43594.6924540162</v>
      </c>
      <c r="O1679" s="19" t="s">
        <v>605</v>
      </c>
      <c r="AO1679" s="47" t="str">
        <f aca="false">IF(AND(C1679=S$2,D1679=S$3,COUNTIF(AO$1:AO1678,"&gt;"&amp;1)&lt;10),ROW(),"")</f>
        <v/>
      </c>
    </row>
    <row r="1680" customFormat="false" ht="12.8" hidden="false" customHeight="false" outlineLevel="0" collapsed="false">
      <c r="A1680" s="0" t="s">
        <v>2295</v>
      </c>
      <c r="B1680" s="0" t="s">
        <v>613</v>
      </c>
      <c r="C1680" s="0" t="s">
        <v>23</v>
      </c>
      <c r="D1680" s="0" t="s">
        <v>594</v>
      </c>
      <c r="E1680" s="20" t="n">
        <v>177.141000366211</v>
      </c>
      <c r="F1680" s="0" t="n">
        <v>75.2</v>
      </c>
      <c r="G1680" s="0" t="n">
        <v>79.5</v>
      </c>
      <c r="H1680" s="0" t="n">
        <v>83.4</v>
      </c>
      <c r="I1680" s="0" t="n">
        <v>12.8</v>
      </c>
      <c r="J1680" s="0" t="n">
        <v>2.06</v>
      </c>
      <c r="K1680" s="0" t="n">
        <v>31.25</v>
      </c>
      <c r="L1680" s="0" t="n">
        <v>0.93</v>
      </c>
      <c r="M1680" s="19" t="n">
        <v>43594.6320268866</v>
      </c>
      <c r="N1680" s="19" t="n">
        <v>43594.6698611111</v>
      </c>
      <c r="O1680" s="19" t="s">
        <v>1108</v>
      </c>
      <c r="AO1680" s="47" t="str">
        <f aca="false">IF(AND(C1680=S$2,D1680=S$3,COUNTIF(AO$1:AO1679,"&gt;"&amp;1)&lt;10),ROW(),"")</f>
        <v/>
      </c>
    </row>
    <row r="1681" customFormat="false" ht="12.8" hidden="false" customHeight="false" outlineLevel="0" collapsed="false">
      <c r="A1681" s="0" t="s">
        <v>2296</v>
      </c>
      <c r="B1681" s="0" t="s">
        <v>613</v>
      </c>
      <c r="C1681" s="0" t="s">
        <v>23</v>
      </c>
      <c r="D1681" s="0" t="s">
        <v>594</v>
      </c>
      <c r="E1681" s="20" t="n">
        <v>375.054000091553</v>
      </c>
      <c r="F1681" s="0" t="n">
        <v>74.9</v>
      </c>
      <c r="G1681" s="0" t="n">
        <v>79.1</v>
      </c>
      <c r="H1681" s="0" t="n">
        <v>84.3</v>
      </c>
      <c r="I1681" s="0" t="n">
        <v>11.31</v>
      </c>
      <c r="J1681" s="0" t="n">
        <v>2.99</v>
      </c>
      <c r="K1681" s="0" t="n">
        <v>30.35</v>
      </c>
      <c r="L1681" s="0" t="n">
        <v>1.58</v>
      </c>
      <c r="M1681" s="19" t="n">
        <v>43594.5908918982</v>
      </c>
      <c r="N1681" s="19" t="n">
        <v>43594.6244984606</v>
      </c>
      <c r="O1681" s="19" t="s">
        <v>1108</v>
      </c>
      <c r="AO1681" s="47" t="str">
        <f aca="false">IF(AND(C1681=S$2,D1681=S$3,COUNTIF(AO$1:AO1680,"&gt;"&amp;1)&lt;10),ROW(),"")</f>
        <v/>
      </c>
    </row>
    <row r="1682" customFormat="false" ht="12.8" hidden="false" customHeight="false" outlineLevel="0" collapsed="false">
      <c r="A1682" s="0" t="s">
        <v>2297</v>
      </c>
      <c r="B1682" s="0" t="s">
        <v>66</v>
      </c>
      <c r="C1682" s="0" t="s">
        <v>9</v>
      </c>
      <c r="D1682" s="0" t="s">
        <v>66</v>
      </c>
      <c r="E1682" s="20" t="n">
        <v>350.170999526978</v>
      </c>
      <c r="F1682" s="0" t="n">
        <v>69.1</v>
      </c>
      <c r="G1682" s="0" t="n">
        <v>72.9</v>
      </c>
      <c r="H1682" s="0" t="n">
        <v>78.1</v>
      </c>
      <c r="I1682" s="0" t="n">
        <v>10.75</v>
      </c>
      <c r="J1682" s="0" t="n">
        <v>1.77</v>
      </c>
      <c r="K1682" s="0" t="n">
        <v>31.33</v>
      </c>
      <c r="L1682" s="0" t="n">
        <v>1.15</v>
      </c>
      <c r="M1682" s="19" t="n">
        <v>43594.5320896181</v>
      </c>
      <c r="N1682" s="19" t="n">
        <v>43594.5767657755</v>
      </c>
      <c r="O1682" s="19" t="s">
        <v>1108</v>
      </c>
      <c r="AO1682" s="47" t="str">
        <f aca="false">IF(AND(C1682=S$2,D1682=S$3,COUNTIF(AO$1:AO1681,"&gt;"&amp;1)&lt;10),ROW(),"")</f>
        <v/>
      </c>
    </row>
    <row r="1683" customFormat="false" ht="12.8" hidden="false" customHeight="false" outlineLevel="0" collapsed="false">
      <c r="A1683" s="0" t="s">
        <v>2298</v>
      </c>
      <c r="B1683" s="0" t="s">
        <v>66</v>
      </c>
      <c r="C1683" s="0" t="s">
        <v>20</v>
      </c>
      <c r="D1683" s="0" t="s">
        <v>66</v>
      </c>
      <c r="E1683" s="20" t="n">
        <v>216.867001724243</v>
      </c>
      <c r="F1683" s="0" t="n">
        <v>63.5</v>
      </c>
      <c r="G1683" s="0" t="n">
        <v>67</v>
      </c>
      <c r="H1683" s="0" t="n">
        <v>72.9</v>
      </c>
      <c r="I1683" s="0" t="n">
        <v>5.41</v>
      </c>
      <c r="J1683" s="0" t="n">
        <v>1.26</v>
      </c>
      <c r="K1683" s="0" t="n">
        <v>31.94</v>
      </c>
      <c r="L1683" s="0" t="n">
        <v>0.63</v>
      </c>
      <c r="M1683" s="19" t="n">
        <v>43594.5002850347</v>
      </c>
      <c r="N1683" s="19" t="n">
        <v>43594.525874919</v>
      </c>
      <c r="O1683" s="19" t="s">
        <v>1108</v>
      </c>
      <c r="AO1683" s="47" t="str">
        <f aca="false">IF(AND(C1683=S$2,D1683=S$3,COUNTIF(AO$1:AO1682,"&gt;"&amp;1)&lt;10),ROW(),"")</f>
        <v/>
      </c>
    </row>
    <row r="1684" customFormat="false" ht="12.8" hidden="false" customHeight="false" outlineLevel="0" collapsed="false">
      <c r="A1684" s="0" t="s">
        <v>2299</v>
      </c>
      <c r="B1684" s="0" t="s">
        <v>66</v>
      </c>
      <c r="C1684" s="0" t="s">
        <v>20</v>
      </c>
      <c r="D1684" s="0" t="s">
        <v>66</v>
      </c>
      <c r="E1684" s="20" t="n">
        <v>185.752001953125</v>
      </c>
      <c r="F1684" s="0" t="n">
        <v>69.3</v>
      </c>
      <c r="G1684" s="0" t="n">
        <v>73.1</v>
      </c>
      <c r="H1684" s="0" t="n">
        <v>79.3</v>
      </c>
      <c r="I1684" s="0" t="n">
        <v>3.41</v>
      </c>
      <c r="J1684" s="0" t="n">
        <v>1.05</v>
      </c>
      <c r="K1684" s="0" t="n">
        <v>31.29</v>
      </c>
      <c r="L1684" s="0" t="n">
        <v>1.79</v>
      </c>
      <c r="M1684" s="19" t="n">
        <v>43594.4630448727</v>
      </c>
      <c r="N1684" s="19" t="n">
        <v>43594.4783979167</v>
      </c>
      <c r="O1684" s="19" t="s">
        <v>977</v>
      </c>
      <c r="AO1684" s="47" t="str">
        <f aca="false">IF(AND(C1684=S$2,D1684=S$3,COUNTIF(AO$1:AO1683,"&gt;"&amp;1)&lt;10),ROW(),"")</f>
        <v/>
      </c>
    </row>
    <row r="1685" customFormat="false" ht="12.8" hidden="false" customHeight="false" outlineLevel="0" collapsed="false">
      <c r="A1685" s="0" t="s">
        <v>2300</v>
      </c>
      <c r="B1685" s="0" t="s">
        <v>66</v>
      </c>
      <c r="C1685" s="0" t="s">
        <v>20</v>
      </c>
      <c r="D1685" s="0" t="s">
        <v>66</v>
      </c>
      <c r="E1685" s="20" t="n">
        <v>107.04700088501</v>
      </c>
      <c r="F1685" s="0" t="n">
        <v>72.6</v>
      </c>
      <c r="G1685" s="0" t="n">
        <v>76.6</v>
      </c>
      <c r="H1685" s="0" t="n">
        <v>81.8</v>
      </c>
      <c r="I1685" s="0" t="n">
        <v>10.05</v>
      </c>
      <c r="J1685" s="0" t="n">
        <v>1.66</v>
      </c>
      <c r="K1685" s="0" t="n">
        <v>31.2</v>
      </c>
      <c r="L1685" s="0" t="n">
        <v>1.53</v>
      </c>
      <c r="M1685" s="19" t="n">
        <v>43594.4509613773</v>
      </c>
      <c r="N1685" s="19" t="n">
        <v>43594.4676690162</v>
      </c>
      <c r="O1685" s="19" t="s">
        <v>977</v>
      </c>
      <c r="AO1685" s="47" t="str">
        <f aca="false">IF(AND(C1685=S$2,D1685=S$3,COUNTIF(AO$1:AO1684,"&gt;"&amp;1)&lt;10),ROW(),"")</f>
        <v/>
      </c>
    </row>
    <row r="1686" customFormat="false" ht="12.8" hidden="false" customHeight="false" outlineLevel="0" collapsed="false">
      <c r="A1686" s="0" t="s">
        <v>2301</v>
      </c>
      <c r="B1686" s="0" t="s">
        <v>66</v>
      </c>
      <c r="C1686" s="0" t="s">
        <v>20</v>
      </c>
      <c r="D1686" s="0" t="s">
        <v>66</v>
      </c>
      <c r="E1686" s="20" t="n">
        <v>144.967002868652</v>
      </c>
      <c r="F1686" s="0" t="n">
        <v>62.5</v>
      </c>
      <c r="G1686" s="0" t="n">
        <v>66</v>
      </c>
      <c r="H1686" s="0" t="n">
        <v>71.4</v>
      </c>
      <c r="I1686" s="0" t="n">
        <v>7.91</v>
      </c>
      <c r="J1686" s="0" t="n">
        <v>1.71</v>
      </c>
      <c r="K1686" s="0" t="n">
        <v>30.88</v>
      </c>
      <c r="L1686" s="0" t="n">
        <v>0.91</v>
      </c>
      <c r="M1686" s="19" t="n">
        <v>43594.3805628125</v>
      </c>
      <c r="N1686" s="19" t="n">
        <v>43594.3966275116</v>
      </c>
      <c r="O1686" s="19" t="s">
        <v>977</v>
      </c>
      <c r="AO1686" s="47" t="str">
        <f aca="false">IF(AND(C1686=S$2,D1686=S$3,COUNTIF(AO$1:AO1685,"&gt;"&amp;1)&lt;10),ROW(),"")</f>
        <v/>
      </c>
    </row>
    <row r="1687" customFormat="false" ht="12.8" hidden="false" customHeight="false" outlineLevel="0" collapsed="false">
      <c r="A1687" s="0" t="s">
        <v>2302</v>
      </c>
      <c r="B1687" s="0" t="s">
        <v>66</v>
      </c>
      <c r="C1687" s="0" t="s">
        <v>20</v>
      </c>
      <c r="D1687" s="0" t="s">
        <v>66</v>
      </c>
      <c r="E1687" s="20" t="n">
        <v>335.178002929688</v>
      </c>
      <c r="F1687" s="0" t="n">
        <v>68.8</v>
      </c>
      <c r="G1687" s="0" t="n">
        <v>72.5</v>
      </c>
      <c r="H1687" s="0" t="n">
        <v>77.9</v>
      </c>
      <c r="I1687" s="0" t="n">
        <v>10.78</v>
      </c>
      <c r="J1687" s="0" t="n">
        <v>1.58</v>
      </c>
      <c r="K1687" s="0" t="n">
        <v>31.23</v>
      </c>
      <c r="L1687" s="0" t="n">
        <v>1.01</v>
      </c>
      <c r="M1687" s="19" t="n">
        <v>43594.3396990741</v>
      </c>
      <c r="N1687" s="19" t="n">
        <v>43594.624478044</v>
      </c>
      <c r="O1687" s="19" t="s">
        <v>977</v>
      </c>
      <c r="AO1687" s="47" t="str">
        <f aca="false">IF(AND(C1687=S$2,D1687=S$3,COUNTIF(AO$1:AO1686,"&gt;"&amp;1)&lt;10),ROW(),"")</f>
        <v/>
      </c>
    </row>
    <row r="1688" customFormat="false" ht="12.8" hidden="false" customHeight="false" outlineLevel="0" collapsed="false">
      <c r="A1688" s="0" t="s">
        <v>2303</v>
      </c>
      <c r="B1688" s="0" t="s">
        <v>30</v>
      </c>
      <c r="C1688" s="0" t="s">
        <v>4</v>
      </c>
      <c r="D1688" s="0" t="s">
        <v>30</v>
      </c>
      <c r="E1688" s="20" t="n">
        <v>123.309001922607</v>
      </c>
      <c r="F1688" s="0" t="n">
        <v>75.2</v>
      </c>
      <c r="G1688" s="0" t="n">
        <v>79.3</v>
      </c>
      <c r="H1688" s="0" t="n">
        <v>85.5</v>
      </c>
      <c r="I1688" s="0" t="n">
        <v>6.09</v>
      </c>
      <c r="J1688" s="0" t="n">
        <v>1.1</v>
      </c>
      <c r="K1688" s="0" t="n">
        <v>31.67</v>
      </c>
      <c r="L1688" s="0" t="n">
        <v>0.59</v>
      </c>
      <c r="M1688" s="19" t="n">
        <v>43594.2966548264</v>
      </c>
      <c r="N1688" s="19" t="n">
        <v>43594.3112221875</v>
      </c>
      <c r="O1688" s="19" t="s">
        <v>1108</v>
      </c>
      <c r="AO1688" s="47" t="str">
        <f aca="false">IF(AND(C1688=S$2,D1688=S$3,COUNTIF(AO$1:AO1687,"&gt;"&amp;1)&lt;10),ROW(),"")</f>
        <v/>
      </c>
    </row>
    <row r="1689" customFormat="false" ht="12.8" hidden="false" customHeight="false" outlineLevel="0" collapsed="false">
      <c r="A1689" s="0" t="s">
        <v>2304</v>
      </c>
      <c r="B1689" s="0" t="s">
        <v>145</v>
      </c>
      <c r="C1689" s="0" t="s">
        <v>12</v>
      </c>
      <c r="D1689" s="0" t="s">
        <v>145</v>
      </c>
      <c r="E1689" s="20" t="n">
        <v>131.540000915527</v>
      </c>
      <c r="F1689" s="0" t="n">
        <v>84.6</v>
      </c>
      <c r="G1689" s="0" t="n">
        <v>89.2</v>
      </c>
      <c r="H1689" s="0" t="n">
        <v>96</v>
      </c>
      <c r="I1689" s="0" t="n">
        <v>4.02</v>
      </c>
      <c r="J1689" s="0" t="n">
        <v>0.7</v>
      </c>
      <c r="K1689" s="0" t="n">
        <v>31.96</v>
      </c>
      <c r="L1689" s="0" t="n">
        <v>0.31</v>
      </c>
      <c r="M1689" s="19" t="n">
        <v>43594.2775529282</v>
      </c>
      <c r="N1689" s="19" t="n">
        <v>43594.2882127662</v>
      </c>
      <c r="O1689" s="19" t="s">
        <v>1108</v>
      </c>
      <c r="AO1689" s="47" t="str">
        <f aca="false">IF(AND(C1689=S$2,D1689=S$3,COUNTIF(AO$1:AO1688,"&gt;"&amp;1)&lt;10),ROW(),"")</f>
        <v/>
      </c>
    </row>
    <row r="1690" customFormat="false" ht="12.8" hidden="false" customHeight="false" outlineLevel="0" collapsed="false">
      <c r="A1690" s="0" t="s">
        <v>2305</v>
      </c>
      <c r="B1690" s="0" t="s">
        <v>54</v>
      </c>
      <c r="C1690" s="0" t="s">
        <v>5</v>
      </c>
      <c r="D1690" s="0" t="s">
        <v>54</v>
      </c>
      <c r="E1690" s="20" t="n">
        <v>112.037002563477</v>
      </c>
      <c r="F1690" s="0" t="n">
        <v>78.8</v>
      </c>
      <c r="G1690" s="0" t="n">
        <v>83</v>
      </c>
      <c r="H1690" s="0" t="n">
        <v>89.9</v>
      </c>
      <c r="I1690" s="0" t="n">
        <v>3.53</v>
      </c>
      <c r="J1690" s="0" t="n">
        <v>0.93</v>
      </c>
      <c r="K1690" s="0" t="n">
        <v>31.75</v>
      </c>
      <c r="L1690" s="0" t="n">
        <v>0.57</v>
      </c>
      <c r="M1690" s="19" t="n">
        <v>43594.265377662</v>
      </c>
      <c r="N1690" s="19" t="n">
        <v>43594.2723263542</v>
      </c>
      <c r="O1690" s="19" t="s">
        <v>1108</v>
      </c>
      <c r="AO1690" s="47" t="str">
        <f aca="false">IF(AND(C1690=S$2,D1690=S$3,COUNTIF(AO$1:AO1689,"&gt;"&amp;1)&lt;10),ROW(),"")</f>
        <v/>
      </c>
    </row>
    <row r="1691" customFormat="false" ht="12.8" hidden="false" customHeight="false" outlineLevel="0" collapsed="false">
      <c r="A1691" s="0" t="s">
        <v>2306</v>
      </c>
      <c r="B1691" s="0" t="s">
        <v>58</v>
      </c>
      <c r="C1691" s="0" t="s">
        <v>2</v>
      </c>
      <c r="D1691" s="0" t="s">
        <v>58</v>
      </c>
      <c r="E1691" s="20" t="n">
        <v>188.23999786377</v>
      </c>
      <c r="F1691" s="0" t="n">
        <v>75</v>
      </c>
      <c r="G1691" s="0" t="n">
        <v>79</v>
      </c>
      <c r="H1691" s="0" t="n">
        <v>85.6</v>
      </c>
      <c r="I1691" s="0" t="n">
        <v>3.99</v>
      </c>
      <c r="J1691" s="0" t="n">
        <v>1.06</v>
      </c>
      <c r="K1691" s="0" t="n">
        <v>31.58</v>
      </c>
      <c r="L1691" s="0" t="n">
        <v>0.45</v>
      </c>
      <c r="M1691" s="19" t="n">
        <v>43594.2441274653</v>
      </c>
      <c r="N1691" s="19" t="n">
        <v>43594.2577091782</v>
      </c>
      <c r="O1691" s="19" t="s">
        <v>1108</v>
      </c>
      <c r="AO1691" s="47" t="str">
        <f aca="false">IF(AND(C1691=S$2,D1691=S$3,COUNTIF(AO$1:AO1690,"&gt;"&amp;1)&lt;10),ROW(),"")</f>
        <v/>
      </c>
    </row>
    <row r="1692" customFormat="false" ht="12.8" hidden="false" customHeight="false" outlineLevel="0" collapsed="false">
      <c r="A1692" s="0" t="s">
        <v>2307</v>
      </c>
      <c r="B1692" s="0" t="s">
        <v>66</v>
      </c>
      <c r="C1692" s="0" t="s">
        <v>20</v>
      </c>
      <c r="D1692" s="0" t="s">
        <v>66</v>
      </c>
      <c r="E1692" s="20" t="n">
        <v>112.026000976563</v>
      </c>
      <c r="F1692" s="0" t="n">
        <v>72.2</v>
      </c>
      <c r="G1692" s="0" t="n">
        <v>76.1</v>
      </c>
      <c r="H1692" s="0" t="n">
        <v>82.4</v>
      </c>
      <c r="I1692" s="0" t="n">
        <v>4.17</v>
      </c>
      <c r="J1692" s="0" t="n">
        <v>1.18</v>
      </c>
      <c r="K1692" s="0" t="n">
        <v>31.69</v>
      </c>
      <c r="L1692" s="0" t="n">
        <v>0.64</v>
      </c>
      <c r="M1692" s="19" t="n">
        <v>43594.230446875</v>
      </c>
      <c r="N1692" s="19" t="n">
        <v>43594.2402606134</v>
      </c>
      <c r="O1692" s="19" t="s">
        <v>1108</v>
      </c>
      <c r="AO1692" s="47" t="str">
        <f aca="false">IF(AND(C1692=S$2,D1692=S$3,COUNTIF(AO$1:AO1691,"&gt;"&amp;1)&lt;10),ROW(),"")</f>
        <v/>
      </c>
    </row>
    <row r="1693" customFormat="false" ht="12.8" hidden="false" customHeight="false" outlineLevel="0" collapsed="false">
      <c r="A1693" s="0" t="s">
        <v>2308</v>
      </c>
      <c r="B1693" s="0" t="s">
        <v>58</v>
      </c>
      <c r="C1693" s="0" t="s">
        <v>2</v>
      </c>
      <c r="D1693" s="0" t="s">
        <v>58</v>
      </c>
      <c r="E1693" s="20" t="n">
        <v>188.48200302124</v>
      </c>
      <c r="F1693" s="0" t="n">
        <v>74.9</v>
      </c>
      <c r="G1693" s="0" t="n">
        <v>78.9</v>
      </c>
      <c r="H1693" s="0" t="n">
        <v>85.5</v>
      </c>
      <c r="I1693" s="0" t="n">
        <v>3.5</v>
      </c>
      <c r="J1693" s="0" t="n">
        <v>0.97</v>
      </c>
      <c r="K1693" s="0" t="n">
        <v>31.38</v>
      </c>
      <c r="L1693" s="0" t="n">
        <v>0.54</v>
      </c>
      <c r="M1693" s="19" t="n">
        <v>43592.9269054745</v>
      </c>
      <c r="N1693" s="19" t="n">
        <v>43594.2268810185</v>
      </c>
      <c r="O1693" s="19" t="s">
        <v>1108</v>
      </c>
      <c r="AO1693" s="47" t="str">
        <f aca="false">IF(AND(C1693=S$2,D1693=S$3,COUNTIF(AO$1:AO1692,"&gt;"&amp;1)&lt;10),ROW(),"")</f>
        <v/>
      </c>
    </row>
    <row r="1694" customFormat="false" ht="12.8" hidden="false" customHeight="false" outlineLevel="0" collapsed="false">
      <c r="A1694" s="0" t="s">
        <v>2309</v>
      </c>
      <c r="B1694" s="0" t="s">
        <v>66</v>
      </c>
      <c r="C1694" s="0" t="s">
        <v>20</v>
      </c>
      <c r="D1694" s="0" t="s">
        <v>66</v>
      </c>
      <c r="E1694" s="20" t="n">
        <v>443.569004821777</v>
      </c>
      <c r="F1694" s="0" t="n">
        <v>66.6</v>
      </c>
      <c r="G1694" s="0" t="n">
        <v>70.2</v>
      </c>
      <c r="H1694" s="0" t="n">
        <v>75.3</v>
      </c>
      <c r="I1694" s="0" t="n">
        <v>9.61</v>
      </c>
      <c r="J1694" s="0" t="n">
        <v>1.68</v>
      </c>
      <c r="K1694" s="0" t="n">
        <v>30.83</v>
      </c>
      <c r="L1694" s="0" t="n">
        <v>1.09</v>
      </c>
      <c r="M1694" s="19" t="n">
        <v>43592.8659096412</v>
      </c>
      <c r="N1694" s="19" t="n">
        <v>43592.9213662847</v>
      </c>
      <c r="O1694" s="19" t="s">
        <v>603</v>
      </c>
      <c r="AO1694" s="47" t="str">
        <f aca="false">IF(AND(C1694=S$2,D1694=S$3,COUNTIF(AO$1:AO1693,"&gt;"&amp;1)&lt;10),ROW(),"")</f>
        <v/>
      </c>
    </row>
    <row r="1695" customFormat="false" ht="12.8" hidden="false" customHeight="false" outlineLevel="0" collapsed="false">
      <c r="A1695" s="0" t="s">
        <v>2310</v>
      </c>
      <c r="B1695" s="0" t="s">
        <v>88</v>
      </c>
      <c r="C1695" s="0" t="s">
        <v>26</v>
      </c>
      <c r="D1695" s="0" t="s">
        <v>66</v>
      </c>
      <c r="E1695" s="20" t="n">
        <v>212.386002349854</v>
      </c>
      <c r="F1695" s="0" t="n">
        <v>72.1</v>
      </c>
      <c r="G1695" s="0" t="n">
        <v>76</v>
      </c>
      <c r="H1695" s="0" t="n">
        <v>82.8</v>
      </c>
      <c r="I1695" s="0" t="n">
        <v>1.81</v>
      </c>
      <c r="J1695" s="0" t="n">
        <v>0.67</v>
      </c>
      <c r="K1695" s="0" t="n">
        <v>31.51</v>
      </c>
      <c r="L1695" s="0" t="n">
        <v>0.34</v>
      </c>
      <c r="M1695" s="19" t="n">
        <v>43592.7978590625</v>
      </c>
      <c r="N1695" s="19" t="n">
        <v>43592.8228745718</v>
      </c>
      <c r="O1695" s="19" t="s">
        <v>605</v>
      </c>
      <c r="AO1695" s="47" t="str">
        <f aca="false">IF(AND(C1695=S$2,D1695=S$3,COUNTIF(AO$1:AO1694,"&gt;"&amp;1)&lt;10),ROW(),"")</f>
        <v/>
      </c>
    </row>
    <row r="1696" customFormat="false" ht="12.8" hidden="false" customHeight="false" outlineLevel="0" collapsed="false">
      <c r="A1696" s="0" t="s">
        <v>2311</v>
      </c>
      <c r="B1696" s="0" t="s">
        <v>145</v>
      </c>
      <c r="C1696" s="0" t="s">
        <v>12</v>
      </c>
      <c r="D1696" s="0" t="s">
        <v>145</v>
      </c>
      <c r="E1696" s="20" t="n">
        <v>149.292000579834</v>
      </c>
      <c r="F1696" s="0" t="n">
        <v>84.2</v>
      </c>
      <c r="G1696" s="0" t="n">
        <v>88.7</v>
      </c>
      <c r="H1696" s="0" t="n">
        <v>95.6</v>
      </c>
      <c r="I1696" s="0" t="n">
        <v>3.41</v>
      </c>
      <c r="J1696" s="0" t="n">
        <v>0.67</v>
      </c>
      <c r="K1696" s="0" t="n">
        <v>31.87</v>
      </c>
      <c r="L1696" s="0" t="n">
        <v>0.93</v>
      </c>
      <c r="M1696" s="19" t="n">
        <v>43592.7821885069</v>
      </c>
      <c r="N1696" s="19" t="n">
        <v>43592.7927497685</v>
      </c>
      <c r="O1696" s="19" t="s">
        <v>605</v>
      </c>
      <c r="AO1696" s="47" t="str">
        <f aca="false">IF(AND(C1696=S$2,D1696=S$3,COUNTIF(AO$1:AO1695,"&gt;"&amp;1)&lt;10),ROW(),"")</f>
        <v/>
      </c>
    </row>
    <row r="1697" customFormat="false" ht="12.8" hidden="false" customHeight="false" outlineLevel="0" collapsed="false">
      <c r="A1697" s="0" t="s">
        <v>2312</v>
      </c>
      <c r="B1697" s="0" t="s">
        <v>145</v>
      </c>
      <c r="C1697" s="0" t="s">
        <v>12</v>
      </c>
      <c r="D1697" s="0" t="s">
        <v>145</v>
      </c>
      <c r="E1697" s="20" t="n">
        <v>150.9880027771</v>
      </c>
      <c r="F1697" s="0" t="n">
        <v>83.6</v>
      </c>
      <c r="G1697" s="0" t="n">
        <v>88.1</v>
      </c>
      <c r="H1697" s="0" t="n">
        <v>94.7</v>
      </c>
      <c r="I1697" s="0" t="n">
        <v>4.5</v>
      </c>
      <c r="J1697" s="0" t="n">
        <v>0.69</v>
      </c>
      <c r="K1697" s="0" t="n">
        <v>31.81</v>
      </c>
      <c r="L1697" s="0" t="n">
        <v>0.71</v>
      </c>
      <c r="M1697" s="19" t="n">
        <v>43592.7685544792</v>
      </c>
      <c r="N1697" s="19" t="n">
        <v>43592.778028206</v>
      </c>
      <c r="O1697" s="19" t="s">
        <v>605</v>
      </c>
      <c r="AO1697" s="47" t="str">
        <f aca="false">IF(AND(C1697=S$2,D1697=S$3,COUNTIF(AO$1:AO1696,"&gt;"&amp;1)&lt;10),ROW(),"")</f>
        <v/>
      </c>
    </row>
    <row r="1698" customFormat="false" ht="12.8" hidden="false" customHeight="false" outlineLevel="0" collapsed="false">
      <c r="A1698" s="0" t="s">
        <v>2313</v>
      </c>
      <c r="B1698" s="0" t="s">
        <v>145</v>
      </c>
      <c r="C1698" s="0" t="s">
        <v>12</v>
      </c>
      <c r="D1698" s="0" t="s">
        <v>145</v>
      </c>
      <c r="E1698" s="20" t="n">
        <v>252.433999633789</v>
      </c>
      <c r="F1698" s="0" t="n">
        <v>83.7</v>
      </c>
      <c r="G1698" s="0" t="n">
        <v>88.2</v>
      </c>
      <c r="H1698" s="0" t="n">
        <v>95.3</v>
      </c>
      <c r="I1698" s="0" t="n">
        <v>1.82</v>
      </c>
      <c r="J1698" s="0" t="n">
        <v>0.62</v>
      </c>
      <c r="K1698" s="0" t="n">
        <v>31.67</v>
      </c>
      <c r="L1698" s="0" t="n">
        <v>0.22</v>
      </c>
      <c r="M1698" s="19" t="n">
        <v>43592.7014241088</v>
      </c>
      <c r="N1698" s="19" t="n">
        <v>43592.7262533565</v>
      </c>
      <c r="O1698" s="19" t="s">
        <v>605</v>
      </c>
      <c r="AO1698" s="47" t="str">
        <f aca="false">IF(AND(C1698=S$2,D1698=S$3,COUNTIF(AO$1:AO1697,"&gt;"&amp;1)&lt;10),ROW(),"")</f>
        <v/>
      </c>
    </row>
    <row r="1699" customFormat="false" ht="12.8" hidden="false" customHeight="false" outlineLevel="0" collapsed="false">
      <c r="A1699" s="0" t="s">
        <v>2314</v>
      </c>
      <c r="B1699" s="0" t="s">
        <v>30</v>
      </c>
      <c r="C1699" s="0" t="s">
        <v>3</v>
      </c>
      <c r="D1699" s="0" t="s">
        <v>30</v>
      </c>
      <c r="E1699" s="20" t="n">
        <v>326.044002151489</v>
      </c>
      <c r="F1699" s="0" t="n">
        <v>77.2</v>
      </c>
      <c r="G1699" s="0" t="n">
        <v>81.4</v>
      </c>
      <c r="H1699" s="0" t="n">
        <v>88.4</v>
      </c>
      <c r="I1699" s="0" t="n">
        <v>1.9</v>
      </c>
      <c r="J1699" s="0" t="n">
        <v>0.91</v>
      </c>
      <c r="K1699" s="0" t="n">
        <v>31.39</v>
      </c>
      <c r="L1699" s="0" t="n">
        <v>0.35</v>
      </c>
      <c r="M1699" s="19" t="n">
        <v>43592.6933168171</v>
      </c>
      <c r="N1699" s="19" t="n">
        <v>43592.8554229514</v>
      </c>
      <c r="O1699" s="19" t="s">
        <v>605</v>
      </c>
      <c r="AO1699" s="47" t="str">
        <f aca="false">IF(AND(C1699=S$2,D1699=S$3,COUNTIF(AO$1:AO1698,"&gt;"&amp;1)&lt;10),ROW(),"")</f>
        <v/>
      </c>
    </row>
    <row r="1700" customFormat="false" ht="12.8" hidden="false" customHeight="false" outlineLevel="0" collapsed="false">
      <c r="A1700" s="0" t="s">
        <v>2315</v>
      </c>
      <c r="B1700" s="0" t="s">
        <v>30</v>
      </c>
      <c r="C1700" s="0" t="s">
        <v>3</v>
      </c>
      <c r="D1700" s="0" t="s">
        <v>30</v>
      </c>
      <c r="E1700" s="20" t="n">
        <v>175.526000976563</v>
      </c>
      <c r="F1700" s="0" t="n">
        <v>77.7</v>
      </c>
      <c r="G1700" s="0" t="n">
        <v>81.9</v>
      </c>
      <c r="H1700" s="0" t="n">
        <v>88.9</v>
      </c>
      <c r="I1700" s="0" t="n">
        <v>1.16</v>
      </c>
      <c r="J1700" s="0" t="n">
        <v>1.02</v>
      </c>
      <c r="K1700" s="0" t="n">
        <v>31.57</v>
      </c>
      <c r="L1700" s="0" t="n">
        <v>0.35</v>
      </c>
      <c r="M1700" s="19" t="n">
        <v>43592.6677902431</v>
      </c>
      <c r="N1700" s="19" t="n">
        <v>43592.6898611111</v>
      </c>
      <c r="O1700" s="19" t="s">
        <v>605</v>
      </c>
      <c r="AO1700" s="47" t="str">
        <f aca="false">IF(AND(C1700=S$2,D1700=S$3,COUNTIF(AO$1:AO1699,"&gt;"&amp;1)&lt;10),ROW(),"")</f>
        <v/>
      </c>
    </row>
    <row r="1701" customFormat="false" ht="12.8" hidden="false" customHeight="false" outlineLevel="0" collapsed="false">
      <c r="A1701" s="0" t="s">
        <v>2316</v>
      </c>
      <c r="B1701" s="0" t="s">
        <v>54</v>
      </c>
      <c r="C1701" s="0" t="s">
        <v>5</v>
      </c>
      <c r="D1701" s="0" t="s">
        <v>54</v>
      </c>
      <c r="E1701" s="20" t="n">
        <v>300.405003356934</v>
      </c>
      <c r="F1701" s="0" t="n">
        <v>78.9</v>
      </c>
      <c r="G1701" s="0" t="n">
        <v>83.1</v>
      </c>
      <c r="H1701" s="0" t="n">
        <v>89.8</v>
      </c>
      <c r="I1701" s="0" t="n">
        <v>2.11</v>
      </c>
      <c r="J1701" s="0" t="n">
        <v>1.01</v>
      </c>
      <c r="K1701" s="0" t="n">
        <v>31.37</v>
      </c>
      <c r="L1701" s="0" t="n">
        <v>0.35</v>
      </c>
      <c r="M1701" s="19" t="n">
        <v>43592.6283447569</v>
      </c>
      <c r="N1701" s="19" t="n">
        <v>43592.659346956</v>
      </c>
      <c r="O1701" s="19" t="s">
        <v>605</v>
      </c>
      <c r="AO1701" s="47" t="str">
        <f aca="false">IF(AND(C1701=S$2,D1701=S$3,COUNTIF(AO$1:AO1700,"&gt;"&amp;1)&lt;10),ROW(),"")</f>
        <v/>
      </c>
    </row>
    <row r="1702" customFormat="false" ht="12.8" hidden="false" customHeight="false" outlineLevel="0" collapsed="false">
      <c r="A1702" s="0" t="s">
        <v>2317</v>
      </c>
      <c r="B1702" s="0" t="s">
        <v>54</v>
      </c>
      <c r="C1702" s="0" t="s">
        <v>5</v>
      </c>
      <c r="D1702" s="0" t="s">
        <v>54</v>
      </c>
      <c r="E1702" s="20" t="n">
        <v>226.794002532959</v>
      </c>
      <c r="F1702" s="0" t="n">
        <v>80.3</v>
      </c>
      <c r="G1702" s="0" t="n">
        <v>84.6</v>
      </c>
      <c r="H1702" s="0" t="n">
        <v>91.9</v>
      </c>
      <c r="I1702" s="0" t="n">
        <v>0.78</v>
      </c>
      <c r="J1702" s="0" t="n">
        <v>0.66</v>
      </c>
      <c r="K1702" s="0" t="n">
        <v>31.33</v>
      </c>
      <c r="L1702" s="0" t="n">
        <v>0.29</v>
      </c>
      <c r="M1702" s="19" t="n">
        <v>43592.6004288194</v>
      </c>
      <c r="N1702" s="19" t="n">
        <v>43592.6233522801</v>
      </c>
      <c r="O1702" s="19" t="s">
        <v>605</v>
      </c>
      <c r="AO1702" s="47" t="str">
        <f aca="false">IF(AND(C1702=S$2,D1702=S$3,COUNTIF(AO$1:AO1701,"&gt;"&amp;1)&lt;10),ROW(),"")</f>
        <v/>
      </c>
    </row>
    <row r="1703" customFormat="false" ht="12.8" hidden="false" customHeight="false" outlineLevel="0" collapsed="false">
      <c r="A1703" s="0" t="s">
        <v>2318</v>
      </c>
      <c r="B1703" s="0" t="s">
        <v>30</v>
      </c>
      <c r="C1703" s="0" t="s">
        <v>3</v>
      </c>
      <c r="D1703" s="0" t="s">
        <v>30</v>
      </c>
      <c r="E1703" s="20" t="n">
        <v>329.486000061035</v>
      </c>
      <c r="F1703" s="0" t="n">
        <v>76.2</v>
      </c>
      <c r="G1703" s="0" t="n">
        <v>80.3</v>
      </c>
      <c r="H1703" s="0" t="n">
        <v>87</v>
      </c>
      <c r="I1703" s="0" t="n">
        <v>0.7</v>
      </c>
      <c r="J1703" s="0" t="n">
        <v>1.02</v>
      </c>
      <c r="K1703" s="0" t="n">
        <v>31.07</v>
      </c>
      <c r="L1703" s="0" t="n">
        <v>0.66</v>
      </c>
      <c r="M1703" s="19" t="n">
        <v>43592.5443408912</v>
      </c>
      <c r="N1703" s="19" t="n">
        <v>43592.6073209144</v>
      </c>
      <c r="O1703" s="19" t="s">
        <v>605</v>
      </c>
      <c r="AO1703" s="47" t="str">
        <f aca="false">IF(AND(C1703=S$2,D1703=S$3,COUNTIF(AO$1:AO1702,"&gt;"&amp;1)&lt;10),ROW(),"")</f>
        <v/>
      </c>
    </row>
    <row r="1704" customFormat="false" ht="12.8" hidden="false" customHeight="false" outlineLevel="0" collapsed="false">
      <c r="A1704" s="0" t="s">
        <v>2319</v>
      </c>
      <c r="B1704" s="0" t="s">
        <v>66</v>
      </c>
      <c r="C1704" s="0" t="s">
        <v>20</v>
      </c>
      <c r="D1704" s="0" t="s">
        <v>66</v>
      </c>
      <c r="E1704" s="20" t="n">
        <v>224.407002258301</v>
      </c>
      <c r="F1704" s="0" t="n">
        <v>70.1</v>
      </c>
      <c r="G1704" s="0" t="n">
        <v>73.8</v>
      </c>
      <c r="H1704" s="0" t="n">
        <v>76.7</v>
      </c>
      <c r="I1704" s="0" t="n">
        <v>4.44</v>
      </c>
      <c r="J1704" s="0" t="n">
        <v>1.12</v>
      </c>
      <c r="K1704" s="0" t="n">
        <v>31.78</v>
      </c>
      <c r="L1704" s="0" t="n">
        <v>1.14</v>
      </c>
      <c r="M1704" s="19" t="n">
        <v>43592.5138662384</v>
      </c>
      <c r="N1704" s="19" t="n">
        <v>43592.5340512384</v>
      </c>
      <c r="O1704" s="19" t="s">
        <v>676</v>
      </c>
      <c r="AO1704" s="47" t="str">
        <f aca="false">IF(AND(C1704=S$2,D1704=S$3,COUNTIF(AO$1:AO1703,"&gt;"&amp;1)&lt;10),ROW(),"")</f>
        <v/>
      </c>
    </row>
    <row r="1705" customFormat="false" ht="12.8" hidden="false" customHeight="false" outlineLevel="0" collapsed="false">
      <c r="A1705" s="0" t="s">
        <v>2320</v>
      </c>
      <c r="B1705" s="0" t="s">
        <v>613</v>
      </c>
      <c r="C1705" s="0" t="s">
        <v>8</v>
      </c>
      <c r="D1705" s="0" t="s">
        <v>66</v>
      </c>
      <c r="E1705" s="20" t="n">
        <v>405.857997894287</v>
      </c>
      <c r="F1705" s="0" t="n">
        <v>73.4</v>
      </c>
      <c r="G1705" s="0" t="n">
        <v>77.4</v>
      </c>
      <c r="H1705" s="0" t="n">
        <v>83.2</v>
      </c>
      <c r="I1705" s="0" t="n">
        <v>9.11</v>
      </c>
      <c r="J1705" s="0" t="n">
        <v>1.42</v>
      </c>
      <c r="K1705" s="0" t="n">
        <v>32.07</v>
      </c>
      <c r="L1705" s="0" t="n">
        <v>1.06</v>
      </c>
      <c r="M1705" s="19" t="n">
        <v>43592.4567210648</v>
      </c>
      <c r="N1705" s="19" t="n">
        <v>43592.5050345718</v>
      </c>
      <c r="O1705" s="19" t="s">
        <v>676</v>
      </c>
      <c r="AO1705" s="47" t="str">
        <f aca="false">IF(AND(C1705=S$2,D1705=S$3,COUNTIF(AO$1:AO1704,"&gt;"&amp;1)&lt;10),ROW(),"")</f>
        <v/>
      </c>
    </row>
    <row r="1706" customFormat="false" ht="12.8" hidden="false" customHeight="false" outlineLevel="0" collapsed="false">
      <c r="A1706" s="0" t="s">
        <v>2321</v>
      </c>
      <c r="B1706" s="0" t="s">
        <v>66</v>
      </c>
      <c r="C1706" s="0" t="s">
        <v>20</v>
      </c>
      <c r="D1706" s="0" t="s">
        <v>66</v>
      </c>
      <c r="E1706" s="20" t="n">
        <v>365.955001831055</v>
      </c>
      <c r="F1706" s="0" t="n">
        <v>72.8</v>
      </c>
      <c r="G1706" s="0" t="n">
        <v>76.7</v>
      </c>
      <c r="H1706" s="0" t="n">
        <v>82.2</v>
      </c>
      <c r="I1706" s="0" t="n">
        <v>8.1</v>
      </c>
      <c r="J1706" s="0" t="n">
        <v>1.41</v>
      </c>
      <c r="K1706" s="0" t="n">
        <v>31.89</v>
      </c>
      <c r="L1706" s="0" t="n">
        <v>2.05</v>
      </c>
      <c r="M1706" s="19" t="n">
        <v>43592.3868093403</v>
      </c>
      <c r="N1706" s="19" t="n">
        <v>43592.4572916319</v>
      </c>
      <c r="O1706" s="19" t="s">
        <v>676</v>
      </c>
      <c r="AO1706" s="47" t="str">
        <f aca="false">IF(AND(C1706=S$2,D1706=S$3,COUNTIF(AO$1:AO1705,"&gt;"&amp;1)&lt;10),ROW(),"")</f>
        <v/>
      </c>
    </row>
    <row r="1707" customFormat="false" ht="12.8" hidden="false" customHeight="false" outlineLevel="0" collapsed="false">
      <c r="A1707" s="0" t="s">
        <v>2322</v>
      </c>
      <c r="B1707" s="0" t="s">
        <v>30</v>
      </c>
      <c r="C1707" s="0" t="s">
        <v>3</v>
      </c>
      <c r="D1707" s="0" t="s">
        <v>30</v>
      </c>
      <c r="E1707" s="20" t="n">
        <v>185.335998535156</v>
      </c>
      <c r="F1707" s="0" t="n">
        <v>76.6</v>
      </c>
      <c r="G1707" s="0" t="n">
        <v>80.8</v>
      </c>
      <c r="H1707" s="0" t="n">
        <v>87.3</v>
      </c>
      <c r="I1707" s="0" t="n">
        <v>3.52</v>
      </c>
      <c r="J1707" s="0" t="n">
        <v>1.19</v>
      </c>
      <c r="K1707" s="0" t="n">
        <v>31.59</v>
      </c>
      <c r="L1707" s="0" t="n">
        <v>0.98</v>
      </c>
      <c r="M1707" s="19" t="n">
        <v>43592.3643353819</v>
      </c>
      <c r="N1707" s="19" t="n">
        <v>43592.3827852662</v>
      </c>
      <c r="O1707" s="19" t="s">
        <v>676</v>
      </c>
      <c r="AO1707" s="47" t="str">
        <f aca="false">IF(AND(C1707=S$2,D1707=S$3,COUNTIF(AO$1:AO1706,"&gt;"&amp;1)&lt;10),ROW(),"")</f>
        <v/>
      </c>
    </row>
    <row r="1708" customFormat="false" ht="12.8" hidden="false" customHeight="false" outlineLevel="0" collapsed="false">
      <c r="A1708" s="0" t="s">
        <v>2323</v>
      </c>
      <c r="B1708" s="0" t="s">
        <v>613</v>
      </c>
      <c r="C1708" s="0" t="s">
        <v>23</v>
      </c>
      <c r="D1708" s="0" t="s">
        <v>594</v>
      </c>
      <c r="E1708" s="20" t="n">
        <v>255.099002838135</v>
      </c>
      <c r="F1708" s="0" t="n">
        <v>76</v>
      </c>
      <c r="G1708" s="0" t="n">
        <v>80.1</v>
      </c>
      <c r="H1708" s="0" t="n">
        <v>85.6</v>
      </c>
      <c r="I1708" s="0" t="n">
        <v>8.99</v>
      </c>
      <c r="J1708" s="0" t="n">
        <v>1.39</v>
      </c>
      <c r="K1708" s="0" t="n">
        <v>32.15</v>
      </c>
      <c r="L1708" s="0" t="n">
        <v>0.65</v>
      </c>
      <c r="M1708" s="19" t="n">
        <v>43592.3254118866</v>
      </c>
      <c r="N1708" s="19" t="n">
        <v>43592.3492249653</v>
      </c>
      <c r="O1708" s="19" t="s">
        <v>676</v>
      </c>
      <c r="AO1708" s="47" t="str">
        <f aca="false">IF(AND(C1708=S$2,D1708=S$3,COUNTIF(AO$1:AO1707,"&gt;"&amp;1)&lt;10),ROW(),"")</f>
        <v/>
      </c>
    </row>
    <row r="1709" customFormat="false" ht="12.8" hidden="false" customHeight="false" outlineLevel="0" collapsed="false">
      <c r="A1709" s="0" t="s">
        <v>2324</v>
      </c>
      <c r="B1709" s="0" t="s">
        <v>594</v>
      </c>
      <c r="C1709" s="0" t="s">
        <v>23</v>
      </c>
      <c r="D1709" s="0" t="s">
        <v>594</v>
      </c>
      <c r="E1709" s="20" t="n">
        <v>252.558004379272</v>
      </c>
      <c r="F1709" s="0" t="n">
        <v>76.6</v>
      </c>
      <c r="G1709" s="0" t="n">
        <v>80.9</v>
      </c>
      <c r="H1709" s="0" t="n">
        <v>85.4</v>
      </c>
      <c r="I1709" s="0" t="n">
        <v>10.5</v>
      </c>
      <c r="J1709" s="0" t="n">
        <v>1.55</v>
      </c>
      <c r="K1709" s="0" t="n">
        <v>32.33</v>
      </c>
      <c r="L1709" s="0" t="n">
        <v>0.57</v>
      </c>
      <c r="M1709" s="19" t="n">
        <v>43592.2804863079</v>
      </c>
      <c r="N1709" s="19" t="n">
        <v>43592.3037849537</v>
      </c>
      <c r="O1709" s="19" t="s">
        <v>676</v>
      </c>
      <c r="AO1709" s="47" t="str">
        <f aca="false">IF(AND(C1709=S$2,D1709=S$3,COUNTIF(AO$1:AO1708,"&gt;"&amp;1)&lt;10),ROW(),"")</f>
        <v/>
      </c>
    </row>
    <row r="1710" customFormat="false" ht="12.8" hidden="false" customHeight="false" outlineLevel="0" collapsed="false">
      <c r="A1710" s="0" t="s">
        <v>2325</v>
      </c>
      <c r="B1710" s="0" t="s">
        <v>613</v>
      </c>
      <c r="C1710" s="0" t="s">
        <v>8</v>
      </c>
      <c r="D1710" s="0" t="s">
        <v>66</v>
      </c>
      <c r="E1710" s="20" t="n">
        <v>196.039999961853</v>
      </c>
      <c r="F1710" s="0" t="n">
        <v>74.4</v>
      </c>
      <c r="G1710" s="0" t="n">
        <v>78.5</v>
      </c>
      <c r="H1710" s="0" t="n">
        <v>83.6</v>
      </c>
      <c r="I1710" s="0" t="n">
        <v>9.22</v>
      </c>
      <c r="J1710" s="0" t="n">
        <v>1.39</v>
      </c>
      <c r="K1710" s="0" t="n">
        <v>32.23</v>
      </c>
      <c r="L1710" s="0" t="n">
        <v>0.4</v>
      </c>
      <c r="M1710" s="19" t="n">
        <v>43592.2536760417</v>
      </c>
      <c r="N1710" s="19" t="n">
        <v>43592.3674143866</v>
      </c>
      <c r="O1710" s="19" t="s">
        <v>676</v>
      </c>
      <c r="AO1710" s="47" t="str">
        <f aca="false">IF(AND(C1710=S$2,D1710=S$3,COUNTIF(AO$1:AO1709,"&gt;"&amp;1)&lt;10),ROW(),"")</f>
        <v/>
      </c>
    </row>
    <row r="1711" customFormat="false" ht="12.8" hidden="false" customHeight="false" outlineLevel="0" collapsed="false">
      <c r="A1711" s="0" t="s">
        <v>2326</v>
      </c>
      <c r="B1711" s="0" t="s">
        <v>594</v>
      </c>
      <c r="C1711" s="0" t="s">
        <v>23</v>
      </c>
      <c r="D1711" s="0" t="s">
        <v>594</v>
      </c>
      <c r="E1711" s="20" t="n">
        <v>127.456996917725</v>
      </c>
      <c r="F1711" s="0" t="n">
        <v>76.9</v>
      </c>
      <c r="G1711" s="0" t="n">
        <v>81.2</v>
      </c>
      <c r="H1711" s="0" t="n">
        <v>85.9</v>
      </c>
      <c r="I1711" s="0" t="n">
        <v>10.58</v>
      </c>
      <c r="J1711" s="0" t="n">
        <v>1.54</v>
      </c>
      <c r="K1711" s="0" t="n">
        <v>32.35</v>
      </c>
      <c r="L1711" s="0" t="n">
        <v>0.52</v>
      </c>
      <c r="M1711" s="19" t="n">
        <v>43591.9347059028</v>
      </c>
      <c r="N1711" s="19" t="n">
        <v>43592.2482026273</v>
      </c>
      <c r="O1711" s="19" t="s">
        <v>676</v>
      </c>
      <c r="AO1711" s="47" t="str">
        <f aca="false">IF(AND(C1711=S$2,D1711=S$3,COUNTIF(AO$1:AO1710,"&gt;"&amp;1)&lt;10),ROW(),"")</f>
        <v/>
      </c>
    </row>
    <row r="1712" customFormat="false" ht="12.8" hidden="false" customHeight="false" outlineLevel="0" collapsed="false">
      <c r="A1712" s="0" t="s">
        <v>2327</v>
      </c>
      <c r="B1712" s="0" t="s">
        <v>66</v>
      </c>
      <c r="C1712" s="0" t="s">
        <v>20</v>
      </c>
      <c r="D1712" s="0" t="s">
        <v>66</v>
      </c>
      <c r="E1712" s="20" t="n">
        <v>186.039001464844</v>
      </c>
      <c r="F1712" s="0" t="n">
        <v>71.2</v>
      </c>
      <c r="G1712" s="0" t="n">
        <v>75.1</v>
      </c>
      <c r="H1712" s="0" t="n">
        <v>79.5</v>
      </c>
      <c r="I1712" s="0" t="n">
        <v>11.38</v>
      </c>
      <c r="J1712" s="0" t="n">
        <v>1.58</v>
      </c>
      <c r="K1712" s="0" t="n">
        <v>32.33</v>
      </c>
      <c r="L1712" s="0" t="n">
        <v>0.94</v>
      </c>
      <c r="M1712" s="19" t="n">
        <v>43591.9071533912</v>
      </c>
      <c r="N1712" s="19" t="n">
        <v>43591.9207638079</v>
      </c>
      <c r="O1712" s="19" t="s">
        <v>676</v>
      </c>
      <c r="AO1712" s="47" t="str">
        <f aca="false">IF(AND(C1712=S$2,D1712=S$3,COUNTIF(AO$1:AO1711,"&gt;"&amp;1)&lt;10),ROW(),"")</f>
        <v/>
      </c>
    </row>
    <row r="1713" customFormat="false" ht="12.8" hidden="false" customHeight="false" outlineLevel="0" collapsed="false">
      <c r="A1713" s="0" t="s">
        <v>2328</v>
      </c>
      <c r="B1713" s="0" t="s">
        <v>613</v>
      </c>
      <c r="C1713" s="0" t="s">
        <v>23</v>
      </c>
      <c r="D1713" s="0" t="s">
        <v>594</v>
      </c>
      <c r="E1713" s="20" t="n">
        <v>206.726002120972</v>
      </c>
      <c r="F1713" s="0" t="n">
        <v>75.2</v>
      </c>
      <c r="G1713" s="0" t="n">
        <v>79.4</v>
      </c>
      <c r="H1713" s="0" t="n">
        <v>84.2</v>
      </c>
      <c r="I1713" s="0" t="n">
        <v>9.41</v>
      </c>
      <c r="J1713" s="0" t="n">
        <v>1.36</v>
      </c>
      <c r="K1713" s="0" t="n">
        <v>32.04</v>
      </c>
      <c r="L1713" s="0" t="n">
        <v>0.32</v>
      </c>
      <c r="M1713" s="19" t="n">
        <v>43591.8813319444</v>
      </c>
      <c r="N1713" s="19" t="n">
        <v>43591.9019863773</v>
      </c>
      <c r="O1713" s="19" t="s">
        <v>676</v>
      </c>
      <c r="AO1713" s="47" t="str">
        <f aca="false">IF(AND(C1713=S$2,D1713=S$3,COUNTIF(AO$1:AO1712,"&gt;"&amp;1)&lt;10),ROW(),"")</f>
        <v/>
      </c>
    </row>
    <row r="1714" customFormat="false" ht="12.8" hidden="false" customHeight="false" outlineLevel="0" collapsed="false">
      <c r="A1714" s="0" t="s">
        <v>2329</v>
      </c>
      <c r="B1714" s="0" t="s">
        <v>30</v>
      </c>
      <c r="C1714" s="0" t="s">
        <v>3</v>
      </c>
      <c r="D1714" s="0" t="s">
        <v>30</v>
      </c>
      <c r="E1714" s="20" t="n">
        <v>217.293001556396</v>
      </c>
      <c r="F1714" s="0" t="n">
        <v>72.8</v>
      </c>
      <c r="G1714" s="0" t="n">
        <v>76.7</v>
      </c>
      <c r="H1714" s="0" t="n">
        <v>82.9</v>
      </c>
      <c r="I1714" s="0" t="n">
        <v>5.57</v>
      </c>
      <c r="J1714" s="0" t="n">
        <v>0.95</v>
      </c>
      <c r="K1714" s="0" t="n">
        <v>31.78</v>
      </c>
      <c r="L1714" s="0" t="n">
        <v>0.31</v>
      </c>
      <c r="M1714" s="19" t="n">
        <v>43591.8581025116</v>
      </c>
      <c r="N1714" s="19" t="n">
        <v>43591.876188044</v>
      </c>
      <c r="O1714" s="19" t="s">
        <v>676</v>
      </c>
      <c r="AO1714" s="47" t="str">
        <f aca="false">IF(AND(C1714=S$2,D1714=S$3,COUNTIF(AO$1:AO1713,"&gt;"&amp;1)&lt;10),ROW(),"")</f>
        <v/>
      </c>
    </row>
    <row r="1715" customFormat="false" ht="12.8" hidden="false" customHeight="false" outlineLevel="0" collapsed="false">
      <c r="A1715" s="0" t="s">
        <v>2330</v>
      </c>
      <c r="B1715" s="0" t="s">
        <v>66</v>
      </c>
      <c r="C1715" s="0" t="s">
        <v>20</v>
      </c>
      <c r="D1715" s="0" t="s">
        <v>66</v>
      </c>
      <c r="E1715" s="20" t="n">
        <v>373.092002105713</v>
      </c>
      <c r="F1715" s="0" t="n">
        <v>67.7</v>
      </c>
      <c r="G1715" s="0" t="n">
        <v>71.4</v>
      </c>
      <c r="H1715" s="0" t="n">
        <v>77.3</v>
      </c>
      <c r="I1715" s="0" t="n">
        <v>6.04</v>
      </c>
      <c r="J1715" s="0" t="n">
        <v>1.08</v>
      </c>
      <c r="K1715" s="0" t="n">
        <v>31.85</v>
      </c>
      <c r="L1715" s="0" t="n">
        <v>0.53</v>
      </c>
      <c r="M1715" s="19" t="n">
        <v>43591.824780706</v>
      </c>
      <c r="N1715" s="19" t="n">
        <v>43591.852750544</v>
      </c>
      <c r="O1715" s="19" t="s">
        <v>676</v>
      </c>
      <c r="AO1715" s="47" t="str">
        <f aca="false">IF(AND(C1715=S$2,D1715=S$3,COUNTIF(AO$1:AO1714,"&gt;"&amp;1)&lt;10),ROW(),"")</f>
        <v/>
      </c>
    </row>
    <row r="1716" customFormat="false" ht="12.8" hidden="false" customHeight="false" outlineLevel="0" collapsed="false">
      <c r="A1716" s="0" t="s">
        <v>2331</v>
      </c>
      <c r="B1716" s="0" t="s">
        <v>30</v>
      </c>
      <c r="C1716" s="0" t="s">
        <v>4</v>
      </c>
      <c r="D1716" s="0" t="s">
        <v>30</v>
      </c>
      <c r="E1716" s="20" t="n">
        <v>63.5020008087158</v>
      </c>
      <c r="F1716" s="0" t="n">
        <v>77.4</v>
      </c>
      <c r="G1716" s="0" t="n">
        <v>81.6</v>
      </c>
      <c r="H1716" s="0" t="n">
        <v>87.7</v>
      </c>
      <c r="I1716" s="0" t="n">
        <v>6.51</v>
      </c>
      <c r="J1716" s="0" t="n">
        <v>0.91</v>
      </c>
      <c r="K1716" s="0" t="n">
        <v>31.81</v>
      </c>
      <c r="L1716" s="0" t="n">
        <v>0.5</v>
      </c>
      <c r="M1716" s="19" t="n">
        <v>43591.8188966782</v>
      </c>
      <c r="N1716" s="19" t="n">
        <v>43591.8213462963</v>
      </c>
      <c r="O1716" s="19" t="s">
        <v>837</v>
      </c>
      <c r="AO1716" s="47" t="str">
        <f aca="false">IF(AND(C1716=S$2,D1716=S$3,COUNTIF(AO$1:AO1715,"&gt;"&amp;1)&lt;10),ROW(),"")</f>
        <v/>
      </c>
    </row>
    <row r="1717" customFormat="false" ht="12.8" hidden="false" customHeight="false" outlineLevel="0" collapsed="false">
      <c r="A1717" s="0" t="s">
        <v>2332</v>
      </c>
      <c r="B1717" s="0" t="s">
        <v>66</v>
      </c>
      <c r="C1717" s="0" t="s">
        <v>20</v>
      </c>
      <c r="D1717" s="0" t="s">
        <v>66</v>
      </c>
      <c r="E1717" s="20" t="n">
        <v>68.8549995422363</v>
      </c>
      <c r="F1717" s="0" t="n">
        <v>69.6</v>
      </c>
      <c r="G1717" s="0" t="n">
        <v>73.3</v>
      </c>
      <c r="H1717" s="0" t="n">
        <v>79.4</v>
      </c>
      <c r="I1717" s="0" t="n">
        <v>4.86</v>
      </c>
      <c r="J1717" s="0" t="n">
        <v>1.02</v>
      </c>
      <c r="K1717" s="0" t="n">
        <v>31.89</v>
      </c>
      <c r="L1717" s="0" t="n">
        <v>0.34</v>
      </c>
      <c r="M1717" s="19" t="n">
        <v>43591.8089124653</v>
      </c>
      <c r="N1717" s="19" t="n">
        <v>43591.811616169</v>
      </c>
      <c r="O1717" s="19" t="s">
        <v>837</v>
      </c>
      <c r="AO1717" s="47" t="str">
        <f aca="false">IF(AND(C1717=S$2,D1717=S$3,COUNTIF(AO$1:AO1716,"&gt;"&amp;1)&lt;10),ROW(),"")</f>
        <v/>
      </c>
    </row>
    <row r="1718" customFormat="false" ht="12.8" hidden="false" customHeight="false" outlineLevel="0" collapsed="false">
      <c r="A1718" s="0" t="s">
        <v>2333</v>
      </c>
      <c r="B1718" s="0" t="s">
        <v>30</v>
      </c>
      <c r="C1718" s="0" t="s">
        <v>3</v>
      </c>
      <c r="D1718" s="0" t="s">
        <v>30</v>
      </c>
      <c r="E1718" s="20" t="n">
        <v>361.668001174927</v>
      </c>
      <c r="F1718" s="0" t="n">
        <v>74.8</v>
      </c>
      <c r="G1718" s="0" t="n">
        <v>78.8</v>
      </c>
      <c r="H1718" s="0" t="n">
        <v>85.2</v>
      </c>
      <c r="I1718" s="0" t="n">
        <v>3.41</v>
      </c>
      <c r="J1718" s="0" t="n">
        <v>0.81</v>
      </c>
      <c r="K1718" s="0" t="n">
        <v>31.69</v>
      </c>
      <c r="L1718" s="0" t="n">
        <v>0.62</v>
      </c>
      <c r="M1718" s="19" t="n">
        <v>43591.7312330208</v>
      </c>
      <c r="N1718" s="19" t="n">
        <v>43591.8010382292</v>
      </c>
      <c r="O1718" s="19" t="s">
        <v>837</v>
      </c>
      <c r="AO1718" s="47" t="str">
        <f aca="false">IF(AND(C1718=S$2,D1718=S$3,COUNTIF(AO$1:AO1717,"&gt;"&amp;1)&lt;10),ROW(),"")</f>
        <v/>
      </c>
    </row>
    <row r="1719" customFormat="false" ht="12.8" hidden="false" customHeight="false" outlineLevel="0" collapsed="false">
      <c r="A1719" s="0" t="s">
        <v>2334</v>
      </c>
      <c r="B1719" s="0" t="s">
        <v>66</v>
      </c>
      <c r="C1719" s="0" t="s">
        <v>20</v>
      </c>
      <c r="D1719" s="0" t="s">
        <v>66</v>
      </c>
      <c r="E1719" s="20" t="n">
        <v>1007.43200836182</v>
      </c>
      <c r="F1719" s="0" t="n">
        <v>67.4</v>
      </c>
      <c r="G1719" s="0" t="n">
        <v>71</v>
      </c>
      <c r="H1719" s="0" t="n">
        <v>76.3</v>
      </c>
      <c r="I1719" s="0" t="n">
        <v>10.24</v>
      </c>
      <c r="J1719" s="0" t="n">
        <v>1.57</v>
      </c>
      <c r="K1719" s="0" t="n">
        <v>32.24</v>
      </c>
      <c r="L1719" s="0" t="n">
        <v>0.34</v>
      </c>
      <c r="M1719" s="19" t="n">
        <v>43591.5655677083</v>
      </c>
      <c r="N1719" s="19" t="n">
        <v>43592.2177033218</v>
      </c>
      <c r="O1719" s="19" t="s">
        <v>603</v>
      </c>
      <c r="AO1719" s="47" t="str">
        <f aca="false">IF(AND(C1719=S$2,D1719=S$3,COUNTIF(AO$1:AO1718,"&gt;"&amp;1)&lt;10),ROW(),"")</f>
        <v/>
      </c>
    </row>
    <row r="1720" customFormat="false" ht="12.8" hidden="false" customHeight="false" outlineLevel="0" collapsed="false">
      <c r="A1720" s="0" t="s">
        <v>2335</v>
      </c>
      <c r="B1720" s="0" t="s">
        <v>66</v>
      </c>
      <c r="C1720" s="0" t="s">
        <v>20</v>
      </c>
      <c r="D1720" s="0" t="s">
        <v>66</v>
      </c>
      <c r="E1720" s="20" t="n">
        <v>188.602001190186</v>
      </c>
      <c r="F1720" s="0" t="n">
        <v>71.3</v>
      </c>
      <c r="G1720" s="0" t="n">
        <v>75.2</v>
      </c>
      <c r="H1720" s="0" t="n">
        <v>81.7</v>
      </c>
      <c r="I1720" s="0" t="n">
        <v>4.03</v>
      </c>
      <c r="J1720" s="0" t="n">
        <v>0.99</v>
      </c>
      <c r="K1720" s="0" t="n">
        <v>31.55</v>
      </c>
      <c r="L1720" s="0" t="n">
        <v>0.45</v>
      </c>
      <c r="M1720" s="19" t="n">
        <v>43591.5331553588</v>
      </c>
      <c r="N1720" s="19" t="n">
        <v>43592.2175993403</v>
      </c>
      <c r="O1720" s="19" t="s">
        <v>1108</v>
      </c>
      <c r="AO1720" s="47" t="str">
        <f aca="false">IF(AND(C1720=S$2,D1720=S$3,COUNTIF(AO$1:AO1719,"&gt;"&amp;1)&lt;10),ROW(),"")</f>
        <v/>
      </c>
    </row>
    <row r="1721" customFormat="false" ht="12.8" hidden="false" customHeight="false" outlineLevel="0" collapsed="false">
      <c r="A1721" s="0" t="s">
        <v>2336</v>
      </c>
      <c r="B1721" s="0" t="s">
        <v>66</v>
      </c>
      <c r="C1721" s="0" t="s">
        <v>20</v>
      </c>
      <c r="D1721" s="0" t="s">
        <v>66</v>
      </c>
      <c r="E1721" s="20" t="n">
        <v>187.877002716064</v>
      </c>
      <c r="F1721" s="0" t="n">
        <v>71</v>
      </c>
      <c r="G1721" s="0" t="n">
        <v>74.8</v>
      </c>
      <c r="H1721" s="0" t="n">
        <v>81.1</v>
      </c>
      <c r="I1721" s="0" t="n">
        <v>4.8</v>
      </c>
      <c r="J1721" s="0" t="n">
        <v>0.95</v>
      </c>
      <c r="K1721" s="0" t="n">
        <v>31.68</v>
      </c>
      <c r="L1721" s="0" t="n">
        <v>0.36</v>
      </c>
      <c r="M1721" s="19" t="n">
        <v>43591.5039232292</v>
      </c>
      <c r="N1721" s="19" t="n">
        <v>43591.5264429051</v>
      </c>
      <c r="O1721" s="19" t="s">
        <v>1108</v>
      </c>
      <c r="AO1721" s="47" t="str">
        <f aca="false">IF(AND(C1721=S$2,D1721=S$3,COUNTIF(AO$1:AO1720,"&gt;"&amp;1)&lt;10),ROW(),"")</f>
        <v/>
      </c>
    </row>
    <row r="1722" customFormat="false" ht="12.8" hidden="false" customHeight="false" outlineLevel="0" collapsed="false">
      <c r="A1722" s="0" t="s">
        <v>2337</v>
      </c>
      <c r="B1722" s="0" t="s">
        <v>54</v>
      </c>
      <c r="C1722" s="0" t="s">
        <v>5</v>
      </c>
      <c r="D1722" s="0" t="s">
        <v>54</v>
      </c>
      <c r="E1722" s="20" t="n">
        <v>148.504001617432</v>
      </c>
      <c r="F1722" s="0" t="n">
        <v>80.1</v>
      </c>
      <c r="G1722" s="0" t="n">
        <v>84.5</v>
      </c>
      <c r="H1722" s="0" t="n">
        <v>91.2</v>
      </c>
      <c r="I1722" s="0" t="n">
        <v>4.11</v>
      </c>
      <c r="J1722" s="0" t="n">
        <v>0.76</v>
      </c>
      <c r="K1722" s="0" t="n">
        <v>31.64</v>
      </c>
      <c r="L1722" s="0" t="n">
        <v>1.27</v>
      </c>
      <c r="M1722" s="19" t="n">
        <v>43588.8782761921</v>
      </c>
      <c r="N1722" s="19" t="n">
        <v>43588.8918822107</v>
      </c>
      <c r="O1722" s="19" t="s">
        <v>676</v>
      </c>
      <c r="AO1722" s="47" t="str">
        <f aca="false">IF(AND(C1722=S$2,D1722=S$3,COUNTIF(AO$1:AO1721,"&gt;"&amp;1)&lt;10),ROW(),"")</f>
        <v/>
      </c>
    </row>
    <row r="1723" customFormat="false" ht="12.8" hidden="false" customHeight="false" outlineLevel="0" collapsed="false">
      <c r="A1723" s="0" t="s">
        <v>2338</v>
      </c>
      <c r="B1723" s="0" t="s">
        <v>58</v>
      </c>
      <c r="C1723" s="0" t="s">
        <v>2</v>
      </c>
      <c r="D1723" s="0" t="s">
        <v>58</v>
      </c>
      <c r="E1723" s="20" t="n">
        <v>189.32799911499</v>
      </c>
      <c r="F1723" s="0" t="n">
        <v>73.3</v>
      </c>
      <c r="G1723" s="0" t="n">
        <v>77.3</v>
      </c>
      <c r="H1723" s="0" t="n">
        <v>83.5</v>
      </c>
      <c r="I1723" s="0" t="n">
        <v>4.32</v>
      </c>
      <c r="J1723" s="0" t="n">
        <v>0.94</v>
      </c>
      <c r="K1723" s="0" t="n">
        <v>31.35</v>
      </c>
      <c r="L1723" s="0" t="n">
        <v>2.85</v>
      </c>
      <c r="M1723" s="19" t="n">
        <v>43588.8576692477</v>
      </c>
      <c r="N1723" s="19" t="n">
        <v>43588.8740346875</v>
      </c>
      <c r="O1723" s="19" t="s">
        <v>676</v>
      </c>
      <c r="AO1723" s="47" t="str">
        <f aca="false">IF(AND(C1723=S$2,D1723=S$3,COUNTIF(AO$1:AO1722,"&gt;"&amp;1)&lt;10),ROW(),"")</f>
        <v/>
      </c>
    </row>
    <row r="1724" customFormat="false" ht="12.8" hidden="false" customHeight="false" outlineLevel="0" collapsed="false">
      <c r="A1724" s="0" t="s">
        <v>2339</v>
      </c>
      <c r="B1724" s="0" t="s">
        <v>56</v>
      </c>
      <c r="C1724" s="0" t="s">
        <v>25</v>
      </c>
      <c r="D1724" s="0" t="s">
        <v>56</v>
      </c>
      <c r="E1724" s="20" t="n">
        <v>188.602001190186</v>
      </c>
      <c r="F1724" s="0" t="n">
        <v>80.2</v>
      </c>
      <c r="G1724" s="0" t="n">
        <v>84.6</v>
      </c>
      <c r="H1724" s="0" t="n">
        <v>90.5</v>
      </c>
      <c r="I1724" s="0" t="n">
        <v>7.5</v>
      </c>
      <c r="J1724" s="0" t="n">
        <v>0.96</v>
      </c>
      <c r="K1724" s="0" t="n">
        <v>31.94</v>
      </c>
      <c r="L1724" s="0" t="n">
        <v>0.67</v>
      </c>
      <c r="M1724" s="19" t="n">
        <v>43588.8376858449</v>
      </c>
      <c r="N1724" s="19" t="n">
        <v>43588.853322257</v>
      </c>
      <c r="O1724" s="19" t="s">
        <v>676</v>
      </c>
      <c r="AO1724" s="47" t="str">
        <f aca="false">IF(AND(C1724=S$2,D1724=S$3,COUNTIF(AO$1:AO1723,"&gt;"&amp;1)&lt;10),ROW(),"")</f>
        <v/>
      </c>
    </row>
    <row r="1725" customFormat="false" ht="12.8" hidden="false" customHeight="false" outlineLevel="0" collapsed="false">
      <c r="A1725" s="0" t="s">
        <v>2340</v>
      </c>
      <c r="B1725" s="0" t="s">
        <v>30</v>
      </c>
      <c r="C1725" s="0" t="s">
        <v>3</v>
      </c>
      <c r="D1725" s="0" t="s">
        <v>30</v>
      </c>
      <c r="E1725" s="20" t="n">
        <v>213.809000015259</v>
      </c>
      <c r="F1725" s="0" t="n">
        <v>76.5</v>
      </c>
      <c r="G1725" s="0" t="n">
        <v>80.6</v>
      </c>
      <c r="H1725" s="0" t="n">
        <v>87.3</v>
      </c>
      <c r="I1725" s="0" t="n">
        <v>2.85</v>
      </c>
      <c r="J1725" s="0" t="n">
        <v>0.69</v>
      </c>
      <c r="K1725" s="0" t="n">
        <v>31.56</v>
      </c>
      <c r="L1725" s="0" t="n">
        <v>1.01</v>
      </c>
      <c r="M1725" s="19" t="n">
        <v>43588.6667782407</v>
      </c>
      <c r="N1725" s="19" t="n">
        <v>43591.2440979514</v>
      </c>
      <c r="O1725" s="19" t="s">
        <v>837</v>
      </c>
      <c r="AO1725" s="47" t="str">
        <f aca="false">IF(AND(C1725=S$2,D1725=S$3,COUNTIF(AO$1:AO1724,"&gt;"&amp;1)&lt;10),ROW(),"")</f>
        <v/>
      </c>
    </row>
    <row r="1726" customFormat="false" ht="12.8" hidden="false" customHeight="false" outlineLevel="0" collapsed="false">
      <c r="A1726" s="0" t="s">
        <v>2341</v>
      </c>
      <c r="B1726" s="0" t="s">
        <v>88</v>
      </c>
      <c r="C1726" s="0" t="s">
        <v>26</v>
      </c>
      <c r="D1726" s="0" t="s">
        <v>66</v>
      </c>
      <c r="E1726" s="20" t="n">
        <v>513.087001800537</v>
      </c>
      <c r="F1726" s="0" t="n">
        <v>71.6</v>
      </c>
      <c r="G1726" s="0" t="n">
        <v>75.4</v>
      </c>
      <c r="H1726" s="0" t="n">
        <v>81.7</v>
      </c>
      <c r="I1726" s="0" t="n">
        <v>2.8</v>
      </c>
      <c r="J1726" s="0" t="n">
        <v>0.91</v>
      </c>
      <c r="K1726" s="0" t="n">
        <v>31.65</v>
      </c>
      <c r="L1726" s="0" t="n">
        <v>1.99</v>
      </c>
      <c r="M1726" s="19" t="n">
        <v>43588.6193405093</v>
      </c>
      <c r="N1726" s="19" t="n">
        <v>43588.6792778125</v>
      </c>
      <c r="O1726" s="19" t="s">
        <v>654</v>
      </c>
      <c r="AO1726" s="47" t="str">
        <f aca="false">IF(AND(C1726=S$2,D1726=S$3,COUNTIF(AO$1:AO1725,"&gt;"&amp;1)&lt;10),ROW(),"")</f>
        <v/>
      </c>
    </row>
    <row r="1727" customFormat="false" ht="12.8" hidden="false" customHeight="false" outlineLevel="0" collapsed="false">
      <c r="A1727" s="0" t="s">
        <v>2342</v>
      </c>
      <c r="B1727" s="0" t="s">
        <v>30</v>
      </c>
      <c r="C1727" s="0" t="s">
        <v>3</v>
      </c>
      <c r="D1727" s="0" t="s">
        <v>30</v>
      </c>
      <c r="E1727" s="20" t="n">
        <v>112.581001281738</v>
      </c>
      <c r="F1727" s="0" t="n">
        <v>75</v>
      </c>
      <c r="G1727" s="0" t="n">
        <v>79</v>
      </c>
      <c r="H1727" s="0" t="n">
        <v>85.6</v>
      </c>
      <c r="I1727" s="0" t="n">
        <v>3.37</v>
      </c>
      <c r="J1727" s="0" t="n">
        <v>0.74</v>
      </c>
      <c r="K1727" s="0" t="n">
        <v>31.51</v>
      </c>
      <c r="L1727" s="0" t="n">
        <v>1.32</v>
      </c>
      <c r="M1727" s="19" t="n">
        <v>43588.6074434028</v>
      </c>
      <c r="N1727" s="19" t="n">
        <v>43588.6139537037</v>
      </c>
      <c r="O1727" s="19" t="s">
        <v>837</v>
      </c>
      <c r="AO1727" s="47" t="str">
        <f aca="false">IF(AND(C1727=S$2,D1727=S$3,COUNTIF(AO$1:AO1726,"&gt;"&amp;1)&lt;10),ROW(),"")</f>
        <v/>
      </c>
    </row>
    <row r="1728" customFormat="false" ht="12.8" hidden="false" customHeight="false" outlineLevel="0" collapsed="false">
      <c r="A1728" s="0" t="s">
        <v>2343</v>
      </c>
      <c r="B1728" s="0" t="s">
        <v>88</v>
      </c>
      <c r="C1728" s="0" t="s">
        <v>26</v>
      </c>
      <c r="D1728" s="0" t="s">
        <v>66</v>
      </c>
      <c r="E1728" s="20" t="n">
        <v>113.396999359131</v>
      </c>
      <c r="F1728" s="0" t="n">
        <v>67.8</v>
      </c>
      <c r="G1728" s="0" t="n">
        <v>71.5</v>
      </c>
      <c r="H1728" s="0" t="n">
        <v>77.6</v>
      </c>
      <c r="I1728" s="0" t="n">
        <v>3.63</v>
      </c>
      <c r="J1728" s="0" t="n">
        <v>0.83</v>
      </c>
      <c r="K1728" s="0" t="n">
        <v>31.68</v>
      </c>
      <c r="L1728" s="0" t="n">
        <v>0.63</v>
      </c>
      <c r="M1728" s="19" t="n">
        <v>43588.5968170486</v>
      </c>
      <c r="N1728" s="19" t="n">
        <v>43588.6040351505</v>
      </c>
      <c r="O1728" s="19" t="s">
        <v>837</v>
      </c>
      <c r="AO1728" s="47" t="str">
        <f aca="false">IF(AND(C1728=S$2,D1728=S$3,COUNTIF(AO$1:AO1727,"&gt;"&amp;1)&lt;10),ROW(),"")</f>
        <v/>
      </c>
    </row>
    <row r="1729" customFormat="false" ht="12.8" hidden="false" customHeight="false" outlineLevel="0" collapsed="false">
      <c r="A1729" s="0" t="s">
        <v>2344</v>
      </c>
      <c r="B1729" s="0" t="s">
        <v>30</v>
      </c>
      <c r="C1729" s="0" t="s">
        <v>4</v>
      </c>
      <c r="D1729" s="0" t="s">
        <v>30</v>
      </c>
      <c r="E1729" s="20" t="n">
        <v>190.417003631592</v>
      </c>
      <c r="F1729" s="0" t="n">
        <v>76.3</v>
      </c>
      <c r="G1729" s="0" t="n">
        <v>80.4</v>
      </c>
      <c r="H1729" s="0" t="n">
        <v>86.9</v>
      </c>
      <c r="I1729" s="0" t="n">
        <v>4.38</v>
      </c>
      <c r="J1729" s="0" t="n">
        <v>0.79</v>
      </c>
      <c r="K1729" s="0" t="n">
        <v>31.67</v>
      </c>
      <c r="L1729" s="0" t="n">
        <v>0.67</v>
      </c>
      <c r="M1729" s="19" t="n">
        <v>43588.5452497685</v>
      </c>
      <c r="N1729" s="19" t="n">
        <v>43588.5734502315</v>
      </c>
      <c r="O1729" s="19" t="s">
        <v>837</v>
      </c>
      <c r="AO1729" s="47" t="str">
        <f aca="false">IF(AND(C1729=S$2,D1729=S$3,COUNTIF(AO$1:AO1728,"&gt;"&amp;1)&lt;10),ROW(),"")</f>
        <v/>
      </c>
    </row>
    <row r="1730" customFormat="false" ht="12.8" hidden="false" customHeight="false" outlineLevel="0" collapsed="false">
      <c r="A1730" s="0" t="s">
        <v>2345</v>
      </c>
      <c r="B1730" s="0" t="s">
        <v>66</v>
      </c>
      <c r="C1730" s="0" t="s">
        <v>20</v>
      </c>
      <c r="D1730" s="0" t="s">
        <v>66</v>
      </c>
      <c r="E1730" s="20" t="n">
        <v>149.037002563477</v>
      </c>
      <c r="F1730" s="0" t="n">
        <v>72.1</v>
      </c>
      <c r="G1730" s="0" t="n">
        <v>76</v>
      </c>
      <c r="H1730" s="0" t="n">
        <v>81.7</v>
      </c>
      <c r="I1730" s="0" t="n">
        <v>7.57</v>
      </c>
      <c r="J1730" s="0" t="n">
        <v>1.16</v>
      </c>
      <c r="K1730" s="0" t="n">
        <v>32.02</v>
      </c>
      <c r="L1730" s="0" t="n">
        <v>0.4</v>
      </c>
      <c r="M1730" s="19" t="n">
        <v>43588.5216259606</v>
      </c>
      <c r="N1730" s="19" t="n">
        <v>43591.2360018866</v>
      </c>
      <c r="O1730" s="19" t="s">
        <v>837</v>
      </c>
      <c r="AO1730" s="47" t="str">
        <f aca="false">IF(AND(C1730=S$2,D1730=S$3,COUNTIF(AO$1:AO1729,"&gt;"&amp;1)&lt;10),ROW(),"")</f>
        <v/>
      </c>
    </row>
    <row r="1731" customFormat="false" ht="12.8" hidden="false" customHeight="false" outlineLevel="0" collapsed="false">
      <c r="A1731" s="0" t="s">
        <v>2346</v>
      </c>
      <c r="B1731" s="0" t="s">
        <v>88</v>
      </c>
      <c r="C1731" s="0" t="s">
        <v>26</v>
      </c>
      <c r="D1731" s="0" t="s">
        <v>66</v>
      </c>
      <c r="E1731" s="20" t="n">
        <v>172.182001113892</v>
      </c>
      <c r="F1731" s="0" t="n">
        <v>72.5</v>
      </c>
      <c r="G1731" s="0" t="n">
        <v>76.3</v>
      </c>
      <c r="H1731" s="0" t="n">
        <v>82.6</v>
      </c>
      <c r="I1731" s="0" t="n">
        <v>4.07</v>
      </c>
      <c r="J1731" s="0" t="n">
        <v>0.84</v>
      </c>
      <c r="K1731" s="0" t="n">
        <v>31.67</v>
      </c>
      <c r="L1731" s="0" t="n">
        <v>0.51</v>
      </c>
      <c r="M1731" s="19" t="n">
        <v>43588.4861811343</v>
      </c>
      <c r="N1731" s="19" t="n">
        <v>43588.5082078704</v>
      </c>
      <c r="O1731" s="19" t="s">
        <v>837</v>
      </c>
      <c r="AO1731" s="47" t="str">
        <f aca="false">IF(AND(C1731=S$2,D1731=S$3,COUNTIF(AO$1:AO1730,"&gt;"&amp;1)&lt;10),ROW(),"")</f>
        <v/>
      </c>
    </row>
    <row r="1732" customFormat="false" ht="12.8" hidden="false" customHeight="false" outlineLevel="0" collapsed="false">
      <c r="A1732" s="0" t="s">
        <v>2347</v>
      </c>
      <c r="B1732" s="0" t="s">
        <v>104</v>
      </c>
      <c r="C1732" s="0" t="s">
        <v>11</v>
      </c>
      <c r="D1732" s="0" t="s">
        <v>104</v>
      </c>
      <c r="E1732" s="20" t="n">
        <v>180.256000518799</v>
      </c>
      <c r="F1732" s="0" t="n">
        <v>82.5</v>
      </c>
      <c r="G1732" s="0" t="n">
        <v>87</v>
      </c>
      <c r="H1732" s="0" t="n">
        <v>93.1</v>
      </c>
      <c r="I1732" s="0" t="n">
        <v>7.18</v>
      </c>
      <c r="J1732" s="0" t="n">
        <v>0.87</v>
      </c>
      <c r="K1732" s="0" t="n">
        <v>32.03</v>
      </c>
      <c r="L1732" s="0" t="n">
        <v>0.36</v>
      </c>
      <c r="M1732" s="19" t="n">
        <v>43588.4585825579</v>
      </c>
      <c r="N1732" s="19" t="n">
        <v>43588.4793812847</v>
      </c>
      <c r="O1732" s="19" t="s">
        <v>837</v>
      </c>
      <c r="AO1732" s="47" t="str">
        <f aca="false">IF(AND(C1732=S$2,D1732=S$3,COUNTIF(AO$1:AO1731,"&gt;"&amp;1)&lt;10),ROW(),"")</f>
        <v/>
      </c>
    </row>
    <row r="1733" customFormat="false" ht="12.8" hidden="false" customHeight="false" outlineLevel="0" collapsed="false">
      <c r="A1733" s="0" t="s">
        <v>2348</v>
      </c>
      <c r="B1733" s="0" t="s">
        <v>54</v>
      </c>
      <c r="C1733" s="0" t="s">
        <v>7</v>
      </c>
      <c r="D1733" s="0" t="s">
        <v>54</v>
      </c>
      <c r="E1733" s="20" t="n">
        <v>137.529998779297</v>
      </c>
      <c r="F1733" s="0" t="n">
        <v>82.1</v>
      </c>
      <c r="G1733" s="0" t="n">
        <v>86.5</v>
      </c>
      <c r="H1733" s="0" t="n">
        <v>92.7</v>
      </c>
      <c r="I1733" s="0" t="n">
        <v>4.69</v>
      </c>
      <c r="J1733" s="0" t="n">
        <v>0.8</v>
      </c>
      <c r="K1733" s="0" t="n">
        <v>31.72</v>
      </c>
      <c r="L1733" s="0" t="n">
        <v>0.33</v>
      </c>
      <c r="M1733" s="19" t="n">
        <v>43588.4401577199</v>
      </c>
      <c r="N1733" s="19" t="n">
        <v>43588.4543751968</v>
      </c>
      <c r="O1733" s="19" t="s">
        <v>837</v>
      </c>
      <c r="AO1733" s="47" t="str">
        <f aca="false">IF(AND(C1733=S$2,D1733=S$3,COUNTIF(AO$1:AO1732,"&gt;"&amp;1)&lt;10),ROW(),"")</f>
        <v/>
      </c>
    </row>
    <row r="1734" customFormat="false" ht="12.8" hidden="false" customHeight="false" outlineLevel="0" collapsed="false">
      <c r="A1734" s="0" t="s">
        <v>2349</v>
      </c>
      <c r="B1734" s="0" t="s">
        <v>30</v>
      </c>
      <c r="C1734" s="0" t="s">
        <v>4</v>
      </c>
      <c r="D1734" s="0" t="s">
        <v>30</v>
      </c>
      <c r="E1734" s="20" t="n">
        <v>250</v>
      </c>
      <c r="F1734" s="0" t="n">
        <v>76.3</v>
      </c>
      <c r="G1734" s="0" t="n">
        <v>80.4</v>
      </c>
      <c r="H1734" s="0" t="n">
        <v>87</v>
      </c>
      <c r="I1734" s="0" t="n">
        <v>5.11</v>
      </c>
      <c r="J1734" s="0" t="n">
        <v>0.87</v>
      </c>
      <c r="K1734" s="0" t="n">
        <v>31.98</v>
      </c>
      <c r="L1734" s="0" t="n">
        <v>0.46</v>
      </c>
      <c r="M1734" s="19" t="n">
        <v>43588.4331566319</v>
      </c>
      <c r="N1734" s="19" t="n">
        <v>43588.4341679745</v>
      </c>
      <c r="O1734" s="19" t="s">
        <v>605</v>
      </c>
      <c r="AO1734" s="47" t="str">
        <f aca="false">IF(AND(C1734=S$2,D1734=S$3,COUNTIF(AO$1:AO1733,"&gt;"&amp;1)&lt;10),ROW(),"")</f>
        <v/>
      </c>
    </row>
    <row r="1735" customFormat="false" ht="12.8" hidden="false" customHeight="false" outlineLevel="0" collapsed="false">
      <c r="A1735" s="0" t="s">
        <v>2350</v>
      </c>
      <c r="B1735" s="0" t="s">
        <v>30</v>
      </c>
      <c r="C1735" s="0" t="s">
        <v>3</v>
      </c>
      <c r="D1735" s="0" t="s">
        <v>30</v>
      </c>
      <c r="E1735" s="20" t="n">
        <v>369.449002838135</v>
      </c>
      <c r="F1735" s="0" t="n">
        <v>77.9</v>
      </c>
      <c r="G1735" s="0" t="n">
        <v>82</v>
      </c>
      <c r="H1735" s="0" t="n">
        <v>88.7</v>
      </c>
      <c r="I1735" s="0" t="n">
        <v>3.15</v>
      </c>
      <c r="J1735" s="0" t="n">
        <v>0.75</v>
      </c>
      <c r="K1735" s="0" t="n">
        <v>31.79</v>
      </c>
      <c r="L1735" s="0" t="n">
        <v>0.25</v>
      </c>
      <c r="M1735" s="19" t="n">
        <v>43588.3515278588</v>
      </c>
      <c r="N1735" s="19" t="n">
        <v>43588.4329165162</v>
      </c>
      <c r="O1735" s="19" t="s">
        <v>837</v>
      </c>
      <c r="AO1735" s="47" t="str">
        <f aca="false">IF(AND(C1735=S$2,D1735=S$3,COUNTIF(AO$1:AO1734,"&gt;"&amp;1)&lt;10),ROW(),"")</f>
        <v/>
      </c>
    </row>
    <row r="1736" customFormat="false" ht="12.8" hidden="false" customHeight="false" outlineLevel="0" collapsed="false">
      <c r="A1736" s="0" t="s">
        <v>2351</v>
      </c>
      <c r="B1736" s="0" t="s">
        <v>104</v>
      </c>
      <c r="C1736" s="0" t="s">
        <v>11</v>
      </c>
      <c r="D1736" s="0" t="s">
        <v>104</v>
      </c>
      <c r="E1736" s="20" t="n">
        <v>138.708002090454</v>
      </c>
      <c r="F1736" s="0" t="n">
        <v>81.5</v>
      </c>
      <c r="G1736" s="0" t="n">
        <v>85.9</v>
      </c>
      <c r="H1736" s="0" t="n">
        <v>92.3</v>
      </c>
      <c r="I1736" s="0" t="n">
        <v>4.87</v>
      </c>
      <c r="J1736" s="0" t="n">
        <v>0.77</v>
      </c>
      <c r="K1736" s="0" t="n">
        <v>31.92</v>
      </c>
      <c r="L1736" s="0" t="n">
        <v>0.37</v>
      </c>
      <c r="M1736" s="19" t="n">
        <v>43588.3302425116</v>
      </c>
      <c r="N1736" s="19" t="n">
        <v>43588.3423110764</v>
      </c>
      <c r="O1736" s="19" t="s">
        <v>837</v>
      </c>
      <c r="AO1736" s="47" t="str">
        <f aca="false">IF(AND(C1736=S$2,D1736=S$3,COUNTIF(AO$1:AO1735,"&gt;"&amp;1)&lt;10),ROW(),"")</f>
        <v/>
      </c>
    </row>
    <row r="1737" customFormat="false" ht="12.8" hidden="false" customHeight="false" outlineLevel="0" collapsed="false">
      <c r="A1737" s="0" t="s">
        <v>2352</v>
      </c>
      <c r="B1737" s="0" t="s">
        <v>613</v>
      </c>
      <c r="C1737" s="0" t="s">
        <v>8</v>
      </c>
      <c r="D1737" s="0" t="s">
        <v>66</v>
      </c>
      <c r="E1737" s="20" t="n">
        <v>324.669002532959</v>
      </c>
      <c r="F1737" s="0" t="n">
        <v>74.6</v>
      </c>
      <c r="G1737" s="0" t="n">
        <v>78.6</v>
      </c>
      <c r="H1737" s="0" t="n">
        <v>84.2</v>
      </c>
      <c r="I1737" s="0" t="n">
        <v>9.05</v>
      </c>
      <c r="J1737" s="0" t="n">
        <v>1.42</v>
      </c>
      <c r="K1737" s="0" t="n">
        <v>32.86</v>
      </c>
      <c r="L1737" s="0" t="n">
        <v>0.57</v>
      </c>
      <c r="M1737" s="19" t="n">
        <v>43588.2882522338</v>
      </c>
      <c r="N1737" s="19" t="n">
        <v>43588.3206015857</v>
      </c>
      <c r="O1737" s="19" t="s">
        <v>676</v>
      </c>
      <c r="AO1737" s="47" t="str">
        <f aca="false">IF(AND(C1737=S$2,D1737=S$3,COUNTIF(AO$1:AO1736,"&gt;"&amp;1)&lt;10),ROW(),"")</f>
        <v/>
      </c>
    </row>
    <row r="1738" customFormat="false" ht="12.8" hidden="false" customHeight="false" outlineLevel="0" collapsed="false">
      <c r="A1738" s="0" t="s">
        <v>2353</v>
      </c>
      <c r="B1738" s="0" t="s">
        <v>594</v>
      </c>
      <c r="C1738" s="0" t="s">
        <v>23</v>
      </c>
      <c r="D1738" s="0" t="s">
        <v>594</v>
      </c>
      <c r="E1738" s="20" t="n">
        <v>530.059004974365</v>
      </c>
      <c r="F1738" s="0" t="n">
        <v>76.9</v>
      </c>
      <c r="G1738" s="0" t="n">
        <v>81</v>
      </c>
      <c r="H1738" s="0" t="n">
        <v>86.2</v>
      </c>
      <c r="I1738" s="0" t="n">
        <v>10.57</v>
      </c>
      <c r="J1738" s="0" t="n">
        <v>1.36</v>
      </c>
      <c r="K1738" s="0" t="n">
        <v>32.47</v>
      </c>
      <c r="L1738" s="0" t="n">
        <v>0.36</v>
      </c>
      <c r="M1738" s="19" t="n">
        <v>43588.2245610764</v>
      </c>
      <c r="N1738" s="19" t="n">
        <v>43588.2803764699</v>
      </c>
      <c r="O1738" s="19" t="s">
        <v>676</v>
      </c>
      <c r="AO1738" s="47" t="str">
        <f aca="false">IF(AND(C1738=S$2,D1738=S$3,COUNTIF(AO$1:AO1737,"&gt;"&amp;1)&lt;10),ROW(),"")</f>
        <v/>
      </c>
    </row>
    <row r="1739" customFormat="false" ht="12.8" hidden="false" customHeight="false" outlineLevel="0" collapsed="false">
      <c r="A1739" s="0" t="s">
        <v>2354</v>
      </c>
      <c r="B1739" s="0" t="s">
        <v>58</v>
      </c>
      <c r="C1739" s="0" t="s">
        <v>2</v>
      </c>
      <c r="D1739" s="0" t="s">
        <v>58</v>
      </c>
      <c r="E1739" s="20" t="n">
        <v>180.34700012207</v>
      </c>
      <c r="F1739" s="0" t="n">
        <v>74.6</v>
      </c>
      <c r="G1739" s="0" t="n">
        <v>78.6</v>
      </c>
      <c r="H1739" s="0" t="n">
        <v>84.8</v>
      </c>
      <c r="I1739" s="0" t="n">
        <v>4.63</v>
      </c>
      <c r="J1739" s="0" t="n">
        <v>0.9</v>
      </c>
      <c r="K1739" s="0" t="n">
        <v>31.86</v>
      </c>
      <c r="L1739" s="0" t="n">
        <v>0.27</v>
      </c>
      <c r="M1739" s="19" t="n">
        <v>43587.9146601505</v>
      </c>
      <c r="N1739" s="19" t="n">
        <v>43587.9298341435</v>
      </c>
      <c r="O1739" s="19" t="s">
        <v>676</v>
      </c>
      <c r="AO1739" s="47" t="str">
        <f aca="false">IF(AND(C1739=S$2,D1739=S$3,COUNTIF(AO$1:AO1738,"&gt;"&amp;1)&lt;10),ROW(),"")</f>
        <v/>
      </c>
    </row>
    <row r="1740" customFormat="false" ht="12.8" hidden="false" customHeight="false" outlineLevel="0" collapsed="false">
      <c r="A1740" s="0" t="s">
        <v>2355</v>
      </c>
      <c r="B1740" s="0" t="s">
        <v>66</v>
      </c>
      <c r="C1740" s="0" t="s">
        <v>9</v>
      </c>
      <c r="D1740" s="0" t="s">
        <v>66</v>
      </c>
      <c r="E1740" s="20" t="n">
        <v>222.259002685547</v>
      </c>
      <c r="F1740" s="0" t="n">
        <v>71.8</v>
      </c>
      <c r="G1740" s="0" t="n">
        <v>75.7</v>
      </c>
      <c r="H1740" s="0" t="n">
        <v>80.8</v>
      </c>
      <c r="I1740" s="0" t="n">
        <v>10.3</v>
      </c>
      <c r="J1740" s="0" t="n">
        <v>1.47</v>
      </c>
      <c r="K1740" s="0" t="n">
        <v>32.44</v>
      </c>
      <c r="L1740" s="0" t="n">
        <v>0.52</v>
      </c>
      <c r="M1740" s="19" t="n">
        <v>43587.8856830671</v>
      </c>
      <c r="N1740" s="19" t="n">
        <v>43587.9073038195</v>
      </c>
      <c r="O1740" s="19" t="s">
        <v>676</v>
      </c>
      <c r="AO1740" s="47" t="str">
        <f aca="false">IF(AND(C1740=S$2,D1740=S$3,COUNTIF(AO$1:AO1739,"&gt;"&amp;1)&lt;10),ROW(),"")</f>
        <v/>
      </c>
    </row>
    <row r="1741" customFormat="false" ht="12.8" hidden="false" customHeight="false" outlineLevel="0" collapsed="false">
      <c r="A1741" s="0" t="s">
        <v>2356</v>
      </c>
      <c r="B1741" s="0" t="s">
        <v>633</v>
      </c>
      <c r="C1741" s="0" t="s">
        <v>5</v>
      </c>
      <c r="D1741" s="0" t="s">
        <v>54</v>
      </c>
      <c r="E1741" s="20" t="n">
        <v>258.273998260498</v>
      </c>
      <c r="F1741" s="0" t="n">
        <v>79.8</v>
      </c>
      <c r="G1741" s="0" t="n">
        <v>84.1</v>
      </c>
      <c r="H1741" s="0" t="n">
        <v>91</v>
      </c>
      <c r="I1741" s="0" t="n">
        <v>1.72</v>
      </c>
      <c r="J1741" s="0" t="n">
        <v>0.91</v>
      </c>
      <c r="K1741" s="0" t="n">
        <v>31.34</v>
      </c>
      <c r="L1741" s="0" t="n">
        <v>1.36</v>
      </c>
      <c r="M1741" s="19" t="n">
        <v>43587.8541735301</v>
      </c>
      <c r="N1741" s="19" t="n">
        <v>43587.877975</v>
      </c>
      <c r="O1741" s="19" t="s">
        <v>676</v>
      </c>
      <c r="AO1741" s="47" t="str">
        <f aca="false">IF(AND(C1741=S$2,D1741=S$3,COUNTIF(AO$1:AO1740,"&gt;"&amp;1)&lt;10),ROW(),"")</f>
        <v/>
      </c>
    </row>
    <row r="1742" customFormat="false" ht="12.8" hidden="false" customHeight="false" outlineLevel="0" collapsed="false">
      <c r="A1742" s="0" t="s">
        <v>2357</v>
      </c>
      <c r="B1742" s="0" t="s">
        <v>30</v>
      </c>
      <c r="C1742" s="0" t="s">
        <v>4</v>
      </c>
      <c r="D1742" s="0" t="s">
        <v>30</v>
      </c>
      <c r="E1742" s="20" t="n">
        <v>144.786003112793</v>
      </c>
      <c r="F1742" s="0" t="n">
        <v>77.5</v>
      </c>
      <c r="G1742" s="0" t="n">
        <v>81.7</v>
      </c>
      <c r="H1742" s="0" t="n">
        <v>87.9</v>
      </c>
      <c r="I1742" s="0" t="n">
        <v>5.88</v>
      </c>
      <c r="J1742" s="0" t="n">
        <v>1.01</v>
      </c>
      <c r="K1742" s="0" t="n">
        <v>31.81</v>
      </c>
      <c r="L1742" s="0" t="n">
        <v>1.3</v>
      </c>
      <c r="M1742" s="19" t="n">
        <v>43587.834144294</v>
      </c>
      <c r="N1742" s="19" t="n">
        <v>43587.8467781597</v>
      </c>
      <c r="O1742" s="19" t="s">
        <v>676</v>
      </c>
      <c r="AO1742" s="47" t="str">
        <f aca="false">IF(AND(C1742=S$2,D1742=S$3,COUNTIF(AO$1:AO1741,"&gt;"&amp;1)&lt;10),ROW(),"")</f>
        <v/>
      </c>
    </row>
    <row r="1743" customFormat="false" ht="12.8" hidden="false" customHeight="false" outlineLevel="0" collapsed="false">
      <c r="A1743" s="0" t="s">
        <v>2358</v>
      </c>
      <c r="B1743" s="0" t="s">
        <v>66</v>
      </c>
      <c r="C1743" s="0" t="s">
        <v>20</v>
      </c>
      <c r="D1743" s="0" t="s">
        <v>66</v>
      </c>
      <c r="E1743" s="20" t="n">
        <v>300.793998718262</v>
      </c>
      <c r="F1743" s="0" t="n">
        <v>72</v>
      </c>
      <c r="G1743" s="0" t="n">
        <v>75.9</v>
      </c>
      <c r="H1743" s="0" t="n">
        <v>81.1</v>
      </c>
      <c r="I1743" s="0" t="n">
        <v>8.01</v>
      </c>
      <c r="J1743" s="0" t="n">
        <v>1.38</v>
      </c>
      <c r="K1743" s="0" t="n">
        <v>31.9</v>
      </c>
      <c r="L1743" s="0" t="n">
        <v>2.06</v>
      </c>
      <c r="M1743" s="19" t="n">
        <v>43587.7961873032</v>
      </c>
      <c r="N1743" s="19" t="n">
        <v>43588.2991515046</v>
      </c>
      <c r="O1743" s="19" t="s">
        <v>676</v>
      </c>
      <c r="AO1743" s="47" t="str">
        <f aca="false">IF(AND(C1743=S$2,D1743=S$3,COUNTIF(AO$1:AO1742,"&gt;"&amp;1)&lt;10),ROW(),"")</f>
        <v/>
      </c>
    </row>
    <row r="1744" customFormat="false" ht="12.8" hidden="false" customHeight="false" outlineLevel="0" collapsed="false">
      <c r="A1744" s="0" t="s">
        <v>2359</v>
      </c>
      <c r="B1744" s="0" t="s">
        <v>104</v>
      </c>
      <c r="C1744" s="0" t="s">
        <v>11</v>
      </c>
      <c r="D1744" s="0" t="s">
        <v>104</v>
      </c>
      <c r="E1744" s="20" t="n">
        <v>72.3930015563965</v>
      </c>
      <c r="F1744" s="0" t="n">
        <v>82.3</v>
      </c>
      <c r="G1744" s="0" t="n">
        <v>86.9</v>
      </c>
      <c r="H1744" s="0" t="n">
        <v>93.1</v>
      </c>
      <c r="I1744" s="0" t="n">
        <v>6.82</v>
      </c>
      <c r="J1744" s="0" t="n">
        <v>1.22</v>
      </c>
      <c r="K1744" s="0" t="n">
        <v>32.12</v>
      </c>
      <c r="L1744" s="0" t="n">
        <v>0.77</v>
      </c>
      <c r="M1744" s="19" t="n">
        <v>43587.7822231134</v>
      </c>
      <c r="N1744" s="19" t="n">
        <v>43587.7873455208</v>
      </c>
      <c r="O1744" s="19" t="s">
        <v>605</v>
      </c>
      <c r="AO1744" s="47" t="str">
        <f aca="false">IF(AND(C1744=S$2,D1744=S$3,COUNTIF(AO$1:AO1743,"&gt;"&amp;1)&lt;10),ROW(),"")</f>
        <v/>
      </c>
    </row>
    <row r="1745" customFormat="false" ht="12.8" hidden="false" customHeight="false" outlineLevel="0" collapsed="false">
      <c r="A1745" s="0" t="s">
        <v>2360</v>
      </c>
      <c r="B1745" s="0" t="s">
        <v>30</v>
      </c>
      <c r="C1745" s="0" t="s">
        <v>3</v>
      </c>
      <c r="D1745" s="0" t="s">
        <v>30</v>
      </c>
      <c r="E1745" s="20" t="n">
        <v>117.103000640869</v>
      </c>
      <c r="F1745" s="0" t="n">
        <v>66.2</v>
      </c>
      <c r="G1745" s="0" t="n">
        <v>69.8</v>
      </c>
      <c r="H1745" s="0" t="n">
        <v>76.5</v>
      </c>
      <c r="I1745" s="0" t="n">
        <v>0.89</v>
      </c>
      <c r="J1745" s="0" t="n">
        <v>0.58</v>
      </c>
      <c r="K1745" s="0" t="n">
        <v>31.45</v>
      </c>
      <c r="L1745" s="0" t="n">
        <v>0.41</v>
      </c>
      <c r="M1745" s="19" t="n">
        <v>43587.7660376158</v>
      </c>
      <c r="N1745" s="19" t="n">
        <v>43587.775655787</v>
      </c>
      <c r="O1745" s="19" t="s">
        <v>605</v>
      </c>
      <c r="AO1745" s="47" t="str">
        <f aca="false">IF(AND(C1745=S$2,D1745=S$3,COUNTIF(AO$1:AO1744,"&gt;"&amp;1)&lt;10),ROW(),"")</f>
        <v/>
      </c>
    </row>
    <row r="1746" customFormat="false" ht="12.8" hidden="false" customHeight="false" outlineLevel="0" collapsed="false">
      <c r="A1746" s="0" t="s">
        <v>2361</v>
      </c>
      <c r="B1746" s="0" t="s">
        <v>30</v>
      </c>
      <c r="C1746" s="0" t="s">
        <v>3</v>
      </c>
      <c r="D1746" s="0" t="s">
        <v>30</v>
      </c>
      <c r="E1746" s="20" t="n">
        <v>211.735000610352</v>
      </c>
      <c r="F1746" s="0" t="n">
        <v>74.5</v>
      </c>
      <c r="G1746" s="0" t="n">
        <v>78.5</v>
      </c>
      <c r="H1746" s="0" t="n">
        <v>85.6</v>
      </c>
      <c r="I1746" s="0" t="n">
        <v>2.26</v>
      </c>
      <c r="J1746" s="0" t="n">
        <v>0.62</v>
      </c>
      <c r="K1746" s="0" t="n">
        <v>31.4</v>
      </c>
      <c r="L1746" s="0" t="n">
        <v>0.95</v>
      </c>
      <c r="M1746" s="19" t="n">
        <v>43587.7058180556</v>
      </c>
      <c r="N1746" s="19" t="n">
        <v>43587.7319858796</v>
      </c>
      <c r="O1746" s="19" t="s">
        <v>605</v>
      </c>
      <c r="AO1746" s="47" t="str">
        <f aca="false">IF(AND(C1746=S$2,D1746=S$3,COUNTIF(AO$1:AO1745,"&gt;"&amp;1)&lt;10),ROW(),"")</f>
        <v/>
      </c>
    </row>
    <row r="1747" customFormat="false" ht="12.8" hidden="false" customHeight="false" outlineLevel="0" collapsed="false">
      <c r="A1747" s="0" t="s">
        <v>2362</v>
      </c>
      <c r="B1747" s="0" t="s">
        <v>104</v>
      </c>
      <c r="C1747" s="0" t="s">
        <v>11</v>
      </c>
      <c r="D1747" s="0" t="s">
        <v>104</v>
      </c>
      <c r="E1747" s="20" t="n">
        <v>143.243000030518</v>
      </c>
      <c r="F1747" s="0" t="n">
        <v>80.8</v>
      </c>
      <c r="G1747" s="0" t="n">
        <v>85.2</v>
      </c>
      <c r="H1747" s="0" t="n">
        <v>91.5</v>
      </c>
      <c r="I1747" s="0" t="n">
        <v>4.56</v>
      </c>
      <c r="J1747" s="0" t="n">
        <v>0.8</v>
      </c>
      <c r="K1747" s="0" t="n">
        <v>31.74</v>
      </c>
      <c r="L1747" s="0" t="n">
        <v>0.42</v>
      </c>
      <c r="M1747" s="19" t="n">
        <v>43587.6879702894</v>
      </c>
      <c r="N1747" s="19" t="n">
        <v>43587.6994684375</v>
      </c>
      <c r="O1747" s="19" t="s">
        <v>605</v>
      </c>
      <c r="AO1747" s="47" t="str">
        <f aca="false">IF(AND(C1747=S$2,D1747=S$3,COUNTIF(AO$1:AO1746,"&gt;"&amp;1)&lt;10),ROW(),"")</f>
        <v/>
      </c>
    </row>
    <row r="1748" customFormat="false" ht="12.8" hidden="false" customHeight="false" outlineLevel="0" collapsed="false">
      <c r="A1748" s="0" t="s">
        <v>2363</v>
      </c>
      <c r="B1748" s="0" t="s">
        <v>30</v>
      </c>
      <c r="C1748" s="0" t="s">
        <v>3</v>
      </c>
      <c r="D1748" s="0" t="s">
        <v>30</v>
      </c>
      <c r="E1748" s="20" t="n">
        <v>226.068000793457</v>
      </c>
      <c r="F1748" s="0" t="n">
        <v>77.7</v>
      </c>
      <c r="G1748" s="0" t="n">
        <v>81.9</v>
      </c>
      <c r="H1748" s="0" t="n">
        <v>88.4</v>
      </c>
      <c r="I1748" s="0" t="n">
        <v>3.68</v>
      </c>
      <c r="J1748" s="0" t="n">
        <v>0.8</v>
      </c>
      <c r="K1748" s="0" t="n">
        <v>31.52</v>
      </c>
      <c r="L1748" s="0" t="n">
        <v>0.98</v>
      </c>
      <c r="M1748" s="19" t="n">
        <v>43587.6616559838</v>
      </c>
      <c r="N1748" s="19" t="n">
        <v>43587.6802201736</v>
      </c>
      <c r="O1748" s="19" t="s">
        <v>605</v>
      </c>
      <c r="AO1748" s="47" t="str">
        <f aca="false">IF(AND(C1748=S$2,D1748=S$3,COUNTIF(AO$1:AO1747,"&gt;"&amp;1)&lt;10),ROW(),"")</f>
        <v/>
      </c>
    </row>
    <row r="1749" customFormat="false" ht="12.8" hidden="false" customHeight="false" outlineLevel="0" collapsed="false">
      <c r="A1749" s="0" t="s">
        <v>2364</v>
      </c>
      <c r="B1749" s="0" t="s">
        <v>66</v>
      </c>
      <c r="C1749" s="0" t="s">
        <v>20</v>
      </c>
      <c r="D1749" s="0" t="s">
        <v>66</v>
      </c>
      <c r="E1749" s="20" t="n">
        <v>147.870002746582</v>
      </c>
      <c r="F1749" s="0" t="n">
        <v>70</v>
      </c>
      <c r="G1749" s="0" t="n">
        <v>73.8</v>
      </c>
      <c r="H1749" s="0" t="n">
        <v>79.5</v>
      </c>
      <c r="I1749" s="0" t="n">
        <v>9.3</v>
      </c>
      <c r="J1749" s="0" t="n">
        <v>1.34</v>
      </c>
      <c r="K1749" s="0" t="n">
        <v>32.33</v>
      </c>
      <c r="L1749" s="0" t="n">
        <v>0.039</v>
      </c>
      <c r="M1749" s="19" t="n">
        <v>43587.6237965278</v>
      </c>
      <c r="N1749" s="19" t="n">
        <v>43587.6407361921</v>
      </c>
      <c r="O1749" s="19" t="s">
        <v>1108</v>
      </c>
      <c r="AO1749" s="47" t="str">
        <f aca="false">IF(AND(C1749=S$2,D1749=S$3,COUNTIF(AO$1:AO1748,"&gt;"&amp;1)&lt;10),ROW(),"")</f>
        <v/>
      </c>
    </row>
    <row r="1750" customFormat="false" ht="12.8" hidden="false" customHeight="false" outlineLevel="0" collapsed="false">
      <c r="A1750" s="0" t="s">
        <v>2365</v>
      </c>
      <c r="B1750" s="0" t="s">
        <v>30</v>
      </c>
      <c r="C1750" s="0" t="s">
        <v>4</v>
      </c>
      <c r="D1750" s="0" t="s">
        <v>30</v>
      </c>
      <c r="E1750" s="20" t="n">
        <v>111.763999938965</v>
      </c>
      <c r="F1750" s="0" t="n">
        <v>76.3</v>
      </c>
      <c r="G1750" s="0" t="n">
        <v>80.4</v>
      </c>
      <c r="H1750" s="0" t="n">
        <v>87</v>
      </c>
      <c r="I1750" s="0" t="n">
        <v>5.11</v>
      </c>
      <c r="J1750" s="0" t="n">
        <v>0.87</v>
      </c>
      <c r="K1750" s="0" t="n">
        <v>31.98</v>
      </c>
      <c r="L1750" s="0" t="n">
        <v>0.46</v>
      </c>
      <c r="M1750" s="19" t="n">
        <v>43587.6117704514</v>
      </c>
      <c r="N1750" s="19" t="n">
        <v>43587.6287451042</v>
      </c>
      <c r="O1750" s="19" t="s">
        <v>1108</v>
      </c>
      <c r="AO1750" s="47" t="str">
        <f aca="false">IF(AND(C1750=S$2,D1750=S$3,COUNTIF(AO$1:AO1749,"&gt;"&amp;1)&lt;10),ROW(),"")</f>
        <v/>
      </c>
    </row>
    <row r="1751" customFormat="false" ht="12.8" hidden="false" customHeight="false" outlineLevel="0" collapsed="false">
      <c r="A1751" s="0" t="s">
        <v>2366</v>
      </c>
      <c r="B1751" s="0" t="s">
        <v>613</v>
      </c>
      <c r="C1751" s="0" t="s">
        <v>23</v>
      </c>
      <c r="D1751" s="0" t="s">
        <v>594</v>
      </c>
      <c r="E1751" s="20" t="n">
        <v>230.36600112915</v>
      </c>
      <c r="F1751" s="0" t="n">
        <v>76.2</v>
      </c>
      <c r="G1751" s="0" t="n">
        <v>80.3</v>
      </c>
      <c r="H1751" s="0" t="n">
        <v>86.8</v>
      </c>
      <c r="I1751" s="0" t="n">
        <v>4.93</v>
      </c>
      <c r="J1751" s="0" t="n">
        <v>1.14</v>
      </c>
      <c r="K1751" s="0" t="n">
        <v>31.79</v>
      </c>
      <c r="L1751" s="0" t="n">
        <v>0.34</v>
      </c>
      <c r="M1751" s="19" t="n">
        <v>43587.5415808681</v>
      </c>
      <c r="N1751" s="19" t="n">
        <v>43587.6216968403</v>
      </c>
      <c r="O1751" s="19" t="s">
        <v>1108</v>
      </c>
      <c r="AO1751" s="47" t="str">
        <f aca="false">IF(AND(C1751=S$2,D1751=S$3,COUNTIF(AO$1:AO1750,"&gt;"&amp;1)&lt;10),ROW(),"")</f>
        <v/>
      </c>
    </row>
    <row r="1752" customFormat="false" ht="12.8" hidden="false" customHeight="false" outlineLevel="0" collapsed="false">
      <c r="A1752" s="0" t="s">
        <v>2367</v>
      </c>
      <c r="B1752" s="0" t="s">
        <v>613</v>
      </c>
      <c r="C1752" s="0" t="s">
        <v>8</v>
      </c>
      <c r="D1752" s="0" t="s">
        <v>66</v>
      </c>
      <c r="E1752" s="20" t="n">
        <v>408.131005096436</v>
      </c>
      <c r="F1752" s="0" t="n">
        <v>68.1</v>
      </c>
      <c r="G1752" s="0" t="n">
        <v>71.8</v>
      </c>
      <c r="H1752" s="0" t="n">
        <v>77.2</v>
      </c>
      <c r="I1752" s="0" t="n">
        <v>9.69</v>
      </c>
      <c r="J1752" s="0" t="n">
        <v>1.51</v>
      </c>
      <c r="K1752" s="0" t="n">
        <v>32.35</v>
      </c>
      <c r="L1752" s="0" t="n">
        <v>0.7</v>
      </c>
      <c r="M1752" s="19" t="n">
        <v>43587.4786759259</v>
      </c>
      <c r="N1752" s="19" t="n">
        <v>43588.293921412</v>
      </c>
      <c r="O1752" s="19" t="s">
        <v>1108</v>
      </c>
      <c r="AO1752" s="47" t="str">
        <f aca="false">IF(AND(C1752=S$2,D1752=S$3,COUNTIF(AO$1:AO1751,"&gt;"&amp;1)&lt;10),ROW(),"")</f>
        <v/>
      </c>
    </row>
    <row r="1753" customFormat="false" ht="12.8" hidden="false" customHeight="false" outlineLevel="0" collapsed="false">
      <c r="A1753" s="0" t="s">
        <v>2368</v>
      </c>
      <c r="B1753" s="0" t="s">
        <v>66</v>
      </c>
      <c r="C1753" s="0" t="s">
        <v>9</v>
      </c>
      <c r="D1753" s="0" t="s">
        <v>66</v>
      </c>
      <c r="E1753" s="20" t="n">
        <v>259.091003417969</v>
      </c>
      <c r="F1753" s="0" t="n">
        <v>70.7</v>
      </c>
      <c r="G1753" s="0" t="n">
        <v>74.5</v>
      </c>
      <c r="H1753" s="0" t="n">
        <v>79.7</v>
      </c>
      <c r="I1753" s="0" t="n">
        <v>8.67</v>
      </c>
      <c r="J1753" s="0" t="n">
        <v>1.49</v>
      </c>
      <c r="K1753" s="0" t="n">
        <v>32.14</v>
      </c>
      <c r="L1753" s="0" t="n">
        <v>0.44</v>
      </c>
      <c r="M1753" s="19" t="n">
        <v>43585.784687581</v>
      </c>
      <c r="N1753" s="19" t="n">
        <v>43585.8136689815</v>
      </c>
      <c r="O1753" s="19" t="s">
        <v>676</v>
      </c>
      <c r="AO1753" s="47" t="str">
        <f aca="false">IF(AND(C1753=S$2,D1753=S$3,COUNTIF(AO$1:AO1752,"&gt;"&amp;1)&lt;10),ROW(),"")</f>
        <v/>
      </c>
    </row>
    <row r="1754" customFormat="false" ht="12.8" hidden="false" customHeight="false" outlineLevel="0" collapsed="false">
      <c r="A1754" s="0" t="s">
        <v>2369</v>
      </c>
      <c r="B1754" s="0" t="s">
        <v>54</v>
      </c>
      <c r="C1754" s="0" t="s">
        <v>5</v>
      </c>
      <c r="D1754" s="0" t="s">
        <v>54</v>
      </c>
      <c r="E1754" s="20" t="n">
        <v>259.091003417969</v>
      </c>
      <c r="F1754" s="0" t="n">
        <v>78.7</v>
      </c>
      <c r="G1754" s="0" t="n">
        <v>82.9</v>
      </c>
      <c r="H1754" s="0" t="n">
        <v>89.6</v>
      </c>
      <c r="I1754" s="0" t="n">
        <v>3.33</v>
      </c>
      <c r="J1754" s="0" t="n">
        <v>0.78</v>
      </c>
      <c r="K1754" s="0" t="n">
        <v>31.77</v>
      </c>
      <c r="L1754" s="0" t="n">
        <v>0.28</v>
      </c>
      <c r="M1754" s="19" t="n">
        <v>43585.7325694792</v>
      </c>
      <c r="N1754" s="19" t="n">
        <v>43585.7996712616</v>
      </c>
      <c r="O1754" s="19" t="s">
        <v>676</v>
      </c>
      <c r="AO1754" s="47" t="str">
        <f aca="false">IF(AND(C1754=S$2,D1754=S$3,COUNTIF(AO$1:AO1753,"&gt;"&amp;1)&lt;10),ROW(),"")</f>
        <v/>
      </c>
    </row>
    <row r="1755" customFormat="false" ht="12.8" hidden="false" customHeight="false" outlineLevel="0" collapsed="false">
      <c r="A1755" s="0" t="s">
        <v>2370</v>
      </c>
      <c r="B1755" s="0" t="s">
        <v>66</v>
      </c>
      <c r="C1755" s="0" t="s">
        <v>26</v>
      </c>
      <c r="D1755" s="0" t="s">
        <v>66</v>
      </c>
      <c r="E1755" s="20" t="n">
        <v>259.091003417969</v>
      </c>
      <c r="F1755" s="0" t="n">
        <v>71.9</v>
      </c>
      <c r="G1755" s="0" t="n">
        <v>75.8</v>
      </c>
      <c r="H1755" s="0" t="n">
        <v>81.9</v>
      </c>
      <c r="I1755" s="0" t="n">
        <v>3.95</v>
      </c>
      <c r="J1755" s="0" t="n">
        <v>0.97</v>
      </c>
      <c r="K1755" s="0" t="n">
        <v>31.76</v>
      </c>
      <c r="L1755" s="0" t="n">
        <v>0.25</v>
      </c>
      <c r="M1755" s="19" t="n">
        <v>43585.7057352199</v>
      </c>
      <c r="N1755" s="19" t="n">
        <v>43585.7279807523</v>
      </c>
      <c r="O1755" s="19" t="s">
        <v>676</v>
      </c>
      <c r="AO1755" s="47" t="str">
        <f aca="false">IF(AND(C1755=S$2,D1755=S$3,COUNTIF(AO$1:AO1754,"&gt;"&amp;1)&lt;10),ROW(),"")</f>
        <v/>
      </c>
    </row>
    <row r="1756" customFormat="false" ht="12.8" hidden="false" customHeight="false" outlineLevel="0" collapsed="false">
      <c r="A1756" s="0" t="s">
        <v>2371</v>
      </c>
      <c r="B1756" s="0" t="s">
        <v>66</v>
      </c>
      <c r="C1756" s="0" t="s">
        <v>20</v>
      </c>
      <c r="D1756" s="0" t="s">
        <v>66</v>
      </c>
      <c r="E1756" s="20" t="n">
        <v>222.078002929688</v>
      </c>
      <c r="F1756" s="0" t="n">
        <v>62.8</v>
      </c>
      <c r="G1756" s="0" t="n">
        <v>66.2</v>
      </c>
      <c r="H1756" s="0" t="n">
        <v>72.2</v>
      </c>
      <c r="I1756" s="0" t="n">
        <v>4.3</v>
      </c>
      <c r="J1756" s="0" t="n">
        <v>1.1</v>
      </c>
      <c r="K1756" s="0" t="n">
        <v>31.67</v>
      </c>
      <c r="L1756" s="0" t="n">
        <v>0.61</v>
      </c>
      <c r="M1756" s="19" t="n">
        <v>43585.6724168982</v>
      </c>
      <c r="N1756" s="19" t="n">
        <v>43585.6894334144</v>
      </c>
      <c r="O1756" s="19" t="s">
        <v>676</v>
      </c>
      <c r="AO1756" s="47" t="str">
        <f aca="false">IF(AND(C1756=S$2,D1756=S$3,COUNTIF(AO$1:AO1755,"&gt;"&amp;1)&lt;10),ROW(),"")</f>
        <v/>
      </c>
    </row>
    <row r="1757" customFormat="false" ht="12.8" hidden="false" customHeight="false" outlineLevel="0" collapsed="false">
      <c r="A1757" s="0" t="s">
        <v>2372</v>
      </c>
      <c r="B1757" s="0" t="s">
        <v>66</v>
      </c>
      <c r="C1757" s="0" t="s">
        <v>20</v>
      </c>
      <c r="D1757" s="0" t="s">
        <v>66</v>
      </c>
      <c r="E1757" s="20" t="n">
        <v>148.052001953125</v>
      </c>
      <c r="F1757" s="0" t="n">
        <v>61.8</v>
      </c>
      <c r="G1757" s="0" t="n">
        <v>65.1</v>
      </c>
      <c r="H1757" s="0" t="n">
        <v>70.6</v>
      </c>
      <c r="I1757" s="0" t="n">
        <v>7.86</v>
      </c>
      <c r="J1757" s="0" t="n">
        <v>1.34</v>
      </c>
      <c r="K1757" s="0" t="n">
        <v>31.92</v>
      </c>
      <c r="L1757" s="0" t="n">
        <v>1.51</v>
      </c>
      <c r="M1757" s="19" t="n">
        <v>43585.6554048264</v>
      </c>
      <c r="N1757" s="19" t="n">
        <v>43585.668391169</v>
      </c>
      <c r="O1757" s="19" t="s">
        <v>676</v>
      </c>
      <c r="AO1757" s="47" t="str">
        <f aca="false">IF(AND(C1757=S$2,D1757=S$3,COUNTIF(AO$1:AO1756,"&gt;"&amp;1)&lt;10),ROW(),"")</f>
        <v/>
      </c>
    </row>
    <row r="1758" customFormat="false" ht="12.8" hidden="false" customHeight="false" outlineLevel="0" collapsed="false">
      <c r="A1758" s="0" t="s">
        <v>2373</v>
      </c>
      <c r="B1758" s="0" t="s">
        <v>30</v>
      </c>
      <c r="C1758" s="0" t="s">
        <v>4</v>
      </c>
      <c r="D1758" s="0" t="s">
        <v>30</v>
      </c>
      <c r="E1758" s="20" t="n">
        <v>111.039001464844</v>
      </c>
      <c r="F1758" s="0" t="n">
        <v>73.6</v>
      </c>
      <c r="G1758" s="0" t="n">
        <v>77.6</v>
      </c>
      <c r="H1758" s="0" t="n">
        <v>83.1</v>
      </c>
      <c r="I1758" s="0" t="n">
        <v>6.5</v>
      </c>
      <c r="J1758" s="0" t="n">
        <v>1.19</v>
      </c>
      <c r="K1758" s="0" t="n">
        <v>32.02</v>
      </c>
      <c r="L1758" s="0" t="n">
        <v>1.47</v>
      </c>
      <c r="M1758" s="19" t="n">
        <v>43585.6277603009</v>
      </c>
      <c r="N1758" s="19" t="n">
        <v>43585.6416492245</v>
      </c>
      <c r="O1758" s="19" t="s">
        <v>676</v>
      </c>
      <c r="AO1758" s="47" t="str">
        <f aca="false">IF(AND(C1758=S$2,D1758=S$3,COUNTIF(AO$1:AO1757,"&gt;"&amp;1)&lt;10),ROW(),"")</f>
        <v/>
      </c>
    </row>
    <row r="1759" customFormat="false" ht="12.8" hidden="false" customHeight="false" outlineLevel="0" collapsed="false">
      <c r="A1759" s="0" t="s">
        <v>2374</v>
      </c>
      <c r="B1759" s="0" t="s">
        <v>54</v>
      </c>
      <c r="C1759" s="0" t="s">
        <v>5</v>
      </c>
      <c r="D1759" s="0" t="s">
        <v>54</v>
      </c>
      <c r="E1759" s="20" t="n">
        <v>259.091003417969</v>
      </c>
      <c r="F1759" s="0" t="n">
        <v>80.3</v>
      </c>
      <c r="G1759" s="0" t="n">
        <v>84.6</v>
      </c>
      <c r="H1759" s="0" t="n">
        <v>91.7</v>
      </c>
      <c r="I1759" s="0" t="n">
        <v>2.44</v>
      </c>
      <c r="J1759" s="0" t="n">
        <v>0.71</v>
      </c>
      <c r="K1759" s="0" t="n">
        <v>31.62</v>
      </c>
      <c r="L1759" s="0" t="n">
        <v>0.37</v>
      </c>
      <c r="M1759" s="19" t="n">
        <v>43585.5940450232</v>
      </c>
      <c r="N1759" s="19" t="n">
        <v>43585.6201084491</v>
      </c>
      <c r="O1759" s="19" t="s">
        <v>605</v>
      </c>
      <c r="AO1759" s="47" t="str">
        <f aca="false">IF(AND(C1759=S$2,D1759=S$3,COUNTIF(AO$1:AO1758,"&gt;"&amp;1)&lt;10),ROW(),"")</f>
        <v/>
      </c>
    </row>
    <row r="1760" customFormat="false" ht="12.8" hidden="false" customHeight="false" outlineLevel="0" collapsed="false">
      <c r="A1760" s="0" t="s">
        <v>2375</v>
      </c>
      <c r="B1760" s="0" t="s">
        <v>30</v>
      </c>
      <c r="C1760" s="0" t="s">
        <v>3</v>
      </c>
      <c r="D1760" s="0" t="s">
        <v>30</v>
      </c>
      <c r="E1760" s="20" t="n">
        <v>225.512001037598</v>
      </c>
      <c r="F1760" s="0" t="n">
        <v>77.8</v>
      </c>
      <c r="G1760" s="0" t="n">
        <v>82</v>
      </c>
      <c r="H1760" s="0" t="n">
        <v>88.7</v>
      </c>
      <c r="I1760" s="0" t="n">
        <v>1.3</v>
      </c>
      <c r="J1760" s="0" t="n">
        <v>0.93</v>
      </c>
      <c r="K1760" s="0" t="n">
        <v>31.04</v>
      </c>
      <c r="L1760" s="0" t="n">
        <v>0.26</v>
      </c>
      <c r="M1760" s="19" t="n">
        <v>43585.5624944097</v>
      </c>
      <c r="N1760" s="19" t="n">
        <v>43587.3115138542</v>
      </c>
      <c r="O1760" s="19" t="s">
        <v>605</v>
      </c>
      <c r="AO1760" s="47" t="str">
        <f aca="false">IF(AND(C1760=S$2,D1760=S$3,COUNTIF(AO$1:AO1759,"&gt;"&amp;1)&lt;10),ROW(),"")</f>
        <v/>
      </c>
    </row>
    <row r="1761" customFormat="false" ht="12.8" hidden="false" customHeight="false" outlineLevel="0" collapsed="false">
      <c r="A1761" s="0" t="s">
        <v>2376</v>
      </c>
      <c r="B1761" s="0" t="s">
        <v>30</v>
      </c>
      <c r="C1761" s="0" t="s">
        <v>3</v>
      </c>
      <c r="D1761" s="0" t="s">
        <v>30</v>
      </c>
      <c r="E1761" s="20" t="n">
        <v>303.837999725342</v>
      </c>
      <c r="F1761" s="0" t="n">
        <v>77.8</v>
      </c>
      <c r="G1761" s="0" t="n">
        <v>82</v>
      </c>
      <c r="H1761" s="0" t="n">
        <v>88.9</v>
      </c>
      <c r="I1761" s="0" t="n">
        <v>1.15</v>
      </c>
      <c r="J1761" s="0" t="n">
        <v>0.91</v>
      </c>
      <c r="K1761" s="0" t="n">
        <v>31.51</v>
      </c>
      <c r="L1761" s="0" t="n">
        <v>0.23</v>
      </c>
      <c r="M1761" s="19" t="n">
        <v>43585.5255039005</v>
      </c>
      <c r="N1761" s="19" t="n">
        <v>43585.5573988426</v>
      </c>
      <c r="O1761" s="19" t="s">
        <v>605</v>
      </c>
      <c r="AO1761" s="47" t="str">
        <f aca="false">IF(AND(C1761=S$2,D1761=S$3,COUNTIF(AO$1:AO1760,"&gt;"&amp;1)&lt;10),ROW(),"")</f>
        <v/>
      </c>
    </row>
    <row r="1762" customFormat="false" ht="12.8" hidden="false" customHeight="false" outlineLevel="0" collapsed="false">
      <c r="A1762" s="0" t="s">
        <v>2377</v>
      </c>
      <c r="B1762" s="0" t="s">
        <v>66</v>
      </c>
      <c r="C1762" s="0" t="s">
        <v>20</v>
      </c>
      <c r="D1762" s="0" t="s">
        <v>66</v>
      </c>
      <c r="E1762" s="20" t="n">
        <v>302.222003173828</v>
      </c>
      <c r="F1762" s="0" t="n">
        <v>68.3</v>
      </c>
      <c r="G1762" s="0" t="n">
        <v>72</v>
      </c>
      <c r="H1762" s="0" t="n">
        <v>77.7</v>
      </c>
      <c r="I1762" s="0" t="n">
        <v>7.66</v>
      </c>
      <c r="J1762" s="0" t="n">
        <v>1.55</v>
      </c>
      <c r="K1762" s="0" t="n">
        <v>31.89</v>
      </c>
      <c r="L1762" s="0" t="n">
        <v>2.6</v>
      </c>
      <c r="M1762" s="19" t="n">
        <v>43585.4906784722</v>
      </c>
      <c r="N1762" s="19" t="n">
        <v>43585.5188770833</v>
      </c>
      <c r="O1762" s="19" t="s">
        <v>1108</v>
      </c>
      <c r="AO1762" s="47" t="str">
        <f aca="false">IF(AND(C1762=S$2,D1762=S$3,COUNTIF(AO$1:AO1761,"&gt;"&amp;1)&lt;10),ROW(),"")</f>
        <v/>
      </c>
    </row>
    <row r="1763" customFormat="false" ht="12.8" hidden="false" customHeight="false" outlineLevel="0" collapsed="false">
      <c r="A1763" s="0" t="s">
        <v>2378</v>
      </c>
      <c r="B1763" s="0" t="s">
        <v>30</v>
      </c>
      <c r="C1763" s="0" t="s">
        <v>4</v>
      </c>
      <c r="D1763" s="0" t="s">
        <v>30</v>
      </c>
      <c r="E1763" s="20" t="n">
        <v>182.977001190186</v>
      </c>
      <c r="F1763" s="0" t="n">
        <v>75.1</v>
      </c>
      <c r="G1763" s="0" t="n">
        <v>79.1</v>
      </c>
      <c r="H1763" s="0" t="n">
        <v>85.5</v>
      </c>
      <c r="I1763" s="0" t="n">
        <v>5.51</v>
      </c>
      <c r="J1763" s="0" t="n">
        <v>0.96</v>
      </c>
      <c r="K1763" s="0" t="n">
        <v>32</v>
      </c>
      <c r="L1763" s="0" t="n">
        <v>0.36</v>
      </c>
      <c r="M1763" s="19" t="n">
        <v>43585.4568746875</v>
      </c>
      <c r="N1763" s="19" t="n">
        <v>43585.4788668634</v>
      </c>
      <c r="O1763" s="19" t="s">
        <v>1108</v>
      </c>
      <c r="AO1763" s="47" t="str">
        <f aca="false">IF(AND(C1763=S$2,D1763=S$3,COUNTIF(AO$1:AO1762,"&gt;"&amp;1)&lt;10),ROW(),"")</f>
        <v/>
      </c>
    </row>
    <row r="1764" customFormat="false" ht="12.8" hidden="false" customHeight="false" outlineLevel="0" collapsed="false">
      <c r="A1764" s="0" t="s">
        <v>2379</v>
      </c>
      <c r="B1764" s="0" t="s">
        <v>66</v>
      </c>
      <c r="C1764" s="0" t="s">
        <v>9</v>
      </c>
      <c r="D1764" s="0" t="s">
        <v>66</v>
      </c>
      <c r="E1764" s="20" t="n">
        <v>334.024002075195</v>
      </c>
      <c r="F1764" s="0" t="n">
        <v>69.3</v>
      </c>
      <c r="G1764" s="0" t="n">
        <v>73.1</v>
      </c>
      <c r="H1764" s="0" t="n">
        <v>78.3</v>
      </c>
      <c r="I1764" s="0" t="n">
        <v>10.83</v>
      </c>
      <c r="J1764" s="0" t="n">
        <v>1.65</v>
      </c>
      <c r="K1764" s="0" t="n">
        <v>32.5</v>
      </c>
      <c r="L1764" s="0" t="n">
        <v>0.33</v>
      </c>
      <c r="M1764" s="19" t="n">
        <v>43585.3646298264</v>
      </c>
      <c r="N1764" s="19" t="n">
        <v>43585.444143831</v>
      </c>
      <c r="O1764" s="19" t="s">
        <v>1108</v>
      </c>
      <c r="AO1764" s="47" t="str">
        <f aca="false">IF(AND(C1764=S$2,D1764=S$3,COUNTIF(AO$1:AO1763,"&gt;"&amp;1)&lt;10),ROW(),"")</f>
        <v/>
      </c>
    </row>
    <row r="1765" customFormat="false" ht="12.8" hidden="false" customHeight="false" outlineLevel="0" collapsed="false">
      <c r="A1765" s="0" t="s">
        <v>2380</v>
      </c>
      <c r="B1765" s="0" t="s">
        <v>66</v>
      </c>
      <c r="C1765" s="0" t="s">
        <v>9</v>
      </c>
      <c r="D1765" s="0" t="s">
        <v>66</v>
      </c>
      <c r="E1765" s="20" t="n">
        <v>561.452003479004</v>
      </c>
      <c r="F1765" s="0" t="n">
        <v>69</v>
      </c>
      <c r="G1765" s="0" t="n">
        <v>72.7</v>
      </c>
      <c r="H1765" s="0" t="n">
        <v>77.9</v>
      </c>
      <c r="I1765" s="0" t="n">
        <v>9.52</v>
      </c>
      <c r="J1765" s="0" t="n">
        <v>1.6</v>
      </c>
      <c r="K1765" s="0" t="n">
        <v>32.29</v>
      </c>
      <c r="L1765" s="0" t="n">
        <v>1.87</v>
      </c>
      <c r="M1765" s="19" t="n">
        <v>43584.8543746875</v>
      </c>
      <c r="N1765" s="19" t="n">
        <v>43584.9106486111</v>
      </c>
      <c r="O1765" s="19" t="s">
        <v>605</v>
      </c>
      <c r="AO1765" s="47" t="str">
        <f aca="false">IF(AND(C1765=S$2,D1765=S$3,COUNTIF(AO$1:AO1764,"&gt;"&amp;1)&lt;10),ROW(),"")</f>
        <v/>
      </c>
    </row>
    <row r="1766" customFormat="false" ht="12.8" hidden="false" customHeight="false" outlineLevel="0" collapsed="false">
      <c r="A1766" s="0" t="s">
        <v>2381</v>
      </c>
      <c r="B1766" s="0" t="s">
        <v>30</v>
      </c>
      <c r="C1766" s="0" t="s">
        <v>3</v>
      </c>
      <c r="D1766" s="0" t="s">
        <v>30</v>
      </c>
      <c r="E1766" s="20" t="n">
        <v>185.155002593994</v>
      </c>
      <c r="F1766" s="0" t="n">
        <v>73.7</v>
      </c>
      <c r="G1766" s="0" t="n">
        <v>77.8</v>
      </c>
      <c r="H1766" s="0" t="n">
        <v>84</v>
      </c>
      <c r="I1766" s="0" t="n">
        <v>2.25</v>
      </c>
      <c r="J1766" s="0" t="n">
        <v>1.13</v>
      </c>
      <c r="K1766" s="0" t="n">
        <v>31.41</v>
      </c>
      <c r="L1766" s="0" t="n">
        <v>0.6</v>
      </c>
      <c r="M1766" s="19" t="n">
        <v>43584.8363604977</v>
      </c>
      <c r="N1766" s="19" t="n">
        <v>43584.8523915857</v>
      </c>
      <c r="O1766" s="19" t="s">
        <v>605</v>
      </c>
      <c r="AO1766" s="47" t="str">
        <f aca="false">IF(AND(C1766=S$2,D1766=S$3,COUNTIF(AO$1:AO1765,"&gt;"&amp;1)&lt;10),ROW(),"")</f>
        <v/>
      </c>
    </row>
    <row r="1767" customFormat="false" ht="12.8" hidden="false" customHeight="false" outlineLevel="0" collapsed="false">
      <c r="A1767" s="0" t="s">
        <v>2382</v>
      </c>
      <c r="B1767" s="0" t="s">
        <v>633</v>
      </c>
      <c r="C1767" s="0" t="s">
        <v>5</v>
      </c>
      <c r="D1767" s="0" t="s">
        <v>54</v>
      </c>
      <c r="E1767" s="20" t="n">
        <v>223.892002105713</v>
      </c>
      <c r="F1767" s="0" t="n">
        <v>79.1</v>
      </c>
      <c r="G1767" s="0" t="n">
        <v>83.3</v>
      </c>
      <c r="H1767" s="0" t="n">
        <v>90.2</v>
      </c>
      <c r="I1767" s="0" t="n">
        <v>0.97</v>
      </c>
      <c r="J1767" s="0" t="n">
        <v>0.97</v>
      </c>
      <c r="K1767" s="0" t="n">
        <v>31.52</v>
      </c>
      <c r="L1767" s="0" t="n">
        <v>0.24</v>
      </c>
      <c r="M1767" s="19" t="n">
        <v>43584.8097526968</v>
      </c>
      <c r="N1767" s="19" t="n">
        <v>43584.8302085648</v>
      </c>
      <c r="O1767" s="19" t="s">
        <v>605</v>
      </c>
      <c r="AO1767" s="47" t="str">
        <f aca="false">IF(AND(C1767=S$2,D1767=S$3,COUNTIF(AO$1:AO1766,"&gt;"&amp;1)&lt;10),ROW(),"")</f>
        <v/>
      </c>
    </row>
    <row r="1768" customFormat="false" ht="12.8" hidden="false" customHeight="false" outlineLevel="0" collapsed="false">
      <c r="A1768" s="0" t="s">
        <v>2383</v>
      </c>
      <c r="B1768" s="0" t="s">
        <v>54</v>
      </c>
      <c r="C1768" s="0" t="s">
        <v>5</v>
      </c>
      <c r="D1768" s="0" t="s">
        <v>54</v>
      </c>
      <c r="E1768" s="20" t="n">
        <v>259.181003570557</v>
      </c>
      <c r="F1768" s="0" t="n">
        <v>80.2</v>
      </c>
      <c r="G1768" s="0" t="n">
        <v>84.6</v>
      </c>
      <c r="H1768" s="0" t="n">
        <v>91.2</v>
      </c>
      <c r="I1768" s="0" t="n">
        <v>2.36</v>
      </c>
      <c r="J1768" s="0" t="n">
        <v>1.06</v>
      </c>
      <c r="K1768" s="0" t="n">
        <v>31.66</v>
      </c>
      <c r="L1768" s="0" t="n">
        <v>0.44</v>
      </c>
      <c r="M1768" s="19" t="n">
        <v>43584.7779283218</v>
      </c>
      <c r="N1768" s="19" t="n">
        <v>43584.8057181366</v>
      </c>
      <c r="O1768" s="19" t="s">
        <v>605</v>
      </c>
      <c r="AO1768" s="47" t="str">
        <f aca="false">IF(AND(C1768=S$2,D1768=S$3,COUNTIF(AO$1:AO1767,"&gt;"&amp;1)&lt;10),ROW(),"")</f>
        <v/>
      </c>
    </row>
    <row r="1769" customFormat="false" ht="12.8" hidden="false" customHeight="false" outlineLevel="0" collapsed="false">
      <c r="A1769" s="0" t="s">
        <v>2384</v>
      </c>
      <c r="B1769" s="0" t="s">
        <v>613</v>
      </c>
      <c r="C1769" s="0" t="s">
        <v>8</v>
      </c>
      <c r="D1769" s="0" t="s">
        <v>66</v>
      </c>
      <c r="E1769" s="20" t="n">
        <v>323.214000701904</v>
      </c>
      <c r="F1769" s="0" t="n">
        <v>72.3</v>
      </c>
      <c r="G1769" s="0" t="n">
        <v>76.3</v>
      </c>
      <c r="H1769" s="0" t="n">
        <v>81.3</v>
      </c>
      <c r="I1769" s="0" t="n">
        <v>9.96</v>
      </c>
      <c r="J1769" s="0" t="n">
        <v>1.49</v>
      </c>
      <c r="K1769" s="0" t="n">
        <v>32.11</v>
      </c>
      <c r="L1769" s="0" t="n">
        <v>1.81</v>
      </c>
      <c r="M1769" s="19" t="n">
        <v>43584.6980314815</v>
      </c>
      <c r="N1769" s="19" t="n">
        <v>43584.7688263079</v>
      </c>
      <c r="O1769" s="19" t="s">
        <v>605</v>
      </c>
      <c r="AO1769" s="47" t="str">
        <f aca="false">IF(AND(C1769=S$2,D1769=S$3,COUNTIF(AO$1:AO1768,"&gt;"&amp;1)&lt;10),ROW(),"")</f>
        <v/>
      </c>
    </row>
    <row r="1770" customFormat="false" ht="12.8" hidden="false" customHeight="false" outlineLevel="0" collapsed="false">
      <c r="A1770" s="0" t="s">
        <v>2385</v>
      </c>
      <c r="B1770" s="0" t="s">
        <v>66</v>
      </c>
      <c r="C1770" s="0" t="s">
        <v>9</v>
      </c>
      <c r="D1770" s="0" t="s">
        <v>66</v>
      </c>
      <c r="E1770" s="20" t="n">
        <v>326.662002563477</v>
      </c>
      <c r="F1770" s="0" t="n">
        <v>72.1</v>
      </c>
      <c r="G1770" s="0" t="n">
        <v>76.1</v>
      </c>
      <c r="H1770" s="0" t="n">
        <v>81.4</v>
      </c>
      <c r="I1770" s="0" t="n">
        <v>9.23</v>
      </c>
      <c r="J1770" s="0" t="n">
        <v>1.44</v>
      </c>
      <c r="K1770" s="0" t="n">
        <v>32.3</v>
      </c>
      <c r="L1770" s="0" t="n">
        <v>0.51</v>
      </c>
      <c r="M1770" s="19" t="n">
        <v>43584.6461295949</v>
      </c>
      <c r="N1770" s="19" t="n">
        <v>43584.7079230671</v>
      </c>
      <c r="O1770" s="19" t="s">
        <v>676</v>
      </c>
      <c r="AO1770" s="47" t="str">
        <f aca="false">IF(AND(C1770=S$2,D1770=S$3,COUNTIF(AO$1:AO1769,"&gt;"&amp;1)&lt;10),ROW(),"")</f>
        <v/>
      </c>
    </row>
    <row r="1771" customFormat="false" ht="12.8" hidden="false" customHeight="false" outlineLevel="0" collapsed="false">
      <c r="A1771" s="0" t="s">
        <v>2386</v>
      </c>
      <c r="B1771" s="0" t="s">
        <v>613</v>
      </c>
      <c r="C1771" s="0" t="s">
        <v>8</v>
      </c>
      <c r="D1771" s="0" t="s">
        <v>66</v>
      </c>
      <c r="E1771" s="20" t="n">
        <v>253.828002929687</v>
      </c>
      <c r="F1771" s="0" t="n">
        <v>72.9</v>
      </c>
      <c r="G1771" s="0" t="n">
        <v>77</v>
      </c>
      <c r="H1771" s="0" t="n">
        <v>82</v>
      </c>
      <c r="I1771" s="0" t="n">
        <v>11.4</v>
      </c>
      <c r="J1771" s="0" t="n">
        <v>1.68</v>
      </c>
      <c r="K1771" s="0" t="n">
        <v>32.47</v>
      </c>
      <c r="L1771" s="0" t="n">
        <v>0.46</v>
      </c>
      <c r="M1771" s="19" t="n">
        <v>43584.619752581</v>
      </c>
      <c r="N1771" s="19" t="n">
        <v>43584.6432007292</v>
      </c>
      <c r="O1771" s="19" t="s">
        <v>676</v>
      </c>
      <c r="AO1771" s="47" t="str">
        <f aca="false">IF(AND(C1771=S$2,D1771=S$3,COUNTIF(AO$1:AO1770,"&gt;"&amp;1)&lt;10),ROW(),"")</f>
        <v/>
      </c>
    </row>
    <row r="1772" customFormat="false" ht="12.8" hidden="false" customHeight="false" outlineLevel="0" collapsed="false">
      <c r="A1772" s="0" t="s">
        <v>2387</v>
      </c>
      <c r="B1772" s="0" t="s">
        <v>613</v>
      </c>
      <c r="C1772" s="0" t="s">
        <v>8</v>
      </c>
      <c r="D1772" s="0" t="s">
        <v>66</v>
      </c>
      <c r="E1772" s="20" t="n">
        <v>149.68399810791</v>
      </c>
      <c r="F1772" s="0" t="n">
        <v>72.4</v>
      </c>
      <c r="G1772" s="0" t="n">
        <v>76.4</v>
      </c>
      <c r="H1772" s="0" t="n">
        <v>81.9</v>
      </c>
      <c r="I1772" s="0" t="n">
        <v>7.63</v>
      </c>
      <c r="J1772" s="0" t="n">
        <v>1.31</v>
      </c>
      <c r="K1772" s="0" t="n">
        <v>32.14</v>
      </c>
      <c r="L1772" s="0" t="n">
        <v>0.5</v>
      </c>
      <c r="M1772" s="19" t="n">
        <v>43584.6005053241</v>
      </c>
      <c r="N1772" s="19" t="n">
        <v>43584.6122636574</v>
      </c>
      <c r="O1772" s="19" t="s">
        <v>676</v>
      </c>
      <c r="AO1772" s="47" t="str">
        <f aca="false">IF(AND(C1772=S$2,D1772=S$3,COUNTIF(AO$1:AO1771,"&gt;"&amp;1)&lt;10),ROW(),"")</f>
        <v/>
      </c>
    </row>
    <row r="1773" customFormat="false" ht="12.8" hidden="false" customHeight="false" outlineLevel="0" collapsed="false">
      <c r="A1773" s="0" t="s">
        <v>2388</v>
      </c>
      <c r="B1773" s="0" t="s">
        <v>613</v>
      </c>
      <c r="C1773" s="0" t="s">
        <v>8</v>
      </c>
      <c r="D1773" s="0" t="s">
        <v>66</v>
      </c>
      <c r="E1773" s="20" t="n">
        <v>190.571998596191</v>
      </c>
      <c r="F1773" s="0" t="n">
        <v>72.8</v>
      </c>
      <c r="G1773" s="0" t="n">
        <v>76.7</v>
      </c>
      <c r="H1773" s="0" t="n">
        <v>82.2</v>
      </c>
      <c r="I1773" s="0" t="n">
        <v>10.26</v>
      </c>
      <c r="J1773" s="0" t="n">
        <v>1.39</v>
      </c>
      <c r="K1773" s="0" t="n">
        <v>32.49</v>
      </c>
      <c r="L1773" s="0" t="n">
        <v>0.34</v>
      </c>
      <c r="M1773" s="19" t="n">
        <v>43584.5620477662</v>
      </c>
      <c r="N1773" s="19" t="n">
        <v>43584.5969867245</v>
      </c>
      <c r="O1773" s="19" t="s">
        <v>676</v>
      </c>
      <c r="AO1773" s="47" t="str">
        <f aca="false">IF(AND(C1773=S$2,D1773=S$3,COUNTIF(AO$1:AO1772,"&gt;"&amp;1)&lt;10),ROW(),"")</f>
        <v/>
      </c>
    </row>
    <row r="1774" customFormat="false" ht="12.8" hidden="false" customHeight="false" outlineLevel="0" collapsed="false">
      <c r="A1774" s="0" t="s">
        <v>2389</v>
      </c>
      <c r="B1774" s="0" t="s">
        <v>613</v>
      </c>
      <c r="C1774" s="0" t="s">
        <v>8</v>
      </c>
      <c r="D1774" s="0" t="s">
        <v>66</v>
      </c>
      <c r="E1774" s="20" t="n">
        <v>264.295001983643</v>
      </c>
      <c r="F1774" s="0" t="n">
        <v>73.7</v>
      </c>
      <c r="G1774" s="0" t="n">
        <v>77.7</v>
      </c>
      <c r="H1774" s="0" t="n">
        <v>82.8</v>
      </c>
      <c r="I1774" s="0" t="n">
        <v>13.74</v>
      </c>
      <c r="J1774" s="0" t="n">
        <v>1.7</v>
      </c>
      <c r="K1774" s="0" t="n">
        <v>32.65</v>
      </c>
      <c r="L1774" s="0" t="n">
        <v>1.37</v>
      </c>
      <c r="M1774" s="19" t="n">
        <v>43584.5258859144</v>
      </c>
      <c r="N1774" s="19" t="n">
        <v>43584.5565804745</v>
      </c>
      <c r="O1774" s="19" t="s">
        <v>977</v>
      </c>
      <c r="AO1774" s="47" t="str">
        <f aca="false">IF(AND(C1774=S$2,D1774=S$3,COUNTIF(AO$1:AO1773,"&gt;"&amp;1)&lt;10),ROW(),"")</f>
        <v/>
      </c>
    </row>
    <row r="1775" customFormat="false" ht="12.8" hidden="false" customHeight="false" outlineLevel="0" collapsed="false">
      <c r="A1775" s="0" t="s">
        <v>2390</v>
      </c>
      <c r="B1775" s="0" t="s">
        <v>613</v>
      </c>
      <c r="C1775" s="0" t="s">
        <v>8</v>
      </c>
      <c r="D1775" s="0" t="s">
        <v>66</v>
      </c>
      <c r="E1775" s="20" t="n">
        <v>74.2070007324219</v>
      </c>
      <c r="F1775" s="0" t="n">
        <v>74.8</v>
      </c>
      <c r="G1775" s="0" t="n">
        <v>78.9</v>
      </c>
      <c r="H1775" s="0" t="n">
        <v>83.6</v>
      </c>
      <c r="I1775" s="0" t="n">
        <v>12.33</v>
      </c>
      <c r="J1775" s="0" t="n">
        <v>1.82</v>
      </c>
      <c r="K1775" s="0" t="n">
        <v>32.41</v>
      </c>
      <c r="L1775" s="0" t="n">
        <v>0.5</v>
      </c>
      <c r="M1775" s="19" t="n">
        <v>43584.513918669</v>
      </c>
      <c r="N1775" s="19" t="n">
        <v>43584.5196589931</v>
      </c>
      <c r="O1775" s="19" t="s">
        <v>977</v>
      </c>
      <c r="AO1775" s="47" t="str">
        <f aca="false">IF(AND(C1775=S$2,D1775=S$3,COUNTIF(AO$1:AO1774,"&gt;"&amp;1)&lt;10),ROW(),"")</f>
        <v/>
      </c>
    </row>
    <row r="1776" customFormat="false" ht="12.8" hidden="false" customHeight="false" outlineLevel="0" collapsed="false">
      <c r="A1776" s="0" t="s">
        <v>2391</v>
      </c>
      <c r="B1776" s="0" t="s">
        <v>66</v>
      </c>
      <c r="C1776" s="0" t="s">
        <v>9</v>
      </c>
      <c r="D1776" s="0" t="s">
        <v>66</v>
      </c>
      <c r="E1776" s="20" t="n">
        <v>479.513999176025</v>
      </c>
      <c r="F1776" s="0" t="n">
        <v>65.5</v>
      </c>
      <c r="G1776" s="0" t="n">
        <v>69.1</v>
      </c>
      <c r="H1776" s="0" t="n">
        <v>74.2</v>
      </c>
      <c r="I1776" s="0" t="n">
        <v>12.35</v>
      </c>
      <c r="J1776" s="0" t="n">
        <v>1.8</v>
      </c>
      <c r="K1776" s="0" t="n">
        <v>32.5</v>
      </c>
      <c r="L1776" s="0" t="n">
        <v>0.44</v>
      </c>
      <c r="M1776" s="19" t="n">
        <v>43584.4533641551</v>
      </c>
      <c r="N1776" s="19" t="n">
        <v>43584.5068582986</v>
      </c>
      <c r="O1776" s="19" t="s">
        <v>977</v>
      </c>
      <c r="AO1776" s="47" t="str">
        <f aca="false">IF(AND(C1776=S$2,D1776=S$3,COUNTIF(AO$1:AO1775,"&gt;"&amp;1)&lt;10),ROW(),"")</f>
        <v/>
      </c>
    </row>
    <row r="1777" customFormat="false" ht="12.8" hidden="false" customHeight="false" outlineLevel="0" collapsed="false">
      <c r="A1777" s="0" t="s">
        <v>2392</v>
      </c>
      <c r="B1777" s="0" t="s">
        <v>594</v>
      </c>
      <c r="C1777" s="0" t="s">
        <v>24</v>
      </c>
      <c r="D1777" s="0" t="s">
        <v>594</v>
      </c>
      <c r="E1777" s="20" t="n">
        <v>150.592002868652</v>
      </c>
      <c r="F1777" s="0" t="n">
        <v>80</v>
      </c>
      <c r="G1777" s="0" t="n">
        <v>84.4</v>
      </c>
      <c r="H1777" s="0" t="n">
        <v>89.9</v>
      </c>
      <c r="I1777" s="0" t="n">
        <v>11.53</v>
      </c>
      <c r="J1777" s="0" t="n">
        <v>1.18</v>
      </c>
      <c r="K1777" s="0" t="n">
        <v>32.46</v>
      </c>
      <c r="L1777" s="0" t="n">
        <v>0.41</v>
      </c>
      <c r="M1777" s="19" t="n">
        <v>43581.7751269676</v>
      </c>
      <c r="N1777" s="19" t="n">
        <v>43581.786556331</v>
      </c>
      <c r="O1777" s="19" t="s">
        <v>676</v>
      </c>
      <c r="AO1777" s="47" t="str">
        <f aca="false">IF(AND(C1777=S$2,D1777=S$3,COUNTIF(AO$1:AO1776,"&gt;"&amp;1)&lt;10),ROW(),"")</f>
        <v/>
      </c>
    </row>
    <row r="1778" customFormat="false" ht="12.8" hidden="false" customHeight="false" outlineLevel="0" collapsed="false">
      <c r="A1778" s="0" t="s">
        <v>2393</v>
      </c>
      <c r="B1778" s="0" t="s">
        <v>54</v>
      </c>
      <c r="C1778" s="0" t="s">
        <v>5</v>
      </c>
      <c r="D1778" s="0" t="s">
        <v>54</v>
      </c>
      <c r="E1778" s="20" t="n">
        <v>317.965999603271</v>
      </c>
      <c r="F1778" s="0" t="n">
        <v>79.1</v>
      </c>
      <c r="G1778" s="0" t="n">
        <v>83.3</v>
      </c>
      <c r="H1778" s="0" t="n">
        <v>90</v>
      </c>
      <c r="I1778" s="0" t="n">
        <v>4.55</v>
      </c>
      <c r="J1778" s="0" t="n">
        <v>0.89</v>
      </c>
      <c r="K1778" s="0" t="n">
        <v>31.75</v>
      </c>
      <c r="L1778" s="0" t="n">
        <v>0.28</v>
      </c>
      <c r="M1778" s="19" t="n">
        <v>43581.7477673611</v>
      </c>
      <c r="N1778" s="19" t="n">
        <v>43581.7695209491</v>
      </c>
      <c r="O1778" s="19" t="s">
        <v>676</v>
      </c>
      <c r="AO1778" s="47" t="str">
        <f aca="false">IF(AND(C1778=S$2,D1778=S$3,COUNTIF(AO$1:AO1777,"&gt;"&amp;1)&lt;10),ROW(),"")</f>
        <v/>
      </c>
    </row>
    <row r="1779" customFormat="false" ht="12.8" hidden="false" customHeight="false" outlineLevel="0" collapsed="false">
      <c r="A1779" s="0" t="s">
        <v>2394</v>
      </c>
      <c r="B1779" s="0" t="s">
        <v>594</v>
      </c>
      <c r="C1779" s="0" t="s">
        <v>24</v>
      </c>
      <c r="D1779" s="0" t="s">
        <v>594</v>
      </c>
      <c r="E1779" s="20" t="n">
        <v>286.530000305176</v>
      </c>
      <c r="F1779" s="0" t="n">
        <v>78.2</v>
      </c>
      <c r="G1779" s="0" t="n">
        <v>82.5</v>
      </c>
      <c r="H1779" s="0" t="n">
        <v>87.3</v>
      </c>
      <c r="I1779" s="0" t="n">
        <v>11.66</v>
      </c>
      <c r="J1779" s="0" t="n">
        <v>1.47</v>
      </c>
      <c r="K1779" s="0" t="n">
        <v>32.66</v>
      </c>
      <c r="L1779" s="0" t="n">
        <v>0.36</v>
      </c>
      <c r="M1779" s="19" t="n">
        <v>43581.7156251968</v>
      </c>
      <c r="N1779" s="19" t="n">
        <v>43581.7422422107</v>
      </c>
      <c r="O1779" s="19" t="s">
        <v>676</v>
      </c>
      <c r="AO1779" s="47" t="str">
        <f aca="false">IF(AND(C1779=S$2,D1779=S$3,COUNTIF(AO$1:AO1778,"&gt;"&amp;1)&lt;10),ROW(),"")</f>
        <v/>
      </c>
    </row>
    <row r="1780" customFormat="false" ht="12.8" hidden="false" customHeight="false" outlineLevel="0" collapsed="false">
      <c r="A1780" s="0" t="s">
        <v>2395</v>
      </c>
      <c r="B1780" s="0" t="s">
        <v>594</v>
      </c>
      <c r="C1780" s="0" t="s">
        <v>23</v>
      </c>
      <c r="D1780" s="0" t="s">
        <v>594</v>
      </c>
      <c r="E1780" s="20" t="n">
        <v>137.661000823975</v>
      </c>
      <c r="F1780" s="0" t="n">
        <v>76.8</v>
      </c>
      <c r="G1780" s="0" t="n">
        <v>81.1</v>
      </c>
      <c r="H1780" s="0" t="n">
        <v>85.5</v>
      </c>
      <c r="I1780" s="0" t="n">
        <v>12.78</v>
      </c>
      <c r="J1780" s="0" t="n">
        <v>1.58</v>
      </c>
      <c r="K1780" s="0" t="n">
        <v>32.72</v>
      </c>
      <c r="L1780" s="0" t="n">
        <v>0.47</v>
      </c>
      <c r="M1780" s="19" t="n">
        <v>43581.6859791667</v>
      </c>
      <c r="N1780" s="19" t="n">
        <v>43581.6991623032</v>
      </c>
      <c r="O1780" s="19" t="s">
        <v>676</v>
      </c>
      <c r="AO1780" s="47" t="str">
        <f aca="false">IF(AND(C1780=S$2,D1780=S$3,COUNTIF(AO$1:AO1779,"&gt;"&amp;1)&lt;10),ROW(),"")</f>
        <v/>
      </c>
    </row>
    <row r="1781" customFormat="false" ht="12.8" hidden="false" customHeight="false" outlineLevel="0" collapsed="false">
      <c r="A1781" s="0" t="s">
        <v>2396</v>
      </c>
      <c r="B1781" s="0" t="s">
        <v>104</v>
      </c>
      <c r="C1781" s="0" t="s">
        <v>6</v>
      </c>
      <c r="D1781" s="0" t="s">
        <v>104</v>
      </c>
      <c r="E1781" s="20" t="n">
        <v>135.257001495361</v>
      </c>
      <c r="F1781" s="0" t="n">
        <v>79.2</v>
      </c>
      <c r="G1781" s="0" t="n">
        <v>84.2</v>
      </c>
      <c r="H1781" s="0" t="n">
        <v>90.7</v>
      </c>
      <c r="I1781" s="0" t="n">
        <v>5.45</v>
      </c>
      <c r="J1781" s="0" t="n">
        <v>0.85</v>
      </c>
      <c r="K1781" s="0" t="n">
        <v>31.8</v>
      </c>
      <c r="L1781" s="0" t="n">
        <v>0.55</v>
      </c>
      <c r="M1781" s="19" t="n">
        <v>43581.6552544792</v>
      </c>
      <c r="N1781" s="19" t="n">
        <v>43581.6787738079</v>
      </c>
      <c r="O1781" s="19" t="s">
        <v>676</v>
      </c>
      <c r="AO1781" s="47" t="str">
        <f aca="false">IF(AND(C1781=S$2,D1781=S$3,COUNTIF(AO$1:AO1780,"&gt;"&amp;1)&lt;10),ROW(),"")</f>
        <v/>
      </c>
    </row>
    <row r="1782" customFormat="false" ht="12.8" hidden="false" customHeight="false" outlineLevel="0" collapsed="false">
      <c r="A1782" s="0" t="s">
        <v>2397</v>
      </c>
      <c r="B1782" s="0" t="s">
        <v>30</v>
      </c>
      <c r="C1782" s="0" t="s">
        <v>3</v>
      </c>
      <c r="D1782" s="0" t="s">
        <v>30</v>
      </c>
      <c r="E1782" s="20" t="n">
        <v>225.105003356934</v>
      </c>
      <c r="F1782" s="0" t="n">
        <v>73.4</v>
      </c>
      <c r="G1782" s="0" t="n">
        <v>77.4</v>
      </c>
      <c r="H1782" s="0" t="n">
        <v>83.8</v>
      </c>
      <c r="I1782" s="0" t="n">
        <v>3.35</v>
      </c>
      <c r="J1782" s="0" t="n">
        <v>0.88</v>
      </c>
      <c r="K1782" s="0" t="n">
        <v>31.54</v>
      </c>
      <c r="L1782" s="0" t="n">
        <v>2.54</v>
      </c>
      <c r="M1782" s="19" t="n">
        <v>43581.6206484144</v>
      </c>
      <c r="N1782" s="19" t="n">
        <v>43581.6472678241</v>
      </c>
      <c r="O1782" s="19" t="s">
        <v>605</v>
      </c>
      <c r="AO1782" s="47" t="str">
        <f aca="false">IF(AND(C1782=S$2,D1782=S$3,COUNTIF(AO$1:AO1781,"&gt;"&amp;1)&lt;10),ROW(),"")</f>
        <v/>
      </c>
    </row>
    <row r="1783" customFormat="false" ht="12.8" hidden="false" customHeight="false" outlineLevel="0" collapsed="false">
      <c r="A1783" s="0" t="s">
        <v>2398</v>
      </c>
      <c r="B1783" s="0" t="s">
        <v>633</v>
      </c>
      <c r="C1783" s="0" t="s">
        <v>5</v>
      </c>
      <c r="D1783" s="0" t="s">
        <v>54</v>
      </c>
      <c r="E1783" s="20" t="n">
        <v>222.078002929688</v>
      </c>
      <c r="F1783" s="0" t="n">
        <v>78.6</v>
      </c>
      <c r="G1783" s="0" t="n">
        <v>82.9</v>
      </c>
      <c r="H1783" s="0" t="n">
        <v>89.1</v>
      </c>
      <c r="I1783" s="0" t="n">
        <v>3.21</v>
      </c>
      <c r="J1783" s="0" t="n">
        <v>1.14</v>
      </c>
      <c r="K1783" s="0" t="n">
        <v>31.58</v>
      </c>
      <c r="L1783" s="0" t="n">
        <v>0.54</v>
      </c>
      <c r="M1783" s="19" t="n">
        <v>43581.5703931713</v>
      </c>
      <c r="N1783" s="19" t="n">
        <v>43581.6101742245</v>
      </c>
      <c r="O1783" s="19" t="s">
        <v>605</v>
      </c>
      <c r="AO1783" s="47" t="str">
        <f aca="false">IF(AND(C1783=S$2,D1783=S$3,COUNTIF(AO$1:AO1782,"&gt;"&amp;1)&lt;10),ROW(),"")</f>
        <v/>
      </c>
    </row>
    <row r="1784" customFormat="false" ht="12.8" hidden="false" customHeight="false" outlineLevel="0" collapsed="false">
      <c r="A1784" s="0" t="s">
        <v>2399</v>
      </c>
      <c r="B1784" s="0" t="s">
        <v>613</v>
      </c>
      <c r="C1784" s="0" t="s">
        <v>23</v>
      </c>
      <c r="D1784" s="0" t="s">
        <v>594</v>
      </c>
      <c r="E1784" s="20" t="n">
        <v>251.778002929687</v>
      </c>
      <c r="F1784" s="0" t="n">
        <v>75</v>
      </c>
      <c r="G1784" s="0" t="n">
        <v>79.1</v>
      </c>
      <c r="H1784" s="0" t="n">
        <v>84.9</v>
      </c>
      <c r="I1784" s="0" t="n">
        <v>6.63</v>
      </c>
      <c r="J1784" s="0" t="n">
        <v>1.21</v>
      </c>
      <c r="K1784" s="0" t="n">
        <v>31.82</v>
      </c>
      <c r="L1784" s="0" t="n">
        <v>1.87</v>
      </c>
      <c r="M1784" s="19" t="n">
        <v>43581.5176963773</v>
      </c>
      <c r="N1784" s="19" t="n">
        <v>43581.5607134259</v>
      </c>
      <c r="O1784" s="19" t="s">
        <v>605</v>
      </c>
      <c r="AO1784" s="47" t="str">
        <f aca="false">IF(AND(C1784=S$2,D1784=S$3,COUNTIF(AO$1:AO1783,"&gt;"&amp;1)&lt;10),ROW(),"")</f>
        <v/>
      </c>
    </row>
    <row r="1785" customFormat="false" ht="12.8" hidden="false" customHeight="false" outlineLevel="0" collapsed="false">
      <c r="A1785" s="0" t="s">
        <v>2400</v>
      </c>
      <c r="B1785" s="0" t="s">
        <v>30</v>
      </c>
      <c r="C1785" s="0" t="s">
        <v>3</v>
      </c>
      <c r="D1785" s="0" t="s">
        <v>30</v>
      </c>
      <c r="E1785" s="20" t="n">
        <v>322.791003417969</v>
      </c>
      <c r="F1785" s="0" t="n">
        <v>74.3</v>
      </c>
      <c r="G1785" s="0" t="n">
        <v>78.4</v>
      </c>
      <c r="H1785" s="0" t="n">
        <v>85.3</v>
      </c>
      <c r="I1785" s="0" t="n">
        <v>2.89</v>
      </c>
      <c r="J1785" s="0" t="n">
        <v>0.72</v>
      </c>
      <c r="K1785" s="0" t="n">
        <v>31.62</v>
      </c>
      <c r="L1785" s="0" t="n">
        <v>0.71</v>
      </c>
      <c r="M1785" s="19" t="n">
        <v>43581.4639472222</v>
      </c>
      <c r="N1785" s="19" t="n">
        <v>43581.5095044329</v>
      </c>
      <c r="O1785" s="19" t="s">
        <v>605</v>
      </c>
      <c r="AO1785" s="47" t="str">
        <f aca="false">IF(AND(C1785=S$2,D1785=S$3,COUNTIF(AO$1:AO1784,"&gt;"&amp;1)&lt;10),ROW(),"")</f>
        <v/>
      </c>
    </row>
    <row r="1786" customFormat="false" ht="12.8" hidden="false" customHeight="false" outlineLevel="0" collapsed="false">
      <c r="A1786" s="0" t="s">
        <v>2401</v>
      </c>
      <c r="B1786" s="0" t="s">
        <v>66</v>
      </c>
      <c r="C1786" s="0" t="s">
        <v>20</v>
      </c>
      <c r="D1786" s="0" t="s">
        <v>66</v>
      </c>
      <c r="E1786" s="20" t="n">
        <v>251.678002929687</v>
      </c>
      <c r="F1786" s="0" t="n">
        <v>70.7</v>
      </c>
      <c r="G1786" s="0" t="n">
        <v>74.6</v>
      </c>
      <c r="H1786" s="0" t="n">
        <v>78.4</v>
      </c>
      <c r="I1786" s="0" t="n">
        <v>14.39</v>
      </c>
      <c r="J1786" s="0" t="n">
        <v>3.03</v>
      </c>
      <c r="K1786" s="0" t="n">
        <v>32.55</v>
      </c>
      <c r="L1786" s="0" t="n">
        <v>0.25</v>
      </c>
      <c r="M1786" s="19" t="n">
        <v>43581.4295783912</v>
      </c>
      <c r="N1786" s="19" t="n">
        <v>43581.4553189468</v>
      </c>
      <c r="O1786" s="19" t="s">
        <v>605</v>
      </c>
      <c r="AO1786" s="47" t="str">
        <f aca="false">IF(AND(C1786=S$2,D1786=S$3,COUNTIF(AO$1:AO1785,"&gt;"&amp;1)&lt;10),ROW(),"")</f>
        <v/>
      </c>
    </row>
    <row r="1787" customFormat="false" ht="12.8" hidden="false" customHeight="false" outlineLevel="0" collapsed="false">
      <c r="A1787" s="0" t="s">
        <v>2402</v>
      </c>
      <c r="B1787" s="0" t="s">
        <v>66</v>
      </c>
      <c r="C1787" s="0" t="s">
        <v>20</v>
      </c>
      <c r="D1787" s="0" t="s">
        <v>66</v>
      </c>
      <c r="E1787" s="20" t="n">
        <v>160.552001953125</v>
      </c>
      <c r="F1787" s="0" t="n">
        <v>65.2</v>
      </c>
      <c r="G1787" s="0" t="n">
        <v>68.7</v>
      </c>
      <c r="H1787" s="0" t="n">
        <v>74.7</v>
      </c>
      <c r="I1787" s="0" t="n">
        <v>4.29</v>
      </c>
      <c r="J1787" s="0" t="n">
        <v>1.1</v>
      </c>
      <c r="K1787" s="0" t="n">
        <v>31.65</v>
      </c>
      <c r="L1787" s="0" t="n">
        <v>0.58</v>
      </c>
      <c r="M1787" s="19" t="n">
        <v>43581.3740684375</v>
      </c>
      <c r="N1787" s="19" t="n">
        <v>43581.3945601505</v>
      </c>
      <c r="O1787" s="19" t="s">
        <v>977</v>
      </c>
      <c r="AO1787" s="47" t="str">
        <f aca="false">IF(AND(C1787=S$2,D1787=S$3,COUNTIF(AO$1:AO1786,"&gt;"&amp;1)&lt;10),ROW(),"")</f>
        <v/>
      </c>
    </row>
    <row r="1788" customFormat="false" ht="12.8" hidden="false" customHeight="false" outlineLevel="0" collapsed="false">
      <c r="A1788" s="0" t="s">
        <v>2403</v>
      </c>
      <c r="B1788" s="0" t="s">
        <v>613</v>
      </c>
      <c r="C1788" s="0" t="s">
        <v>23</v>
      </c>
      <c r="D1788" s="0" t="s">
        <v>594</v>
      </c>
      <c r="E1788" s="20" t="n">
        <v>92.0779991149902</v>
      </c>
      <c r="F1788" s="0" t="n">
        <v>77.3</v>
      </c>
      <c r="G1788" s="0" t="n">
        <v>81.5</v>
      </c>
      <c r="H1788" s="0" t="n">
        <v>87.6</v>
      </c>
      <c r="I1788" s="0" t="n">
        <v>8.36</v>
      </c>
      <c r="J1788" s="0" t="n">
        <v>1.19</v>
      </c>
      <c r="K1788" s="0" t="n">
        <v>32.36</v>
      </c>
      <c r="L1788" s="0" t="n">
        <v>0.35</v>
      </c>
      <c r="M1788" s="19" t="n">
        <v>43580.9375347569</v>
      </c>
      <c r="N1788" s="19" t="n">
        <v>43581.2268814005</v>
      </c>
      <c r="O1788" s="19" t="s">
        <v>1108</v>
      </c>
      <c r="AO1788" s="47" t="str">
        <f aca="false">IF(AND(C1788=S$2,D1788=S$3,COUNTIF(AO$1:AO1787,"&gt;"&amp;1)&lt;10),ROW(),"")</f>
        <v/>
      </c>
    </row>
    <row r="1789" customFormat="false" ht="12.8" hidden="false" customHeight="false" outlineLevel="0" collapsed="false">
      <c r="A1789" s="0" t="s">
        <v>2404</v>
      </c>
      <c r="B1789" s="0" t="s">
        <v>613</v>
      </c>
      <c r="C1789" s="0" t="s">
        <v>8</v>
      </c>
      <c r="D1789" s="0" t="s">
        <v>66</v>
      </c>
      <c r="E1789" s="20" t="n">
        <v>337.380001068115</v>
      </c>
      <c r="F1789" s="0" t="n">
        <v>72</v>
      </c>
      <c r="G1789" s="0" t="n">
        <v>76</v>
      </c>
      <c r="H1789" s="0" t="n">
        <v>82.1</v>
      </c>
      <c r="I1789" s="0" t="n">
        <v>6.87</v>
      </c>
      <c r="J1789" s="0" t="n">
        <v>1.21</v>
      </c>
      <c r="K1789" s="0" t="n">
        <v>32.13</v>
      </c>
      <c r="L1789" s="0" t="n">
        <v>0.31</v>
      </c>
      <c r="M1789" s="19" t="n">
        <v>43580.9008105671</v>
      </c>
      <c r="N1789" s="19" t="n">
        <v>43580.9342533218</v>
      </c>
      <c r="O1789" s="19" t="s">
        <v>1108</v>
      </c>
      <c r="AO1789" s="47" t="str">
        <f aca="false">IF(AND(C1789=S$2,D1789=S$3,COUNTIF(AO$1:AO1788,"&gt;"&amp;1)&lt;10),ROW(),"")</f>
        <v/>
      </c>
    </row>
    <row r="1790" customFormat="false" ht="12.8" hidden="false" customHeight="false" outlineLevel="0" collapsed="false">
      <c r="A1790" s="0" t="s">
        <v>2405</v>
      </c>
      <c r="B1790" s="0" t="s">
        <v>66</v>
      </c>
      <c r="C1790" s="0" t="s">
        <v>9</v>
      </c>
      <c r="D1790" s="0" t="s">
        <v>66</v>
      </c>
      <c r="E1790" s="20" t="n">
        <v>182.79700088501</v>
      </c>
      <c r="F1790" s="0" t="n">
        <v>65.3</v>
      </c>
      <c r="G1790" s="0" t="n">
        <v>68.9</v>
      </c>
      <c r="H1790" s="0" t="n">
        <v>74.1</v>
      </c>
      <c r="I1790" s="0" t="n">
        <v>11.36</v>
      </c>
      <c r="J1790" s="0" t="n">
        <v>1.76</v>
      </c>
      <c r="K1790" s="0" t="n">
        <v>32.57</v>
      </c>
      <c r="L1790" s="0" t="n">
        <v>0.37</v>
      </c>
      <c r="M1790" s="19" t="n">
        <v>43580.8794278935</v>
      </c>
      <c r="N1790" s="19" t="n">
        <v>43580.8955958681</v>
      </c>
      <c r="O1790" s="19" t="s">
        <v>1108</v>
      </c>
      <c r="AO1790" s="47" t="str">
        <f aca="false">IF(AND(C1790=S$2,D1790=S$3,COUNTIF(AO$1:AO1789,"&gt;"&amp;1)&lt;10),ROW(),"")</f>
        <v/>
      </c>
    </row>
    <row r="1791" customFormat="false" ht="12.8" hidden="false" customHeight="false" outlineLevel="0" collapsed="false">
      <c r="A1791" s="0" t="s">
        <v>2406</v>
      </c>
      <c r="B1791" s="0" t="s">
        <v>66</v>
      </c>
      <c r="C1791" s="0" t="s">
        <v>9</v>
      </c>
      <c r="D1791" s="0" t="s">
        <v>66</v>
      </c>
      <c r="E1791" s="20" t="n">
        <v>228.790000915527</v>
      </c>
      <c r="F1791" s="0" t="n">
        <v>68.2</v>
      </c>
      <c r="G1791" s="0" t="n">
        <v>72</v>
      </c>
      <c r="H1791" s="0" t="n">
        <v>76.6</v>
      </c>
      <c r="I1791" s="0" t="n">
        <v>15.85</v>
      </c>
      <c r="J1791" s="0" t="n">
        <v>1.87</v>
      </c>
      <c r="K1791" s="0" t="n">
        <v>32.73</v>
      </c>
      <c r="L1791" s="0" t="n">
        <v>0.43</v>
      </c>
      <c r="M1791" s="19" t="n">
        <v>43580.8568591088</v>
      </c>
      <c r="N1791" s="19" t="n">
        <v>43580.8756020486</v>
      </c>
      <c r="O1791" s="19" t="s">
        <v>1108</v>
      </c>
      <c r="AO1791" s="47" t="str">
        <f aca="false">IF(AND(C1791=S$2,D1791=S$3,COUNTIF(AO$1:AO1790,"&gt;"&amp;1)&lt;10),ROW(),"")</f>
        <v/>
      </c>
    </row>
    <row r="1792" customFormat="false" ht="12.8" hidden="false" customHeight="false" outlineLevel="0" collapsed="false">
      <c r="A1792" s="0" t="s">
        <v>2407</v>
      </c>
      <c r="B1792" s="0" t="s">
        <v>66</v>
      </c>
      <c r="C1792" s="0" t="s">
        <v>9</v>
      </c>
      <c r="D1792" s="0" t="s">
        <v>66</v>
      </c>
      <c r="E1792" s="20" t="n">
        <v>270.520000457764</v>
      </c>
      <c r="F1792" s="0" t="n">
        <v>67.4</v>
      </c>
      <c r="G1792" s="0" t="n">
        <v>71.1</v>
      </c>
      <c r="H1792" s="0" t="n">
        <v>75.2</v>
      </c>
      <c r="I1792" s="0" t="n">
        <v>15.3</v>
      </c>
      <c r="J1792" s="0" t="n">
        <v>2.52</v>
      </c>
      <c r="K1792" s="0" t="n">
        <v>32.5</v>
      </c>
      <c r="L1792" s="0" t="n">
        <v>0.34</v>
      </c>
      <c r="M1792" s="19" t="n">
        <v>43580.8267543982</v>
      </c>
      <c r="N1792" s="19" t="n">
        <v>43580.8532755787</v>
      </c>
      <c r="O1792" s="19" t="s">
        <v>1108</v>
      </c>
      <c r="AO1792" s="47" t="str">
        <f aca="false">IF(AND(C1792=S$2,D1792=S$3,COUNTIF(AO$1:AO1791,"&gt;"&amp;1)&lt;10),ROW(),"")</f>
        <v/>
      </c>
    </row>
    <row r="1793" customFormat="false" ht="12.8" hidden="false" customHeight="false" outlineLevel="0" collapsed="false">
      <c r="A1793" s="0" t="s">
        <v>2408</v>
      </c>
      <c r="B1793" s="0" t="s">
        <v>30</v>
      </c>
      <c r="C1793" s="0" t="s">
        <v>3</v>
      </c>
      <c r="D1793" s="0" t="s">
        <v>30</v>
      </c>
      <c r="E1793" s="20" t="n">
        <v>311.253002166748</v>
      </c>
      <c r="F1793" s="0" t="n">
        <v>73.6</v>
      </c>
      <c r="G1793" s="0" t="n">
        <v>77.6</v>
      </c>
      <c r="H1793" s="0" t="n">
        <v>83.7</v>
      </c>
      <c r="I1793" s="0" t="n">
        <v>4.78</v>
      </c>
      <c r="J1793" s="0" t="n">
        <v>0.97</v>
      </c>
      <c r="K1793" s="0" t="n">
        <v>31.79</v>
      </c>
      <c r="L1793" s="0" t="n">
        <v>2.01</v>
      </c>
      <c r="M1793" s="19" t="n">
        <v>43580.7848333681</v>
      </c>
      <c r="N1793" s="19" t="n">
        <v>43580.8139708681</v>
      </c>
      <c r="O1793" s="19" t="s">
        <v>676</v>
      </c>
      <c r="AO1793" s="47" t="str">
        <f aca="false">IF(AND(C1793=S$2,D1793=S$3,COUNTIF(AO$1:AO1792,"&gt;"&amp;1)&lt;10),ROW(),"")</f>
        <v/>
      </c>
    </row>
    <row r="1794" customFormat="false" ht="12.8" hidden="false" customHeight="false" outlineLevel="0" collapsed="false">
      <c r="A1794" s="0" t="s">
        <v>2409</v>
      </c>
      <c r="B1794" s="0" t="s">
        <v>613</v>
      </c>
      <c r="C1794" s="0" t="s">
        <v>8</v>
      </c>
      <c r="D1794" s="0" t="s">
        <v>66</v>
      </c>
      <c r="E1794" s="20" t="n">
        <v>374.211006164551</v>
      </c>
      <c r="F1794" s="0" t="n">
        <v>72.3</v>
      </c>
      <c r="G1794" s="0" t="n">
        <v>76.3</v>
      </c>
      <c r="H1794" s="0" t="n">
        <v>81.8</v>
      </c>
      <c r="I1794" s="0" t="n">
        <v>9.42</v>
      </c>
      <c r="J1794" s="0" t="n">
        <v>1.43</v>
      </c>
      <c r="K1794" s="0" t="n">
        <v>32.4</v>
      </c>
      <c r="L1794" s="0" t="n">
        <v>1.27</v>
      </c>
      <c r="M1794" s="19" t="n">
        <v>43580.7145658912</v>
      </c>
      <c r="N1794" s="19" t="n">
        <v>43580.7789002315</v>
      </c>
      <c r="O1794" s="19" t="s">
        <v>676</v>
      </c>
      <c r="AO1794" s="47" t="str">
        <f aca="false">IF(AND(C1794=S$2,D1794=S$3,COUNTIF(AO$1:AO1793,"&gt;"&amp;1)&lt;10),ROW(),"")</f>
        <v/>
      </c>
    </row>
    <row r="1795" customFormat="false" ht="12.8" hidden="false" customHeight="false" outlineLevel="0" collapsed="false">
      <c r="A1795" s="0" t="s">
        <v>2410</v>
      </c>
      <c r="B1795" s="0" t="s">
        <v>613</v>
      </c>
      <c r="C1795" s="0" t="s">
        <v>23</v>
      </c>
      <c r="D1795" s="0" t="s">
        <v>594</v>
      </c>
      <c r="E1795" s="20" t="n">
        <v>357.67600440979</v>
      </c>
      <c r="F1795" s="0" t="n">
        <v>75.2</v>
      </c>
      <c r="G1795" s="0" t="n">
        <v>79.3</v>
      </c>
      <c r="H1795" s="0" t="n">
        <v>85.3</v>
      </c>
      <c r="I1795" s="0" t="n">
        <v>6.57</v>
      </c>
      <c r="J1795" s="0" t="n">
        <v>1.16</v>
      </c>
      <c r="K1795" s="0" t="n">
        <v>32.08</v>
      </c>
      <c r="L1795" s="0" t="n">
        <v>1.54</v>
      </c>
      <c r="M1795" s="19" t="n">
        <v>43580.6746383912</v>
      </c>
      <c r="N1795" s="19" t="n">
        <v>43580.7103650116</v>
      </c>
      <c r="O1795" s="19" t="s">
        <v>676</v>
      </c>
      <c r="AO1795" s="47" t="str">
        <f aca="false">IF(AND(C1795=S$2,D1795=S$3,COUNTIF(AO$1:AO1794,"&gt;"&amp;1)&lt;10),ROW(),"")</f>
        <v/>
      </c>
    </row>
    <row r="1796" customFormat="false" ht="12.8" hidden="false" customHeight="false" outlineLevel="0" collapsed="false">
      <c r="A1796" s="0" t="s">
        <v>2411</v>
      </c>
      <c r="B1796" s="0" t="s">
        <v>30</v>
      </c>
      <c r="C1796" s="0" t="s">
        <v>3</v>
      </c>
      <c r="D1796" s="0" t="s">
        <v>30</v>
      </c>
      <c r="E1796" s="20" t="n">
        <v>140.1880027771</v>
      </c>
      <c r="F1796" s="0" t="n">
        <v>76.3</v>
      </c>
      <c r="G1796" s="0" t="n">
        <v>80.5</v>
      </c>
      <c r="H1796" s="0" t="n">
        <v>86.6</v>
      </c>
      <c r="I1796" s="0" t="n">
        <v>4.57</v>
      </c>
      <c r="J1796" s="0" t="n">
        <v>1.11</v>
      </c>
      <c r="K1796" s="0" t="n">
        <v>31.69</v>
      </c>
      <c r="L1796" s="0" t="n">
        <v>0.7</v>
      </c>
      <c r="M1796" s="19" t="n">
        <v>43580.6470935532</v>
      </c>
      <c r="N1796" s="19" t="n">
        <v>43580.663824456</v>
      </c>
      <c r="O1796" s="19" t="s">
        <v>676</v>
      </c>
      <c r="AO1796" s="47" t="str">
        <f aca="false">IF(AND(C1796=S$2,D1796=S$3,COUNTIF(AO$1:AO1795,"&gt;"&amp;1)&lt;10),ROW(),"")</f>
        <v/>
      </c>
    </row>
    <row r="1797" customFormat="false" ht="12.8" hidden="false" customHeight="false" outlineLevel="0" collapsed="false">
      <c r="A1797" s="0" t="s">
        <v>2412</v>
      </c>
      <c r="B1797" s="0" t="s">
        <v>58</v>
      </c>
      <c r="C1797" s="0" t="s">
        <v>2</v>
      </c>
      <c r="D1797" s="0" t="s">
        <v>58</v>
      </c>
      <c r="E1797" s="20" t="n">
        <v>173.123001098633</v>
      </c>
      <c r="F1797" s="0" t="n">
        <v>74.4</v>
      </c>
      <c r="G1797" s="0" t="n">
        <v>78.4</v>
      </c>
      <c r="H1797" s="0" t="n">
        <v>84.6</v>
      </c>
      <c r="I1797" s="0" t="n">
        <v>4.79</v>
      </c>
      <c r="J1797" s="0" t="n">
        <v>1.14</v>
      </c>
      <c r="K1797" s="0" t="n">
        <v>31.78</v>
      </c>
      <c r="L1797" s="0" t="n">
        <v>0.39</v>
      </c>
      <c r="M1797" s="19" t="n">
        <v>43580.6242663194</v>
      </c>
      <c r="N1797" s="19" t="n">
        <v>43580.6378071412</v>
      </c>
      <c r="O1797" s="19" t="s">
        <v>676</v>
      </c>
      <c r="AO1797" s="47" t="str">
        <f aca="false">IF(AND(C1797=S$2,D1797=S$3,COUNTIF(AO$1:AO1796,"&gt;"&amp;1)&lt;10),ROW(),"")</f>
        <v/>
      </c>
    </row>
    <row r="1798" customFormat="false" ht="12.8" hidden="false" customHeight="false" outlineLevel="0" collapsed="false">
      <c r="A1798" s="0" t="s">
        <v>2413</v>
      </c>
      <c r="B1798" s="0" t="s">
        <v>54</v>
      </c>
      <c r="C1798" s="0" t="s">
        <v>5</v>
      </c>
      <c r="D1798" s="0" t="s">
        <v>54</v>
      </c>
      <c r="E1798" s="20" t="n">
        <v>187.877002716064</v>
      </c>
      <c r="F1798" s="0" t="n">
        <v>80.8</v>
      </c>
      <c r="G1798" s="0" t="n">
        <v>85.1</v>
      </c>
      <c r="H1798" s="0" t="n">
        <v>92.1</v>
      </c>
      <c r="I1798" s="0" t="n">
        <v>1.89</v>
      </c>
      <c r="J1798" s="0" t="n">
        <v>0.62</v>
      </c>
      <c r="K1798" s="0" t="n">
        <v>31.49</v>
      </c>
      <c r="L1798" s="0" t="n">
        <v>0.25</v>
      </c>
      <c r="M1798" s="19" t="n">
        <v>43580.6063308681</v>
      </c>
      <c r="N1798" s="19" t="n">
        <v>43580.6200928241</v>
      </c>
      <c r="O1798" s="19" t="s">
        <v>837</v>
      </c>
      <c r="AO1798" s="47" t="str">
        <f aca="false">IF(AND(C1798=S$2,D1798=S$3,COUNTIF(AO$1:AO1797,"&gt;"&amp;1)&lt;10),ROW(),"")</f>
        <v/>
      </c>
    </row>
    <row r="1799" customFormat="false" ht="12.8" hidden="false" customHeight="false" outlineLevel="0" collapsed="false">
      <c r="A1799" s="0" t="s">
        <v>2414</v>
      </c>
      <c r="B1799" s="0" t="s">
        <v>613</v>
      </c>
      <c r="C1799" s="0" t="s">
        <v>8</v>
      </c>
      <c r="D1799" s="0" t="s">
        <v>66</v>
      </c>
      <c r="E1799" s="20" t="n">
        <v>280.107001113892</v>
      </c>
      <c r="F1799" s="0" t="n">
        <v>72.4</v>
      </c>
      <c r="G1799" s="0" t="n">
        <v>76.4</v>
      </c>
      <c r="H1799" s="0" t="n">
        <v>81.5</v>
      </c>
      <c r="I1799" s="0" t="n">
        <v>9.71</v>
      </c>
      <c r="J1799" s="0" t="n">
        <v>1.6</v>
      </c>
      <c r="K1799" s="0" t="n">
        <v>32.32</v>
      </c>
      <c r="L1799" s="0" t="n">
        <v>0.68</v>
      </c>
      <c r="M1799" s="19" t="n">
        <v>43580.5628894329</v>
      </c>
      <c r="N1799" s="19" t="n">
        <v>43580.6060665162</v>
      </c>
      <c r="O1799" s="19" t="s">
        <v>676</v>
      </c>
      <c r="AO1799" s="47" t="str">
        <f aca="false">IF(AND(C1799=S$2,D1799=S$3,COUNTIF(AO$1:AO1798,"&gt;"&amp;1)&lt;10),ROW(),"")</f>
        <v/>
      </c>
    </row>
    <row r="1800" customFormat="false" ht="12.8" hidden="false" customHeight="false" outlineLevel="0" collapsed="false">
      <c r="A1800" s="0" t="s">
        <v>2415</v>
      </c>
      <c r="B1800" s="0" t="s">
        <v>54</v>
      </c>
      <c r="C1800" s="0" t="s">
        <v>5</v>
      </c>
      <c r="D1800" s="0" t="s">
        <v>54</v>
      </c>
      <c r="E1800" s="20" t="n">
        <v>297.372003173828</v>
      </c>
      <c r="F1800" s="0" t="n">
        <v>79.8</v>
      </c>
      <c r="G1800" s="0" t="n">
        <v>84.2</v>
      </c>
      <c r="H1800" s="0" t="n">
        <v>90.6</v>
      </c>
      <c r="I1800" s="0" t="n">
        <v>3.68</v>
      </c>
      <c r="J1800" s="0" t="n">
        <v>0.77</v>
      </c>
      <c r="K1800" s="0" t="n">
        <v>31.75</v>
      </c>
      <c r="L1800" s="0" t="n">
        <v>0.6</v>
      </c>
      <c r="M1800" s="19" t="n">
        <v>43580.5223562847</v>
      </c>
      <c r="N1800" s="19" t="n">
        <v>43580.5446015394</v>
      </c>
      <c r="O1800" s="19" t="s">
        <v>676</v>
      </c>
      <c r="AO1800" s="47" t="str">
        <f aca="false">IF(AND(C1800=S$2,D1800=S$3,COUNTIF(AO$1:AO1799,"&gt;"&amp;1)&lt;10),ROW(),"")</f>
        <v/>
      </c>
    </row>
    <row r="1801" customFormat="false" ht="12.8" hidden="false" customHeight="false" outlineLevel="0" collapsed="false">
      <c r="A1801" s="0" t="s">
        <v>2416</v>
      </c>
      <c r="B1801" s="0" t="s">
        <v>104</v>
      </c>
      <c r="C1801" s="0" t="s">
        <v>6</v>
      </c>
      <c r="D1801" s="0" t="s">
        <v>104</v>
      </c>
      <c r="E1801" s="20" t="n">
        <v>239.678000640869</v>
      </c>
      <c r="F1801" s="0" t="n">
        <v>78.2</v>
      </c>
      <c r="G1801" s="0" t="n">
        <v>82.5</v>
      </c>
      <c r="H1801" s="0" t="n">
        <v>88.7</v>
      </c>
      <c r="I1801" s="0" t="n">
        <v>6.05</v>
      </c>
      <c r="J1801" s="0" t="n">
        <v>0.91</v>
      </c>
      <c r="K1801" s="0" t="n">
        <v>32.01</v>
      </c>
      <c r="L1801" s="0" t="n">
        <v>0.38</v>
      </c>
      <c r="M1801" s="19" t="n">
        <v>43580.499590162</v>
      </c>
      <c r="N1801" s="19" t="n">
        <v>43580.5178934028</v>
      </c>
      <c r="O1801" s="19" t="s">
        <v>676</v>
      </c>
      <c r="AO1801" s="47" t="str">
        <f aca="false">IF(AND(C1801=S$2,D1801=S$3,COUNTIF(AO$1:AO1800,"&gt;"&amp;1)&lt;10),ROW(),"")</f>
        <v/>
      </c>
    </row>
    <row r="1802" customFormat="false" ht="12.8" hidden="false" customHeight="false" outlineLevel="0" collapsed="false">
      <c r="A1802" s="0" t="s">
        <v>2417</v>
      </c>
      <c r="B1802" s="0" t="s">
        <v>104</v>
      </c>
      <c r="C1802" s="0" t="s">
        <v>6</v>
      </c>
      <c r="D1802" s="0" t="s">
        <v>104</v>
      </c>
      <c r="E1802" s="20" t="n">
        <v>363.177003479004</v>
      </c>
      <c r="F1802" s="0" t="n">
        <v>80</v>
      </c>
      <c r="G1802" s="0" t="n">
        <v>84.4</v>
      </c>
      <c r="H1802" s="0" t="n">
        <v>89.9</v>
      </c>
      <c r="I1802" s="0" t="n">
        <v>8.08</v>
      </c>
      <c r="J1802" s="0" t="n">
        <v>1</v>
      </c>
      <c r="K1802" s="0" t="n">
        <v>32.24</v>
      </c>
      <c r="L1802" s="0" t="n">
        <v>0.63</v>
      </c>
      <c r="M1802" s="19" t="n">
        <v>43580.457996956</v>
      </c>
      <c r="N1802" s="19" t="n">
        <v>43580.495230787</v>
      </c>
      <c r="O1802" s="19" t="s">
        <v>676</v>
      </c>
      <c r="AO1802" s="47" t="str">
        <f aca="false">IF(AND(C1802=S$2,D1802=S$3,COUNTIF(AO$1:AO1801,"&gt;"&amp;1)&lt;10),ROW(),"")</f>
        <v/>
      </c>
    </row>
    <row r="1803" customFormat="false" ht="12.8" hidden="false" customHeight="false" outlineLevel="0" collapsed="false">
      <c r="A1803" s="0" t="s">
        <v>2418</v>
      </c>
      <c r="B1803" s="0" t="s">
        <v>104</v>
      </c>
      <c r="C1803" s="0" t="s">
        <v>11</v>
      </c>
      <c r="D1803" s="0" t="s">
        <v>104</v>
      </c>
      <c r="E1803" s="20" t="n">
        <v>224.026000976562</v>
      </c>
      <c r="F1803" s="0" t="n">
        <v>81.5</v>
      </c>
      <c r="G1803" s="0" t="n">
        <v>85.9</v>
      </c>
      <c r="H1803" s="0" t="n">
        <v>91.7</v>
      </c>
      <c r="I1803" s="0" t="n">
        <v>7.71</v>
      </c>
      <c r="J1803" s="0" t="n">
        <v>0.92</v>
      </c>
      <c r="K1803" s="0" t="n">
        <v>32.32</v>
      </c>
      <c r="L1803" s="0" t="n">
        <v>0.38</v>
      </c>
      <c r="M1803" s="19" t="n">
        <v>43579.7673227662</v>
      </c>
      <c r="N1803" s="19" t="n">
        <v>43579.7998795949</v>
      </c>
      <c r="O1803" s="19" t="s">
        <v>837</v>
      </c>
      <c r="AO1803" s="47" t="str">
        <f aca="false">IF(AND(C1803=S$2,D1803=S$3,COUNTIF(AO$1:AO1802,"&gt;"&amp;1)&lt;10),ROW(),"")</f>
        <v/>
      </c>
    </row>
    <row r="1804" customFormat="false" ht="12.8" hidden="false" customHeight="false" outlineLevel="0" collapsed="false">
      <c r="A1804" s="0" t="s">
        <v>2419</v>
      </c>
      <c r="B1804" s="0" t="s">
        <v>104</v>
      </c>
      <c r="C1804" s="0" t="s">
        <v>11</v>
      </c>
      <c r="D1804" s="0" t="s">
        <v>104</v>
      </c>
      <c r="E1804" s="20" t="n">
        <v>188.512001037598</v>
      </c>
      <c r="F1804" s="0" t="n">
        <v>81.2</v>
      </c>
      <c r="G1804" s="0" t="n">
        <v>85.6</v>
      </c>
      <c r="H1804" s="0" t="n">
        <v>91.7</v>
      </c>
      <c r="I1804" s="0" t="n">
        <v>7.1</v>
      </c>
      <c r="J1804" s="0" t="n">
        <v>0.9</v>
      </c>
      <c r="K1804" s="0" t="n">
        <v>32.01</v>
      </c>
      <c r="L1804" s="0" t="n">
        <v>0.31</v>
      </c>
      <c r="M1804" s="19" t="n">
        <v>43579.7058521181</v>
      </c>
      <c r="N1804" s="19" t="n">
        <v>43579.7319515857</v>
      </c>
      <c r="O1804" s="19" t="s">
        <v>837</v>
      </c>
      <c r="AO1804" s="47" t="str">
        <f aca="false">IF(AND(C1804=S$2,D1804=S$3,COUNTIF(AO$1:AO1803,"&gt;"&amp;1)&lt;10),ROW(),"")</f>
        <v/>
      </c>
    </row>
    <row r="1805" customFormat="false" ht="12.8" hidden="false" customHeight="false" outlineLevel="0" collapsed="false">
      <c r="A1805" s="0" t="s">
        <v>2420</v>
      </c>
      <c r="B1805" s="0" t="s">
        <v>104</v>
      </c>
      <c r="C1805" s="0" t="s">
        <v>11</v>
      </c>
      <c r="D1805" s="0" t="s">
        <v>104</v>
      </c>
      <c r="E1805" s="20" t="n">
        <v>103.869999694824</v>
      </c>
      <c r="F1805" s="0" t="n">
        <v>81.3</v>
      </c>
      <c r="G1805" s="0" t="n">
        <v>85.9</v>
      </c>
      <c r="H1805" s="0" t="n">
        <v>91.5</v>
      </c>
      <c r="I1805" s="0" t="n">
        <v>6.13</v>
      </c>
      <c r="J1805" s="0" t="n">
        <v>0.92</v>
      </c>
      <c r="K1805" s="0" t="n">
        <v>31.99</v>
      </c>
      <c r="L1805" s="0" t="n">
        <v>1.76</v>
      </c>
      <c r="M1805" s="19" t="n">
        <v>43579.6795047801</v>
      </c>
      <c r="N1805" s="19" t="n">
        <v>43579.6885991551</v>
      </c>
      <c r="O1805" s="19" t="s">
        <v>605</v>
      </c>
      <c r="AO1805" s="47" t="str">
        <f aca="false">IF(AND(C1805=S$2,D1805=S$3,COUNTIF(AO$1:AO1804,"&gt;"&amp;1)&lt;10),ROW(),"")</f>
        <v/>
      </c>
    </row>
    <row r="1806" customFormat="false" ht="12.8" hidden="false" customHeight="false" outlineLevel="0" collapsed="false">
      <c r="A1806" s="0" t="s">
        <v>2421</v>
      </c>
      <c r="B1806" s="0" t="s">
        <v>104</v>
      </c>
      <c r="C1806" s="0" t="s">
        <v>11</v>
      </c>
      <c r="D1806" s="0" t="s">
        <v>104</v>
      </c>
      <c r="E1806" s="20" t="n">
        <v>213.278001785278</v>
      </c>
      <c r="F1806" s="0" t="n">
        <v>81.4</v>
      </c>
      <c r="G1806" s="0" t="n">
        <v>85.9</v>
      </c>
      <c r="H1806" s="0" t="n">
        <v>92.2</v>
      </c>
      <c r="I1806" s="0" t="n">
        <v>4.95</v>
      </c>
      <c r="J1806" s="0" t="n">
        <v>0.81</v>
      </c>
      <c r="K1806" s="0" t="n">
        <v>31.79</v>
      </c>
      <c r="L1806" s="0" t="n">
        <v>0.92</v>
      </c>
      <c r="M1806" s="19" t="n">
        <v>43579.6541434028</v>
      </c>
      <c r="N1806" s="19" t="n">
        <v>43579.6747407407</v>
      </c>
      <c r="O1806" s="19" t="s">
        <v>676</v>
      </c>
      <c r="AO1806" s="47" t="str">
        <f aca="false">IF(AND(C1806=S$2,D1806=S$3,COUNTIF(AO$1:AO1805,"&gt;"&amp;1)&lt;10),ROW(),"")</f>
        <v/>
      </c>
    </row>
    <row r="1807" customFormat="false" ht="12.8" hidden="false" customHeight="false" outlineLevel="0" collapsed="false">
      <c r="A1807" s="0" t="s">
        <v>2422</v>
      </c>
      <c r="B1807" s="0" t="s">
        <v>104</v>
      </c>
      <c r="C1807" s="0" t="s">
        <v>11</v>
      </c>
      <c r="D1807" s="0" t="s">
        <v>104</v>
      </c>
      <c r="E1807" s="20" t="n">
        <v>122.741002082825</v>
      </c>
      <c r="F1807" s="0" t="n">
        <v>81</v>
      </c>
      <c r="G1807" s="0" t="n">
        <v>85.4</v>
      </c>
      <c r="H1807" s="0" t="n">
        <v>91.8</v>
      </c>
      <c r="I1807" s="0" t="n">
        <v>3.86</v>
      </c>
      <c r="J1807" s="0" t="n">
        <v>0.75</v>
      </c>
      <c r="K1807" s="0" t="n">
        <v>31.82</v>
      </c>
      <c r="L1807" s="0" t="n">
        <v>0.69</v>
      </c>
      <c r="M1807" s="19" t="n">
        <v>43579.6370607986</v>
      </c>
      <c r="N1807" s="19" t="n">
        <v>43579.647887037</v>
      </c>
      <c r="O1807" s="19" t="s">
        <v>676</v>
      </c>
      <c r="AO1807" s="47" t="str">
        <f aca="false">IF(AND(C1807=S$2,D1807=S$3,COUNTIF(AO$1:AO1806,"&gt;"&amp;1)&lt;10),ROW(),"")</f>
        <v/>
      </c>
    </row>
    <row r="1808" customFormat="false" ht="12.8" hidden="false" customHeight="false" outlineLevel="0" collapsed="false">
      <c r="A1808" s="0" t="s">
        <v>2423</v>
      </c>
      <c r="B1808" s="0" t="s">
        <v>66</v>
      </c>
      <c r="C1808" s="0" t="s">
        <v>20</v>
      </c>
      <c r="D1808" s="0" t="s">
        <v>66</v>
      </c>
      <c r="E1808" s="20" t="n">
        <v>188.48200302124</v>
      </c>
      <c r="F1808" s="0" t="n">
        <v>71.2</v>
      </c>
      <c r="G1808" s="0" t="n">
        <v>75.2</v>
      </c>
      <c r="H1808" s="0" t="n">
        <v>80.7</v>
      </c>
      <c r="I1808" s="0" t="n">
        <v>7.52</v>
      </c>
      <c r="J1808" s="0" t="n">
        <v>1.4</v>
      </c>
      <c r="K1808" s="0" t="n">
        <v>32.18</v>
      </c>
      <c r="L1808" s="0" t="n">
        <v>1.66</v>
      </c>
      <c r="M1808" s="19" t="n">
        <v>43579.6126157407</v>
      </c>
      <c r="N1808" s="19" t="n">
        <v>43579.6285306366</v>
      </c>
      <c r="O1808" s="19" t="s">
        <v>605</v>
      </c>
      <c r="AO1808" s="47" t="str">
        <f aca="false">IF(AND(C1808=S$2,D1808=S$3,COUNTIF(AO$1:AO1807,"&gt;"&amp;1)&lt;10),ROW(),"")</f>
        <v/>
      </c>
    </row>
    <row r="1809" customFormat="false" ht="12.8" hidden="false" customHeight="false" outlineLevel="0" collapsed="false">
      <c r="A1809" s="0" t="s">
        <v>2424</v>
      </c>
      <c r="B1809" s="0" t="s">
        <v>613</v>
      </c>
      <c r="C1809" s="0" t="s">
        <v>9</v>
      </c>
      <c r="D1809" s="0" t="s">
        <v>66</v>
      </c>
      <c r="E1809" s="20" t="n">
        <v>471.143003845215</v>
      </c>
      <c r="F1809" s="0" t="n">
        <v>71.2</v>
      </c>
      <c r="G1809" s="0" t="n">
        <v>75.1</v>
      </c>
      <c r="H1809" s="0" t="n">
        <v>80.4</v>
      </c>
      <c r="I1809" s="0" t="n">
        <v>10.44</v>
      </c>
      <c r="J1809" s="0" t="n">
        <v>1.52</v>
      </c>
      <c r="K1809" s="0" t="n">
        <v>32.44</v>
      </c>
      <c r="L1809" s="0" t="n">
        <v>2.87</v>
      </c>
      <c r="M1809" s="19" t="n">
        <v>43579.5878356482</v>
      </c>
      <c r="N1809" s="19" t="n">
        <v>43579.6075413542</v>
      </c>
      <c r="O1809" s="19" t="s">
        <v>605</v>
      </c>
      <c r="AO1809" s="47" t="str">
        <f aca="false">IF(AND(C1809=S$2,D1809=S$3,COUNTIF(AO$1:AO1808,"&gt;"&amp;1)&lt;10),ROW(),"")</f>
        <v/>
      </c>
    </row>
    <row r="1810" customFormat="false" ht="12.8" hidden="false" customHeight="false" outlineLevel="0" collapsed="false">
      <c r="A1810" s="0" t="s">
        <v>2425</v>
      </c>
      <c r="B1810" s="0" t="s">
        <v>54</v>
      </c>
      <c r="C1810" s="0" t="s">
        <v>5</v>
      </c>
      <c r="D1810" s="0" t="s">
        <v>54</v>
      </c>
      <c r="E1810" s="20" t="n">
        <v>216.270999908447</v>
      </c>
      <c r="F1810" s="0" t="n">
        <v>79</v>
      </c>
      <c r="G1810" s="0" t="n">
        <v>83.3</v>
      </c>
      <c r="H1810" s="0" t="n">
        <v>89.9</v>
      </c>
      <c r="I1810" s="0" t="n">
        <v>2.32</v>
      </c>
      <c r="J1810" s="0" t="n">
        <v>1.06</v>
      </c>
      <c r="K1810" s="0" t="n">
        <v>31.49</v>
      </c>
      <c r="L1810" s="0" t="n">
        <v>0.37</v>
      </c>
      <c r="M1810" s="19" t="n">
        <v>43579.5060608449</v>
      </c>
      <c r="N1810" s="19" t="n">
        <v>43579.5302315625</v>
      </c>
      <c r="O1810" s="19" t="s">
        <v>605</v>
      </c>
      <c r="AO1810" s="47" t="str">
        <f aca="false">IF(AND(C1810=S$2,D1810=S$3,COUNTIF(AO$1:AO1809,"&gt;"&amp;1)&lt;10),ROW(),"")</f>
        <v/>
      </c>
    </row>
    <row r="1811" customFormat="false" ht="12.8" hidden="false" customHeight="false" outlineLevel="0" collapsed="false">
      <c r="A1811" s="0" t="s">
        <v>2426</v>
      </c>
      <c r="B1811" s="0" t="s">
        <v>66</v>
      </c>
      <c r="C1811" s="0" t="s">
        <v>26</v>
      </c>
      <c r="D1811" s="0" t="s">
        <v>66</v>
      </c>
      <c r="E1811" s="20" t="n">
        <v>144.694999694824</v>
      </c>
      <c r="F1811" s="0" t="n">
        <v>69.2</v>
      </c>
      <c r="G1811" s="0" t="n">
        <v>72.9</v>
      </c>
      <c r="H1811" s="0" t="n">
        <v>79</v>
      </c>
      <c r="I1811" s="0" t="n">
        <v>3.68</v>
      </c>
      <c r="J1811" s="0" t="n">
        <v>1.38</v>
      </c>
      <c r="K1811" s="0" t="n">
        <v>31.77</v>
      </c>
      <c r="L1811" s="0" t="n">
        <v>0.34</v>
      </c>
      <c r="M1811" s="19" t="n">
        <v>43579.4835299769</v>
      </c>
      <c r="N1811" s="19" t="n">
        <v>43579.4977037384</v>
      </c>
      <c r="O1811" s="19" t="s">
        <v>605</v>
      </c>
      <c r="AO1811" s="47" t="str">
        <f aca="false">IF(AND(C1811=S$2,D1811=S$3,COUNTIF(AO$1:AO1810,"&gt;"&amp;1)&lt;10),ROW(),"")</f>
        <v/>
      </c>
    </row>
    <row r="1812" customFormat="false" ht="12.8" hidden="false" customHeight="false" outlineLevel="0" collapsed="false">
      <c r="A1812" s="0" t="s">
        <v>2427</v>
      </c>
      <c r="B1812" s="0" t="s">
        <v>104</v>
      </c>
      <c r="C1812" s="0" t="s">
        <v>6</v>
      </c>
      <c r="D1812" s="0" t="s">
        <v>104</v>
      </c>
      <c r="E1812" s="20" t="n">
        <v>144.059001922607</v>
      </c>
      <c r="F1812" s="0" t="n">
        <v>80.1</v>
      </c>
      <c r="G1812" s="0" t="n">
        <v>84.5</v>
      </c>
      <c r="H1812" s="0" t="n">
        <v>90.9</v>
      </c>
      <c r="I1812" s="0" t="n">
        <v>4.23</v>
      </c>
      <c r="J1812" s="0" t="n">
        <v>1.13</v>
      </c>
      <c r="K1812" s="0" t="n">
        <v>31.79</v>
      </c>
      <c r="L1812" s="0" t="n">
        <v>0.87</v>
      </c>
      <c r="M1812" s="19" t="n">
        <v>43579.4603883102</v>
      </c>
      <c r="N1812" s="19" t="n">
        <v>43579.4770440625</v>
      </c>
      <c r="O1812" s="19" t="s">
        <v>605</v>
      </c>
      <c r="AO1812" s="47" t="str">
        <f aca="false">IF(AND(C1812=S$2,D1812=S$3,COUNTIF(AO$1:AO1811,"&gt;"&amp;1)&lt;10),ROW(),"")</f>
        <v/>
      </c>
    </row>
    <row r="1813" customFormat="false" ht="12.8" hidden="false" customHeight="false" outlineLevel="0" collapsed="false">
      <c r="A1813" s="0" t="s">
        <v>2428</v>
      </c>
      <c r="B1813" s="0" t="s">
        <v>54</v>
      </c>
      <c r="C1813" s="0" t="s">
        <v>5</v>
      </c>
      <c r="D1813" s="0" t="s">
        <v>54</v>
      </c>
      <c r="E1813" s="20" t="n">
        <v>230.184001159668</v>
      </c>
      <c r="F1813" s="0" t="n">
        <v>81.2</v>
      </c>
      <c r="G1813" s="0" t="n">
        <v>85.6</v>
      </c>
      <c r="H1813" s="0" t="n">
        <v>92.6</v>
      </c>
      <c r="I1813" s="0" t="n">
        <v>1.43</v>
      </c>
      <c r="J1813" s="0" t="n">
        <v>0.86</v>
      </c>
      <c r="K1813" s="0" t="n">
        <v>31.37</v>
      </c>
      <c r="L1813" s="0" t="n">
        <v>0.27</v>
      </c>
      <c r="M1813" s="19" t="n">
        <v>43579.3962959144</v>
      </c>
      <c r="N1813" s="19" t="n">
        <v>43579.4563660532</v>
      </c>
      <c r="O1813" s="19" t="s">
        <v>605</v>
      </c>
      <c r="AO1813" s="47" t="str">
        <f aca="false">IF(AND(C1813=S$2,D1813=S$3,COUNTIF(AO$1:AO1812,"&gt;"&amp;1)&lt;10),ROW(),"")</f>
        <v/>
      </c>
    </row>
    <row r="1814" customFormat="false" ht="12.8" hidden="false" customHeight="false" outlineLevel="0" collapsed="false">
      <c r="A1814" s="0" t="s">
        <v>2429</v>
      </c>
      <c r="B1814" s="0" t="s">
        <v>30</v>
      </c>
      <c r="C1814" s="0" t="s">
        <v>3</v>
      </c>
      <c r="D1814" s="0" t="s">
        <v>30</v>
      </c>
      <c r="E1814" s="20" t="n">
        <v>197.855001449585</v>
      </c>
      <c r="F1814" s="0" t="n">
        <v>77.2</v>
      </c>
      <c r="G1814" s="0" t="n">
        <v>81.4</v>
      </c>
      <c r="H1814" s="0" t="n">
        <v>88.4</v>
      </c>
      <c r="I1814" s="0" t="n">
        <v>2</v>
      </c>
      <c r="J1814" s="0" t="n">
        <v>0.74</v>
      </c>
      <c r="K1814" s="0" t="n">
        <v>31.44</v>
      </c>
      <c r="L1814" s="0" t="n">
        <v>0.39</v>
      </c>
      <c r="M1814" s="19" t="n">
        <v>43579.3708210995</v>
      </c>
      <c r="N1814" s="19" t="n">
        <v>43579.3935018866</v>
      </c>
      <c r="O1814" s="19" t="s">
        <v>605</v>
      </c>
      <c r="AO1814" s="47" t="str">
        <f aca="false">IF(AND(C1814=S$2,D1814=S$3,COUNTIF(AO$1:AO1813,"&gt;"&amp;1)&lt;10),ROW(),"")</f>
        <v/>
      </c>
    </row>
    <row r="1815" customFormat="false" ht="12.8" hidden="false" customHeight="false" outlineLevel="0" collapsed="false">
      <c r="A1815" s="0" t="s">
        <v>2430</v>
      </c>
      <c r="B1815" s="0" t="s">
        <v>30</v>
      </c>
      <c r="C1815" s="0" t="s">
        <v>3</v>
      </c>
      <c r="D1815" s="0" t="s">
        <v>30</v>
      </c>
      <c r="E1815" s="20" t="n">
        <v>176.899002075195</v>
      </c>
      <c r="F1815" s="0" t="n">
        <v>76</v>
      </c>
      <c r="G1815" s="0" t="n">
        <v>80.1</v>
      </c>
      <c r="H1815" s="0" t="n">
        <v>87.2</v>
      </c>
      <c r="I1815" s="0" t="n">
        <v>2.12</v>
      </c>
      <c r="J1815" s="0" t="n">
        <v>0.66</v>
      </c>
      <c r="K1815" s="0" t="n">
        <v>31.54</v>
      </c>
      <c r="L1815" s="0" t="n">
        <v>0.35</v>
      </c>
      <c r="M1815" s="19" t="n">
        <v>43579.3466640046</v>
      </c>
      <c r="N1815" s="19" t="n">
        <v>43579.368571875</v>
      </c>
      <c r="O1815" s="19" t="s">
        <v>605</v>
      </c>
      <c r="AO1815" s="47" t="str">
        <f aca="false">IF(AND(C1815=S$2,D1815=S$3,COUNTIF(AO$1:AO1814,"&gt;"&amp;1)&lt;10),ROW(),"")</f>
        <v/>
      </c>
    </row>
    <row r="1816" customFormat="false" ht="12.8" hidden="false" customHeight="false" outlineLevel="0" collapsed="false">
      <c r="A1816" s="0" t="s">
        <v>2431</v>
      </c>
      <c r="B1816" s="0" t="s">
        <v>104</v>
      </c>
      <c r="C1816" s="0" t="s">
        <v>6</v>
      </c>
      <c r="D1816" s="0" t="s">
        <v>104</v>
      </c>
      <c r="E1816" s="20" t="n">
        <v>137.165002822876</v>
      </c>
      <c r="F1816" s="0" t="n">
        <v>78.4</v>
      </c>
      <c r="G1816" s="0" t="n">
        <v>82.7</v>
      </c>
      <c r="H1816" s="0" t="n">
        <v>88.2</v>
      </c>
      <c r="I1816" s="0" t="n">
        <v>4.66</v>
      </c>
      <c r="J1816" s="0" t="n">
        <v>1.27</v>
      </c>
      <c r="K1816" s="0" t="n">
        <v>31.87</v>
      </c>
      <c r="L1816" s="0" t="n">
        <v>0.37</v>
      </c>
      <c r="M1816" s="19" t="n">
        <v>43579.3264069792</v>
      </c>
      <c r="N1816" s="19" t="n">
        <v>43579.3398724537</v>
      </c>
      <c r="O1816" s="19" t="s">
        <v>605</v>
      </c>
      <c r="AO1816" s="47" t="str">
        <f aca="false">IF(AND(C1816=S$2,D1816=S$3,COUNTIF(AO$1:AO1815,"&gt;"&amp;1)&lt;10),ROW(),"")</f>
        <v/>
      </c>
    </row>
    <row r="1817" customFormat="false" ht="12.8" hidden="false" customHeight="false" outlineLevel="0" collapsed="false">
      <c r="A1817" s="0" t="s">
        <v>2432</v>
      </c>
      <c r="B1817" s="0" t="s">
        <v>54</v>
      </c>
      <c r="C1817" s="0" t="s">
        <v>7</v>
      </c>
      <c r="D1817" s="0" t="s">
        <v>54</v>
      </c>
      <c r="E1817" s="20" t="n">
        <v>233.325000762939</v>
      </c>
      <c r="F1817" s="0" t="n">
        <v>82.1</v>
      </c>
      <c r="G1817" s="0" t="n">
        <v>86.5</v>
      </c>
      <c r="H1817" s="0" t="n">
        <v>93.4</v>
      </c>
      <c r="I1817" s="0" t="n">
        <v>2.79</v>
      </c>
      <c r="J1817" s="0" t="n">
        <v>0.74</v>
      </c>
      <c r="K1817" s="0" t="n">
        <v>31.67</v>
      </c>
      <c r="L1817" s="0" t="n">
        <v>0.4</v>
      </c>
      <c r="M1817" s="19" t="n">
        <v>43579.2961690625</v>
      </c>
      <c r="N1817" s="19" t="n">
        <v>43579.3179357292</v>
      </c>
      <c r="O1817" s="19" t="s">
        <v>605</v>
      </c>
      <c r="AO1817" s="47" t="str">
        <f aca="false">IF(AND(C1817=S$2,D1817=S$3,COUNTIF(AO$1:AO1816,"&gt;"&amp;1)&lt;10),ROW(),"")</f>
        <v/>
      </c>
    </row>
    <row r="1818" customFormat="false" ht="12.8" hidden="false" customHeight="false" outlineLevel="0" collapsed="false">
      <c r="A1818" s="0" t="s">
        <v>2433</v>
      </c>
      <c r="B1818" s="0" t="s">
        <v>54</v>
      </c>
      <c r="C1818" s="0" t="s">
        <v>7</v>
      </c>
      <c r="D1818" s="0" t="s">
        <v>54</v>
      </c>
      <c r="E1818" s="20" t="n">
        <v>212.409004974365</v>
      </c>
      <c r="F1818" s="0" t="n">
        <v>82.1</v>
      </c>
      <c r="G1818" s="0" t="n">
        <v>86.5</v>
      </c>
      <c r="H1818" s="0" t="n">
        <v>92.8</v>
      </c>
      <c r="I1818" s="0" t="n">
        <v>4.74</v>
      </c>
      <c r="J1818" s="0" t="n">
        <v>0.94</v>
      </c>
      <c r="K1818" s="0" t="n">
        <v>31.93</v>
      </c>
      <c r="L1818" s="0" t="n">
        <v>0.49</v>
      </c>
      <c r="M1818" s="19" t="n">
        <v>43579.2702195255</v>
      </c>
      <c r="N1818" s="19" t="n">
        <v>43579.2884603357</v>
      </c>
      <c r="O1818" s="19" t="s">
        <v>605</v>
      </c>
      <c r="AO1818" s="47" t="str">
        <f aca="false">IF(AND(C1818=S$2,D1818=S$3,COUNTIF(AO$1:AO1817,"&gt;"&amp;1)&lt;10),ROW(),"")</f>
        <v/>
      </c>
    </row>
    <row r="1819" customFormat="false" ht="12.8" hidden="false" customHeight="false" outlineLevel="0" collapsed="false">
      <c r="A1819" s="0" t="s">
        <v>2434</v>
      </c>
      <c r="B1819" s="0" t="s">
        <v>594</v>
      </c>
      <c r="C1819" s="0" t="s">
        <v>24</v>
      </c>
      <c r="D1819" s="0" t="s">
        <v>594</v>
      </c>
      <c r="E1819" s="20" t="n">
        <v>148.139001464844</v>
      </c>
      <c r="F1819" s="0" t="n">
        <v>77.8</v>
      </c>
      <c r="G1819" s="0" t="n">
        <v>82.1</v>
      </c>
      <c r="H1819" s="0" t="n">
        <v>87.1</v>
      </c>
      <c r="I1819" s="0" t="n">
        <v>13.99</v>
      </c>
      <c r="J1819" s="0" t="n">
        <v>1.67</v>
      </c>
      <c r="K1819" s="0" t="n">
        <v>32.71</v>
      </c>
      <c r="L1819" s="0" t="n">
        <v>0.37</v>
      </c>
      <c r="M1819" s="19" t="n">
        <v>43578.9187109607</v>
      </c>
      <c r="N1819" s="19" t="n">
        <v>43578.9374654745</v>
      </c>
      <c r="O1819" s="19" t="s">
        <v>837</v>
      </c>
      <c r="AO1819" s="47" t="str">
        <f aca="false">IF(AND(C1819=S$2,D1819=S$3,COUNTIF(AO$1:AO1818,"&gt;"&amp;1)&lt;10),ROW(),"")</f>
        <v/>
      </c>
    </row>
    <row r="1820" customFormat="false" ht="12.8" hidden="false" customHeight="false" outlineLevel="0" collapsed="false">
      <c r="A1820" s="0" t="s">
        <v>2435</v>
      </c>
      <c r="B1820" s="0" t="s">
        <v>613</v>
      </c>
      <c r="C1820" s="0" t="s">
        <v>8</v>
      </c>
      <c r="D1820" s="0" t="s">
        <v>66</v>
      </c>
      <c r="E1820" s="20" t="n">
        <v>74.4130004882813</v>
      </c>
      <c r="F1820" s="0" t="n">
        <v>72.9</v>
      </c>
      <c r="G1820" s="0" t="n">
        <v>76.9</v>
      </c>
      <c r="H1820" s="0" t="n">
        <v>82.1</v>
      </c>
      <c r="I1820" s="0" t="n">
        <v>11.86</v>
      </c>
      <c r="J1820" s="0" t="n">
        <v>1.49</v>
      </c>
      <c r="K1820" s="0" t="n">
        <v>32.61</v>
      </c>
      <c r="L1820" s="0" t="n">
        <v>0.6</v>
      </c>
      <c r="M1820" s="19" t="n">
        <v>43578.907437037</v>
      </c>
      <c r="N1820" s="19" t="n">
        <v>43578.914028125</v>
      </c>
      <c r="O1820" s="19" t="s">
        <v>837</v>
      </c>
      <c r="AO1820" s="47" t="str">
        <f aca="false">IF(AND(C1820=S$2,D1820=S$3,COUNTIF(AO$1:AO1819,"&gt;"&amp;1)&lt;10),ROW(),"")</f>
        <v/>
      </c>
    </row>
    <row r="1821" customFormat="false" ht="12.8" hidden="false" customHeight="false" outlineLevel="0" collapsed="false">
      <c r="A1821" s="0" t="s">
        <v>2436</v>
      </c>
      <c r="B1821" s="0" t="s">
        <v>613</v>
      </c>
      <c r="C1821" s="0" t="s">
        <v>23</v>
      </c>
      <c r="D1821" s="0" t="s">
        <v>594</v>
      </c>
      <c r="E1821" s="20" t="n">
        <v>291.762001037598</v>
      </c>
      <c r="F1821" s="0" t="n">
        <v>76.3</v>
      </c>
      <c r="G1821" s="0" t="n">
        <v>80.5</v>
      </c>
      <c r="H1821" s="0" t="n">
        <v>85.1</v>
      </c>
      <c r="I1821" s="0" t="n">
        <v>13.9</v>
      </c>
      <c r="J1821" s="0" t="n">
        <v>1.79</v>
      </c>
      <c r="K1821" s="0" t="n">
        <v>32.68</v>
      </c>
      <c r="L1821" s="0" t="n">
        <v>0.44</v>
      </c>
      <c r="M1821" s="19" t="n">
        <v>43578.8676685995</v>
      </c>
      <c r="N1821" s="19" t="n">
        <v>43579.3437867708</v>
      </c>
      <c r="O1821" s="19" t="s">
        <v>837</v>
      </c>
      <c r="AO1821" s="47" t="str">
        <f aca="false">IF(AND(C1821=S$2,D1821=S$3,COUNTIF(AO$1:AO1820,"&gt;"&amp;1)&lt;10),ROW(),"")</f>
        <v/>
      </c>
    </row>
    <row r="1822" customFormat="false" ht="12.8" hidden="false" customHeight="false" outlineLevel="0" collapsed="false">
      <c r="A1822" s="0" t="s">
        <v>2437</v>
      </c>
      <c r="B1822" s="0" t="s">
        <v>66</v>
      </c>
      <c r="C1822" s="0" t="s">
        <v>9</v>
      </c>
      <c r="D1822" s="0" t="s">
        <v>66</v>
      </c>
      <c r="E1822" s="20" t="n">
        <v>67</v>
      </c>
      <c r="F1822" s="0" t="n">
        <v>70.3</v>
      </c>
      <c r="G1822" s="0" t="n">
        <v>74.1</v>
      </c>
      <c r="H1822" s="0" t="n">
        <v>79.6</v>
      </c>
      <c r="I1822" s="0" t="n">
        <v>10</v>
      </c>
      <c r="J1822" s="0" t="n">
        <v>1.44</v>
      </c>
      <c r="K1822" s="0" t="n">
        <v>32.24</v>
      </c>
      <c r="L1822" s="0" t="n">
        <v>0.48</v>
      </c>
      <c r="M1822" s="19" t="n">
        <v>43578.8553539352</v>
      </c>
      <c r="N1822" s="19" t="n">
        <v>43578.8616091088</v>
      </c>
      <c r="O1822" s="19" t="s">
        <v>1108</v>
      </c>
      <c r="AO1822" s="47" t="str">
        <f aca="false">IF(AND(C1822=S$2,D1822=S$3,COUNTIF(AO$1:AO1821,"&gt;"&amp;1)&lt;10),ROW(),"")</f>
        <v/>
      </c>
    </row>
    <row r="1823" customFormat="false" ht="12.8" hidden="false" customHeight="false" outlineLevel="0" collapsed="false">
      <c r="A1823" s="0" t="s">
        <v>2438</v>
      </c>
      <c r="B1823" s="0" t="s">
        <v>54</v>
      </c>
      <c r="C1823" s="0" t="s">
        <v>7</v>
      </c>
      <c r="D1823" s="0" t="s">
        <v>54</v>
      </c>
      <c r="E1823" s="20" t="n">
        <v>141.213000488281</v>
      </c>
      <c r="F1823" s="0" t="n">
        <v>80.8</v>
      </c>
      <c r="G1823" s="0" t="n">
        <v>85.2</v>
      </c>
      <c r="H1823" s="0" t="n">
        <v>91.5</v>
      </c>
      <c r="I1823" s="0" t="n">
        <v>4.23</v>
      </c>
      <c r="J1823" s="0" t="n">
        <v>0.82</v>
      </c>
      <c r="K1823" s="0" t="n">
        <v>31.93</v>
      </c>
      <c r="L1823" s="0" t="n">
        <v>0.43</v>
      </c>
      <c r="M1823" s="19" t="n">
        <v>43578.8325997685</v>
      </c>
      <c r="N1823" s="19" t="n">
        <v>43578.8503252662</v>
      </c>
      <c r="O1823" s="19" t="s">
        <v>1108</v>
      </c>
      <c r="AO1823" s="47" t="str">
        <f aca="false">IF(AND(C1823=S$2,D1823=S$3,COUNTIF(AO$1:AO1822,"&gt;"&amp;1)&lt;10),ROW(),"")</f>
        <v/>
      </c>
    </row>
    <row r="1824" customFormat="false" ht="12.8" hidden="false" customHeight="false" outlineLevel="0" collapsed="false">
      <c r="A1824" s="0" t="s">
        <v>2439</v>
      </c>
      <c r="B1824" s="0" t="s">
        <v>66</v>
      </c>
      <c r="C1824" s="0" t="s">
        <v>20</v>
      </c>
      <c r="D1824" s="0" t="s">
        <v>66</v>
      </c>
      <c r="E1824" s="20" t="n">
        <v>211.372001647949</v>
      </c>
      <c r="F1824" s="0" t="n">
        <v>71.6</v>
      </c>
      <c r="G1824" s="0" t="n">
        <v>75.6</v>
      </c>
      <c r="H1824" s="0" t="n">
        <v>81.2</v>
      </c>
      <c r="I1824" s="0" t="n">
        <v>7.52</v>
      </c>
      <c r="J1824" s="0" t="n">
        <v>1.29</v>
      </c>
      <c r="K1824" s="0" t="n">
        <v>32.19</v>
      </c>
      <c r="L1824" s="0" t="n">
        <v>1.61</v>
      </c>
      <c r="M1824" s="19" t="n">
        <v>43578.7029979977</v>
      </c>
      <c r="N1824" s="19" t="n">
        <v>43578.7218934375</v>
      </c>
      <c r="O1824" s="19" t="s">
        <v>676</v>
      </c>
      <c r="AO1824" s="47" t="str">
        <f aca="false">IF(AND(C1824=S$2,D1824=S$3,COUNTIF(AO$1:AO1823,"&gt;"&amp;1)&lt;10),ROW(),"")</f>
        <v/>
      </c>
    </row>
    <row r="1825" customFormat="false" ht="12.8" hidden="false" customHeight="false" outlineLevel="0" collapsed="false">
      <c r="A1825" s="0" t="s">
        <v>2440</v>
      </c>
      <c r="B1825" s="0" t="s">
        <v>30</v>
      </c>
      <c r="C1825" s="0" t="s">
        <v>4</v>
      </c>
      <c r="D1825" s="0" t="s">
        <v>30</v>
      </c>
      <c r="E1825" s="20" t="n">
        <v>185.876002502441</v>
      </c>
      <c r="F1825" s="0" t="n">
        <v>73.7</v>
      </c>
      <c r="G1825" s="0" t="n">
        <v>77.8</v>
      </c>
      <c r="H1825" s="0" t="n">
        <v>83.2</v>
      </c>
      <c r="I1825" s="0" t="n">
        <v>6.6</v>
      </c>
      <c r="J1825" s="0" t="n">
        <v>1.23</v>
      </c>
      <c r="K1825" s="0" t="n">
        <v>31.9</v>
      </c>
      <c r="L1825" s="0" t="n">
        <v>2.05</v>
      </c>
      <c r="M1825" s="19" t="n">
        <v>43578.6806893866</v>
      </c>
      <c r="N1825" s="19" t="n">
        <v>43578.6964547107</v>
      </c>
      <c r="O1825" s="19" t="s">
        <v>676</v>
      </c>
      <c r="AO1825" s="47" t="str">
        <f aca="false">IF(AND(C1825=S$2,D1825=S$3,COUNTIF(AO$1:AO1824,"&gt;"&amp;1)&lt;10),ROW(),"")</f>
        <v/>
      </c>
    </row>
    <row r="1826" customFormat="false" ht="12.8" hidden="false" customHeight="false" outlineLevel="0" collapsed="false">
      <c r="A1826" s="0" t="s">
        <v>2441</v>
      </c>
      <c r="B1826" s="0" t="s">
        <v>66</v>
      </c>
      <c r="C1826" s="0" t="s">
        <v>20</v>
      </c>
      <c r="D1826" s="0" t="s">
        <v>66</v>
      </c>
      <c r="E1826" s="20" t="n">
        <v>170.181001281738</v>
      </c>
      <c r="F1826" s="0" t="n">
        <v>69.6</v>
      </c>
      <c r="G1826" s="0" t="n">
        <v>73.4</v>
      </c>
      <c r="H1826" s="0" t="n">
        <v>77.6</v>
      </c>
      <c r="I1826" s="0" t="n">
        <v>8.33</v>
      </c>
      <c r="J1826" s="0" t="n">
        <v>1.45</v>
      </c>
      <c r="K1826" s="0" t="n">
        <v>31.91</v>
      </c>
      <c r="L1826" s="0" t="n">
        <v>2.99</v>
      </c>
      <c r="M1826" s="19" t="n">
        <v>43578.6598379282</v>
      </c>
      <c r="N1826" s="19" t="n">
        <v>43578.6750929745</v>
      </c>
      <c r="O1826" s="19" t="s">
        <v>676</v>
      </c>
      <c r="AO1826" s="47" t="str">
        <f aca="false">IF(AND(C1826=S$2,D1826=S$3,COUNTIF(AO$1:AO1825,"&gt;"&amp;1)&lt;10),ROW(),"")</f>
        <v/>
      </c>
    </row>
    <row r="1827" customFormat="false" ht="12.8" hidden="false" customHeight="false" outlineLevel="0" collapsed="false">
      <c r="A1827" s="0" t="s">
        <v>2442</v>
      </c>
      <c r="B1827" s="0" t="s">
        <v>633</v>
      </c>
      <c r="C1827" s="0" t="s">
        <v>5</v>
      </c>
      <c r="D1827" s="0" t="s">
        <v>54</v>
      </c>
      <c r="E1827" s="20" t="n">
        <v>161.29700088501</v>
      </c>
      <c r="F1827" s="0" t="n">
        <v>80.1</v>
      </c>
      <c r="G1827" s="0" t="n">
        <v>84.4</v>
      </c>
      <c r="H1827" s="0" t="n">
        <v>91.3</v>
      </c>
      <c r="I1827" s="0" t="n">
        <v>1.82</v>
      </c>
      <c r="J1827" s="0" t="n">
        <v>0.91</v>
      </c>
      <c r="K1827" s="0" t="n">
        <v>31.43</v>
      </c>
      <c r="L1827" s="0" t="n">
        <v>0.88</v>
      </c>
      <c r="M1827" s="19" t="n">
        <v>43578.6379262384</v>
      </c>
      <c r="N1827" s="19" t="n">
        <v>43578.6530158912</v>
      </c>
      <c r="O1827" s="19" t="s">
        <v>676</v>
      </c>
      <c r="AO1827" s="47" t="str">
        <f aca="false">IF(AND(C1827=S$2,D1827=S$3,COUNTIF(AO$1:AO1826,"&gt;"&amp;1)&lt;10),ROW(),"")</f>
        <v/>
      </c>
    </row>
    <row r="1828" customFormat="false" ht="12.8" hidden="false" customHeight="false" outlineLevel="0" collapsed="false">
      <c r="A1828" s="0" t="s">
        <v>2443</v>
      </c>
      <c r="B1828" s="0" t="s">
        <v>633</v>
      </c>
      <c r="C1828" s="0" t="s">
        <v>5</v>
      </c>
      <c r="D1828" s="0" t="s">
        <v>54</v>
      </c>
      <c r="E1828" s="20" t="n">
        <v>101.637000274658</v>
      </c>
      <c r="F1828" s="0" t="n">
        <v>78.4</v>
      </c>
      <c r="G1828" s="0" t="n">
        <v>82.6</v>
      </c>
      <c r="H1828" s="0" t="n">
        <v>88.9</v>
      </c>
      <c r="I1828" s="0" t="n">
        <v>4.32</v>
      </c>
      <c r="J1828" s="0" t="n">
        <v>0.96</v>
      </c>
      <c r="K1828" s="0" t="n">
        <v>31.71</v>
      </c>
      <c r="L1828" s="0" t="n">
        <v>1.15</v>
      </c>
      <c r="M1828" s="19" t="n">
        <v>43578.6257634606</v>
      </c>
      <c r="N1828" s="19" t="n">
        <v>43578.634965625</v>
      </c>
      <c r="O1828" s="19" t="s">
        <v>676</v>
      </c>
      <c r="AO1828" s="47" t="str">
        <f aca="false">IF(AND(C1828=S$2,D1828=S$3,COUNTIF(AO$1:AO1827,"&gt;"&amp;1)&lt;10),ROW(),"")</f>
        <v/>
      </c>
    </row>
    <row r="1829" customFormat="false" ht="12.8" hidden="false" customHeight="false" outlineLevel="0" collapsed="false">
      <c r="A1829" s="0" t="s">
        <v>2444</v>
      </c>
      <c r="B1829" s="0" t="s">
        <v>66</v>
      </c>
      <c r="C1829" s="0" t="s">
        <v>20</v>
      </c>
      <c r="D1829" s="0" t="s">
        <v>66</v>
      </c>
      <c r="E1829" s="20" t="n">
        <v>125.281002044678</v>
      </c>
      <c r="F1829" s="0" t="n">
        <v>68.4</v>
      </c>
      <c r="G1829" s="0" t="n">
        <v>72.1</v>
      </c>
      <c r="H1829" s="0" t="n">
        <v>77.8</v>
      </c>
      <c r="I1829" s="0" t="n">
        <v>6.08</v>
      </c>
      <c r="J1829" s="0" t="n">
        <v>1.15</v>
      </c>
      <c r="K1829" s="0" t="n">
        <v>31.94</v>
      </c>
      <c r="L1829" s="0" t="n">
        <v>0.51</v>
      </c>
      <c r="M1829" s="19" t="n">
        <v>43578.610509375</v>
      </c>
      <c r="N1829" s="19" t="n">
        <v>43578.6210135069</v>
      </c>
      <c r="O1829" s="19" t="s">
        <v>676</v>
      </c>
      <c r="AO1829" s="47" t="str">
        <f aca="false">IF(AND(C1829=S$2,D1829=S$3,COUNTIF(AO$1:AO1828,"&gt;"&amp;1)&lt;10),ROW(),"")</f>
        <v/>
      </c>
    </row>
    <row r="1830" customFormat="false" ht="12.8" hidden="false" customHeight="false" outlineLevel="0" collapsed="false">
      <c r="A1830" s="0" t="s">
        <v>2445</v>
      </c>
      <c r="B1830" s="0" t="s">
        <v>594</v>
      </c>
      <c r="C1830" s="0" t="s">
        <v>23</v>
      </c>
      <c r="D1830" s="0" t="s">
        <v>594</v>
      </c>
      <c r="E1830" s="20" t="n">
        <v>144.513000488281</v>
      </c>
      <c r="F1830" s="0" t="n">
        <v>76.3</v>
      </c>
      <c r="G1830" s="0" t="n">
        <v>80.6</v>
      </c>
      <c r="H1830" s="0" t="n">
        <v>85.6</v>
      </c>
      <c r="I1830" s="0" t="n">
        <v>10.55</v>
      </c>
      <c r="J1830" s="0" t="n">
        <v>1.37</v>
      </c>
      <c r="K1830" s="0" t="n">
        <v>32.56</v>
      </c>
      <c r="L1830" s="0" t="n">
        <v>0.42</v>
      </c>
      <c r="M1830" s="19" t="n">
        <v>43578.5930324884</v>
      </c>
      <c r="N1830" s="19" t="n">
        <v>43578.6054235764</v>
      </c>
      <c r="O1830" s="19" t="s">
        <v>676</v>
      </c>
      <c r="AO1830" s="47" t="str">
        <f aca="false">IF(AND(C1830=S$2,D1830=S$3,COUNTIF(AO$1:AO1829,"&gt;"&amp;1)&lt;10),ROW(),"")</f>
        <v/>
      </c>
    </row>
    <row r="1831" customFormat="false" ht="12.8" hidden="false" customHeight="false" outlineLevel="0" collapsed="false">
      <c r="A1831" s="0" t="s">
        <v>2446</v>
      </c>
      <c r="B1831" s="0" t="s">
        <v>594</v>
      </c>
      <c r="C1831" s="0" t="s">
        <v>23</v>
      </c>
      <c r="D1831" s="0" t="s">
        <v>594</v>
      </c>
      <c r="E1831" s="20" t="n">
        <v>63.1389999389648</v>
      </c>
      <c r="F1831" s="0" t="n">
        <v>76.9</v>
      </c>
      <c r="G1831" s="0" t="n">
        <v>81.3</v>
      </c>
      <c r="H1831" s="0" t="n">
        <v>85.7</v>
      </c>
      <c r="I1831" s="0" t="n">
        <v>10.66</v>
      </c>
      <c r="J1831" s="0" t="n">
        <v>1.46</v>
      </c>
      <c r="K1831" s="0" t="n">
        <v>32.3</v>
      </c>
      <c r="L1831" s="0" t="n">
        <v>0.38</v>
      </c>
      <c r="M1831" s="19" t="n">
        <v>43578.5707746875</v>
      </c>
      <c r="N1831" s="19" t="n">
        <v>43578.5882699884</v>
      </c>
      <c r="O1831" s="19" t="s">
        <v>676</v>
      </c>
      <c r="AO1831" s="47" t="str">
        <f aca="false">IF(AND(C1831=S$2,D1831=S$3,COUNTIF(AO$1:AO1830,"&gt;"&amp;1)&lt;10),ROW(),"")</f>
        <v/>
      </c>
    </row>
    <row r="1832" customFormat="false" ht="12.8" hidden="false" customHeight="false" outlineLevel="0" collapsed="false">
      <c r="A1832" s="0" t="s">
        <v>2447</v>
      </c>
      <c r="B1832" s="0" t="s">
        <v>613</v>
      </c>
      <c r="C1832" s="0" t="s">
        <v>23</v>
      </c>
      <c r="D1832" s="0" t="s">
        <v>594</v>
      </c>
      <c r="E1832" s="20" t="n">
        <v>175.142002105713</v>
      </c>
      <c r="F1832" s="0" t="n">
        <v>76</v>
      </c>
      <c r="G1832" s="0" t="n">
        <v>80.1</v>
      </c>
      <c r="H1832" s="0" t="n">
        <v>85.1</v>
      </c>
      <c r="I1832" s="0" t="n">
        <v>9.23</v>
      </c>
      <c r="J1832" s="0" t="n">
        <v>1.42</v>
      </c>
      <c r="K1832" s="0" t="n">
        <v>32.05</v>
      </c>
      <c r="L1832" s="0" t="n">
        <v>0.7</v>
      </c>
      <c r="M1832" s="19" t="n">
        <v>43578.5515237616</v>
      </c>
      <c r="N1832" s="19" t="n">
        <v>43578.5884743866</v>
      </c>
      <c r="O1832" s="19" t="s">
        <v>676</v>
      </c>
      <c r="AO1832" s="47" t="str">
        <f aca="false">IF(AND(C1832=S$2,D1832=S$3,COUNTIF(AO$1:AO1831,"&gt;"&amp;1)&lt;10),ROW(),"")</f>
        <v/>
      </c>
    </row>
    <row r="1833" customFormat="false" ht="12.8" hidden="false" customHeight="false" outlineLevel="0" collapsed="false">
      <c r="A1833" s="0" t="s">
        <v>2448</v>
      </c>
      <c r="B1833" s="0" t="s">
        <v>30</v>
      </c>
      <c r="C1833" s="0" t="s">
        <v>3</v>
      </c>
      <c r="D1833" s="0" t="s">
        <v>30</v>
      </c>
      <c r="E1833" s="20" t="n">
        <v>136.931000518799</v>
      </c>
      <c r="F1833" s="0" t="n">
        <v>77.2</v>
      </c>
      <c r="G1833" s="0" t="n">
        <v>81.3</v>
      </c>
      <c r="H1833" s="0" t="n">
        <v>87.9</v>
      </c>
      <c r="I1833" s="0" t="n">
        <v>3.42</v>
      </c>
      <c r="J1833" s="0" t="n">
        <v>0.85</v>
      </c>
      <c r="K1833" s="0" t="n">
        <v>31.55</v>
      </c>
      <c r="L1833" s="0" t="n">
        <v>0.42</v>
      </c>
      <c r="M1833" s="19" t="n">
        <v>43578.5363731829</v>
      </c>
      <c r="N1833" s="19" t="n">
        <v>43578.546284294</v>
      </c>
      <c r="O1833" s="19" t="s">
        <v>676</v>
      </c>
      <c r="AO1833" s="47" t="str">
        <f aca="false">IF(AND(C1833=S$2,D1833=S$3,COUNTIF(AO$1:AO1832,"&gt;"&amp;1)&lt;10),ROW(),"")</f>
        <v/>
      </c>
    </row>
    <row r="1834" customFormat="false" ht="12.8" hidden="false" customHeight="false" outlineLevel="0" collapsed="false">
      <c r="A1834" s="0" t="s">
        <v>2449</v>
      </c>
      <c r="B1834" s="0" t="s">
        <v>594</v>
      </c>
      <c r="C1834" s="0" t="s">
        <v>23</v>
      </c>
      <c r="D1834" s="0" t="s">
        <v>594</v>
      </c>
      <c r="E1834" s="20" t="n">
        <v>109.859001159668</v>
      </c>
      <c r="F1834" s="0" t="n">
        <v>76.1</v>
      </c>
      <c r="G1834" s="0" t="n">
        <v>80.2</v>
      </c>
      <c r="H1834" s="0" t="n">
        <v>85</v>
      </c>
      <c r="I1834" s="0" t="n">
        <v>9.76</v>
      </c>
      <c r="J1834" s="0" t="n">
        <v>1.47</v>
      </c>
      <c r="K1834" s="0" t="n">
        <v>32.3</v>
      </c>
      <c r="L1834" s="0" t="n">
        <v>0.74</v>
      </c>
      <c r="M1834" s="19" t="n">
        <v>43578.5248604977</v>
      </c>
      <c r="N1834" s="19" t="n">
        <v>43578.5321302083</v>
      </c>
      <c r="O1834" s="19" t="s">
        <v>676</v>
      </c>
      <c r="AO1834" s="47" t="str">
        <f aca="false">IF(AND(C1834=S$2,D1834=S$3,COUNTIF(AO$1:AO1833,"&gt;"&amp;1)&lt;10),ROW(),"")</f>
        <v/>
      </c>
    </row>
    <row r="1835" customFormat="false" ht="12.8" hidden="false" customHeight="false" outlineLevel="0" collapsed="false">
      <c r="A1835" s="0" t="s">
        <v>2450</v>
      </c>
      <c r="B1835" s="0" t="s">
        <v>66</v>
      </c>
      <c r="C1835" s="0" t="s">
        <v>9</v>
      </c>
      <c r="D1835" s="0" t="s">
        <v>66</v>
      </c>
      <c r="E1835" s="20" t="n">
        <v>135.260000228882</v>
      </c>
      <c r="F1835" s="0" t="n">
        <v>71.6</v>
      </c>
      <c r="G1835" s="0" t="n">
        <v>75.5</v>
      </c>
      <c r="H1835" s="0" t="n">
        <v>80.4</v>
      </c>
      <c r="I1835" s="0" t="n">
        <v>9.97</v>
      </c>
      <c r="J1835" s="0" t="n">
        <v>1.7</v>
      </c>
      <c r="K1835" s="0" t="n">
        <v>32.21</v>
      </c>
      <c r="L1835" s="0" t="n">
        <v>0.56</v>
      </c>
      <c r="M1835" s="19" t="n">
        <v>43578.5110721875</v>
      </c>
      <c r="N1835" s="19" t="n">
        <v>43578.5205389699</v>
      </c>
      <c r="O1835" s="19" t="s">
        <v>676</v>
      </c>
      <c r="AO1835" s="47" t="str">
        <f aca="false">IF(AND(C1835=S$2,D1835=S$3,COUNTIF(AO$1:AO1834,"&gt;"&amp;1)&lt;10),ROW(),"")</f>
        <v/>
      </c>
    </row>
    <row r="1836" customFormat="false" ht="12.8" hidden="false" customHeight="false" outlineLevel="0" collapsed="false">
      <c r="A1836" s="0" t="s">
        <v>2451</v>
      </c>
      <c r="B1836" s="0" t="s">
        <v>613</v>
      </c>
      <c r="C1836" s="0" t="s">
        <v>23</v>
      </c>
      <c r="D1836" s="0" t="s">
        <v>594</v>
      </c>
      <c r="E1836" s="20" t="n">
        <v>247.858001708984</v>
      </c>
      <c r="F1836" s="0" t="n">
        <v>75.1</v>
      </c>
      <c r="G1836" s="0" t="n">
        <v>79.2</v>
      </c>
      <c r="H1836" s="0" t="n">
        <v>84.1</v>
      </c>
      <c r="I1836" s="0" t="n">
        <v>9.94</v>
      </c>
      <c r="J1836" s="0" t="n">
        <v>1.61</v>
      </c>
      <c r="K1836" s="0" t="n">
        <v>32.21</v>
      </c>
      <c r="L1836" s="0" t="n">
        <v>0.73</v>
      </c>
      <c r="M1836" s="19" t="n">
        <v>43578.4771757292</v>
      </c>
      <c r="N1836" s="19" t="n">
        <v>43578.5066554745</v>
      </c>
      <c r="O1836" s="19" t="s">
        <v>676</v>
      </c>
      <c r="AO1836" s="47" t="str">
        <f aca="false">IF(AND(C1836=S$2,D1836=S$3,COUNTIF(AO$1:AO1835,"&gt;"&amp;1)&lt;10),ROW(),"")</f>
        <v/>
      </c>
    </row>
    <row r="1837" customFormat="false" ht="12.8" hidden="false" customHeight="false" outlineLevel="0" collapsed="false">
      <c r="A1837" s="0" t="s">
        <v>2452</v>
      </c>
      <c r="B1837" s="0" t="s">
        <v>54</v>
      </c>
      <c r="C1837" s="0" t="s">
        <v>7</v>
      </c>
      <c r="D1837" s="0" t="s">
        <v>54</v>
      </c>
      <c r="E1837" s="20" t="n">
        <v>103.054998397827</v>
      </c>
      <c r="F1837" s="0" t="n">
        <v>81.1</v>
      </c>
      <c r="G1837" s="0" t="n">
        <v>85.6</v>
      </c>
      <c r="H1837" s="0" t="n">
        <v>92.1</v>
      </c>
      <c r="I1837" s="0" t="n">
        <v>5.24</v>
      </c>
      <c r="J1837" s="0" t="n">
        <v>0.81</v>
      </c>
      <c r="K1837" s="0" t="n">
        <v>31.86</v>
      </c>
      <c r="L1837" s="0" t="n">
        <v>0.35</v>
      </c>
      <c r="M1837" s="19" t="n">
        <v>43578.4558752315</v>
      </c>
      <c r="N1837" s="19" t="n">
        <v>43578.4627172454</v>
      </c>
      <c r="O1837" s="19" t="s">
        <v>676</v>
      </c>
      <c r="AO1837" s="47" t="str">
        <f aca="false">IF(AND(C1837=S$2,D1837=S$3,COUNTIF(AO$1:AO1836,"&gt;"&amp;1)&lt;10),ROW(),"")</f>
        <v/>
      </c>
    </row>
    <row r="1838" customFormat="false" ht="12.8" hidden="false" customHeight="false" outlineLevel="0" collapsed="false">
      <c r="A1838" s="0" t="s">
        <v>2453</v>
      </c>
      <c r="B1838" s="0" t="s">
        <v>613</v>
      </c>
      <c r="C1838" s="0" t="s">
        <v>23</v>
      </c>
      <c r="D1838" s="0" t="s">
        <v>594</v>
      </c>
      <c r="E1838" s="20" t="n">
        <v>111.402000427246</v>
      </c>
      <c r="F1838" s="0" t="n">
        <v>75.7</v>
      </c>
      <c r="G1838" s="0" t="n">
        <v>79.7</v>
      </c>
      <c r="H1838" s="0" t="n">
        <v>85.4</v>
      </c>
      <c r="I1838" s="0" t="n">
        <v>9.5</v>
      </c>
      <c r="J1838" s="0" t="n">
        <v>1.28</v>
      </c>
      <c r="K1838" s="0" t="n">
        <v>32.47</v>
      </c>
      <c r="L1838" s="0" t="n">
        <v>0.39</v>
      </c>
      <c r="M1838" s="19" t="n">
        <v>43574.2728417477</v>
      </c>
      <c r="N1838" s="19" t="n">
        <v>43574.2844390046</v>
      </c>
      <c r="O1838" s="19" t="s">
        <v>1108</v>
      </c>
      <c r="AO1838" s="47" t="str">
        <f aca="false">IF(AND(C1838=S$2,D1838=S$3,COUNTIF(AO$1:AO1837,"&gt;"&amp;1)&lt;10),ROW(),"")</f>
        <v/>
      </c>
    </row>
    <row r="1839" customFormat="false" ht="12.8" hidden="false" customHeight="false" outlineLevel="0" collapsed="false">
      <c r="A1839" s="0" t="s">
        <v>2454</v>
      </c>
      <c r="B1839" s="0" t="s">
        <v>66</v>
      </c>
      <c r="C1839" s="0" t="s">
        <v>20</v>
      </c>
      <c r="D1839" s="0" t="s">
        <v>66</v>
      </c>
      <c r="E1839" s="20" t="n">
        <v>300.639003753662</v>
      </c>
      <c r="F1839" s="0" t="n">
        <v>70.7</v>
      </c>
      <c r="G1839" s="0" t="n">
        <v>74.5</v>
      </c>
      <c r="H1839" s="0" t="n">
        <v>80.1</v>
      </c>
      <c r="I1839" s="0" t="n">
        <v>8.77</v>
      </c>
      <c r="J1839" s="0" t="n">
        <v>1.36</v>
      </c>
      <c r="K1839" s="0" t="n">
        <v>32.1</v>
      </c>
      <c r="L1839" s="0" t="n">
        <v>0.43</v>
      </c>
      <c r="M1839" s="19" t="n">
        <v>43574.2263193287</v>
      </c>
      <c r="N1839" s="19" t="n">
        <v>43574.2683674769</v>
      </c>
      <c r="O1839" s="19" t="s">
        <v>1108</v>
      </c>
      <c r="AO1839" s="47" t="str">
        <f aca="false">IF(AND(C1839=S$2,D1839=S$3,COUNTIF(AO$1:AO1838,"&gt;"&amp;1)&lt;10),ROW(),"")</f>
        <v/>
      </c>
    </row>
    <row r="1840" customFormat="false" ht="12.8" hidden="false" customHeight="false" outlineLevel="0" collapsed="false">
      <c r="A1840" s="0" t="s">
        <v>2455</v>
      </c>
      <c r="B1840" s="0" t="s">
        <v>30</v>
      </c>
      <c r="C1840" s="0" t="s">
        <v>3</v>
      </c>
      <c r="D1840" s="0" t="s">
        <v>30</v>
      </c>
      <c r="E1840" s="20" t="n">
        <v>149.775001525879</v>
      </c>
      <c r="F1840" s="0" t="n">
        <v>74</v>
      </c>
      <c r="G1840" s="0" t="n">
        <v>78</v>
      </c>
      <c r="H1840" s="0" t="n">
        <v>84.2</v>
      </c>
      <c r="I1840" s="0" t="n">
        <v>4.99</v>
      </c>
      <c r="J1840" s="0" t="n">
        <v>1</v>
      </c>
      <c r="K1840" s="0" t="n">
        <v>32.02</v>
      </c>
      <c r="L1840" s="0" t="n">
        <v>0.38</v>
      </c>
      <c r="M1840" s="19" t="n">
        <v>43573.9177318287</v>
      </c>
      <c r="N1840" s="19" t="n">
        <v>43574.2063548264</v>
      </c>
      <c r="O1840" s="19" t="s">
        <v>1108</v>
      </c>
      <c r="AO1840" s="47" t="str">
        <f aca="false">IF(AND(C1840=S$2,D1840=S$3,COUNTIF(AO$1:AO1839,"&gt;"&amp;1)&lt;10),ROW(),"")</f>
        <v/>
      </c>
    </row>
    <row r="1841" customFormat="false" ht="12.8" hidden="false" customHeight="false" outlineLevel="0" collapsed="false">
      <c r="A1841" s="0" t="s">
        <v>2456</v>
      </c>
      <c r="B1841" s="0" t="s">
        <v>104</v>
      </c>
      <c r="C1841" s="0" t="s">
        <v>6</v>
      </c>
      <c r="D1841" s="0" t="s">
        <v>104</v>
      </c>
      <c r="E1841" s="20" t="n">
        <v>38.3730010986328</v>
      </c>
      <c r="F1841" s="0" t="n">
        <v>79.6</v>
      </c>
      <c r="G1841" s="0" t="n">
        <v>83.9</v>
      </c>
      <c r="H1841" s="0" t="n">
        <v>90.1</v>
      </c>
      <c r="I1841" s="0" t="n">
        <v>7.49</v>
      </c>
      <c r="J1841" s="0" t="n">
        <v>0.91</v>
      </c>
      <c r="K1841" s="0" t="n">
        <v>32.08</v>
      </c>
      <c r="L1841" s="0" t="n">
        <v>0.36</v>
      </c>
      <c r="M1841" s="19" t="n">
        <v>43573.9133520833</v>
      </c>
      <c r="N1841" s="19" t="n">
        <v>43573.9133520833</v>
      </c>
      <c r="O1841" s="19" t="s">
        <v>1108</v>
      </c>
      <c r="AO1841" s="47" t="str">
        <f aca="false">IF(AND(C1841=S$2,D1841=S$3,COUNTIF(AO$1:AO1840,"&gt;"&amp;1)&lt;10),ROW(),"")</f>
        <v/>
      </c>
    </row>
    <row r="1842" customFormat="false" ht="12.8" hidden="false" customHeight="false" outlineLevel="0" collapsed="false">
      <c r="A1842" s="0" t="s">
        <v>2457</v>
      </c>
      <c r="B1842" s="0" t="s">
        <v>104</v>
      </c>
      <c r="C1842" s="0" t="s">
        <v>6</v>
      </c>
      <c r="D1842" s="0" t="s">
        <v>104</v>
      </c>
      <c r="E1842" s="20" t="n">
        <v>149.322002410889</v>
      </c>
      <c r="F1842" s="0" t="n">
        <v>79.9</v>
      </c>
      <c r="G1842" s="0" t="n">
        <v>84.3</v>
      </c>
      <c r="H1842" s="0" t="n">
        <v>90.8</v>
      </c>
      <c r="I1842" s="0" t="n">
        <v>4.94</v>
      </c>
      <c r="J1842" s="0" t="n">
        <v>0.92</v>
      </c>
      <c r="K1842" s="0" t="n">
        <v>32.1</v>
      </c>
      <c r="L1842" s="0" t="n">
        <v>0.35</v>
      </c>
      <c r="M1842" s="19" t="n">
        <v>43573.8967537847</v>
      </c>
      <c r="N1842" s="19" t="n">
        <v>43573.9051919792</v>
      </c>
      <c r="O1842" s="19" t="s">
        <v>1108</v>
      </c>
      <c r="AO1842" s="47" t="str">
        <f aca="false">IF(AND(C1842=S$2,D1842=S$3,COUNTIF(AO$1:AO1841,"&gt;"&amp;1)&lt;10),ROW(),"")</f>
        <v/>
      </c>
    </row>
    <row r="1843" customFormat="false" ht="12.8" hidden="false" customHeight="false" outlineLevel="0" collapsed="false">
      <c r="A1843" s="0" t="s">
        <v>2458</v>
      </c>
      <c r="B1843" s="0" t="s">
        <v>613</v>
      </c>
      <c r="C1843" s="0" t="s">
        <v>23</v>
      </c>
      <c r="D1843" s="0" t="s">
        <v>594</v>
      </c>
      <c r="E1843" s="20" t="n">
        <v>220.173000335693</v>
      </c>
      <c r="F1843" s="0" t="n">
        <v>75.6</v>
      </c>
      <c r="G1843" s="0" t="n">
        <v>79.8</v>
      </c>
      <c r="H1843" s="0" t="n">
        <v>85.8</v>
      </c>
      <c r="I1843" s="0" t="n">
        <v>5.4</v>
      </c>
      <c r="J1843" s="0" t="n">
        <v>1.23</v>
      </c>
      <c r="K1843" s="0" t="n">
        <v>31.99</v>
      </c>
      <c r="L1843" s="0" t="n">
        <v>0.31</v>
      </c>
      <c r="M1843" s="19" t="n">
        <v>43573.8760023148</v>
      </c>
      <c r="N1843" s="19" t="n">
        <v>43573.8922680208</v>
      </c>
      <c r="O1843" s="19" t="s">
        <v>1108</v>
      </c>
      <c r="AO1843" s="47" t="str">
        <f aca="false">IF(AND(C1843=S$2,D1843=S$3,COUNTIF(AO$1:AO1842,"&gt;"&amp;1)&lt;10),ROW(),"")</f>
        <v/>
      </c>
    </row>
    <row r="1844" customFormat="false" ht="12.8" hidden="false" customHeight="false" outlineLevel="0" collapsed="false">
      <c r="A1844" s="0" t="s">
        <v>2459</v>
      </c>
      <c r="B1844" s="0" t="s">
        <v>66</v>
      </c>
      <c r="C1844" s="0" t="s">
        <v>9</v>
      </c>
      <c r="D1844" s="0" t="s">
        <v>66</v>
      </c>
      <c r="E1844" s="20" t="n">
        <v>109.134002685547</v>
      </c>
      <c r="F1844" s="0" t="n">
        <v>67.1</v>
      </c>
      <c r="G1844" s="0" t="n">
        <v>70.8</v>
      </c>
      <c r="H1844" s="0" t="n">
        <v>76.2</v>
      </c>
      <c r="I1844" s="0" t="n">
        <v>10.03</v>
      </c>
      <c r="J1844" s="0" t="n">
        <v>1.66</v>
      </c>
      <c r="K1844" s="0" t="n">
        <v>32.53</v>
      </c>
      <c r="L1844" s="0" t="n">
        <v>0.4</v>
      </c>
      <c r="M1844" s="19" t="n">
        <v>43573.8625929398</v>
      </c>
      <c r="N1844" s="19" t="n">
        <v>43573.8727087616</v>
      </c>
      <c r="O1844" s="19" t="s">
        <v>1108</v>
      </c>
      <c r="AO1844" s="47" t="str">
        <f aca="false">IF(AND(C1844=S$2,D1844=S$3,COUNTIF(AO$1:AO1843,"&gt;"&amp;1)&lt;10),ROW(),"")</f>
        <v/>
      </c>
    </row>
    <row r="1845" customFormat="false" ht="12.8" hidden="false" customHeight="false" outlineLevel="0" collapsed="false">
      <c r="A1845" s="0" t="s">
        <v>2460</v>
      </c>
      <c r="B1845" s="0" t="s">
        <v>613</v>
      </c>
      <c r="C1845" s="0" t="s">
        <v>8</v>
      </c>
      <c r="D1845" s="0" t="s">
        <v>66</v>
      </c>
      <c r="E1845" s="20" t="n">
        <v>372.94100189209</v>
      </c>
      <c r="F1845" s="0" t="n">
        <v>74.3</v>
      </c>
      <c r="G1845" s="0" t="n">
        <v>78.4</v>
      </c>
      <c r="H1845" s="0" t="n">
        <v>84.2</v>
      </c>
      <c r="I1845" s="0" t="n">
        <v>7.87</v>
      </c>
      <c r="J1845" s="0" t="n">
        <v>1.2</v>
      </c>
      <c r="K1845" s="0" t="n">
        <v>32.2</v>
      </c>
      <c r="L1845" s="0" t="n">
        <v>1.29</v>
      </c>
      <c r="M1845" s="19" t="n">
        <v>43573.7765574884</v>
      </c>
      <c r="N1845" s="19" t="n">
        <v>43573.8120837616</v>
      </c>
      <c r="O1845" s="19" t="s">
        <v>605</v>
      </c>
      <c r="AO1845" s="47" t="str">
        <f aca="false">IF(AND(C1845=S$2,D1845=S$3,COUNTIF(AO$1:AO1844,"&gt;"&amp;1)&lt;10),ROW(),"")</f>
        <v/>
      </c>
    </row>
    <row r="1846" customFormat="false" ht="12.8" hidden="false" customHeight="false" outlineLevel="0" collapsed="false">
      <c r="A1846" s="0" t="s">
        <v>2461</v>
      </c>
      <c r="B1846" s="0" t="s">
        <v>54</v>
      </c>
      <c r="C1846" s="0" t="s">
        <v>5</v>
      </c>
      <c r="D1846" s="0" t="s">
        <v>54</v>
      </c>
      <c r="E1846" s="20" t="n">
        <v>149.129001617432</v>
      </c>
      <c r="F1846" s="0" t="n">
        <v>80.1</v>
      </c>
      <c r="G1846" s="0" t="n">
        <v>84.6</v>
      </c>
      <c r="H1846" s="0" t="n">
        <v>90.3</v>
      </c>
      <c r="I1846" s="0" t="n">
        <v>3.53</v>
      </c>
      <c r="J1846" s="0" t="n">
        <v>0.86</v>
      </c>
      <c r="K1846" s="0" t="n">
        <v>31.83</v>
      </c>
      <c r="L1846" s="0" t="n">
        <v>0.35</v>
      </c>
      <c r="M1846" s="19" t="n">
        <v>43573.7296837963</v>
      </c>
      <c r="N1846" s="19" t="n">
        <v>43573.7703543171</v>
      </c>
      <c r="O1846" s="19" t="s">
        <v>605</v>
      </c>
      <c r="AO1846" s="47" t="str">
        <f aca="false">IF(AND(C1846=S$2,D1846=S$3,COUNTIF(AO$1:AO1845,"&gt;"&amp;1)&lt;10),ROW(),"")</f>
        <v/>
      </c>
    </row>
    <row r="1847" customFormat="false" ht="12.8" hidden="false" customHeight="false" outlineLevel="0" collapsed="false">
      <c r="A1847" s="0" t="s">
        <v>2462</v>
      </c>
      <c r="B1847" s="0" t="s">
        <v>633</v>
      </c>
      <c r="C1847" s="0" t="s">
        <v>5</v>
      </c>
      <c r="D1847" s="0" t="s">
        <v>54</v>
      </c>
      <c r="E1847" s="20" t="n">
        <v>328.489002227783</v>
      </c>
      <c r="F1847" s="0" t="n">
        <v>78.7</v>
      </c>
      <c r="G1847" s="0" t="n">
        <v>82.9</v>
      </c>
      <c r="H1847" s="0" t="n">
        <v>90</v>
      </c>
      <c r="I1847" s="0" t="n">
        <v>2.79</v>
      </c>
      <c r="J1847" s="0" t="n">
        <v>0.69</v>
      </c>
      <c r="K1847" s="0" t="n">
        <v>31.72</v>
      </c>
      <c r="L1847" s="0" t="n">
        <v>0.45</v>
      </c>
      <c r="M1847" s="19" t="n">
        <v>43573.644903125</v>
      </c>
      <c r="N1847" s="19" t="n">
        <v>43573.7559789005</v>
      </c>
      <c r="O1847" s="19" t="s">
        <v>605</v>
      </c>
      <c r="AO1847" s="47" t="str">
        <f aca="false">IF(AND(C1847=S$2,D1847=S$3,COUNTIF(AO$1:AO1846,"&gt;"&amp;1)&lt;10),ROW(),"")</f>
        <v/>
      </c>
    </row>
    <row r="1848" customFormat="false" ht="12.8" hidden="false" customHeight="false" outlineLevel="0" collapsed="false">
      <c r="A1848" s="0" t="s">
        <v>2463</v>
      </c>
      <c r="B1848" s="0" t="s">
        <v>54</v>
      </c>
      <c r="C1848" s="0" t="s">
        <v>5</v>
      </c>
      <c r="D1848" s="0" t="s">
        <v>54</v>
      </c>
      <c r="E1848" s="20" t="n">
        <v>148.686000823975</v>
      </c>
      <c r="F1848" s="0" t="n">
        <v>79.3</v>
      </c>
      <c r="G1848" s="0" t="n">
        <v>83.5</v>
      </c>
      <c r="H1848" s="0" t="n">
        <v>90.6</v>
      </c>
      <c r="I1848" s="0" t="n">
        <v>1.07</v>
      </c>
      <c r="J1848" s="0" t="n">
        <v>0.76</v>
      </c>
      <c r="K1848" s="0" t="n">
        <v>31.57</v>
      </c>
      <c r="L1848" s="0" t="n">
        <v>0.33</v>
      </c>
      <c r="M1848" s="19" t="n">
        <v>43573.6260956019</v>
      </c>
      <c r="N1848" s="19" t="n">
        <v>43573.6397573264</v>
      </c>
      <c r="O1848" s="19" t="s">
        <v>605</v>
      </c>
      <c r="AO1848" s="47" t="str">
        <f aca="false">IF(AND(C1848=S$2,D1848=S$3,COUNTIF(AO$1:AO1847,"&gt;"&amp;1)&lt;10),ROW(),"")</f>
        <v/>
      </c>
    </row>
    <row r="1849" customFormat="false" ht="12.8" hidden="false" customHeight="false" outlineLevel="0" collapsed="false">
      <c r="A1849" s="0" t="s">
        <v>2464</v>
      </c>
      <c r="B1849" s="0" t="s">
        <v>633</v>
      </c>
      <c r="C1849" s="0" t="s">
        <v>5</v>
      </c>
      <c r="D1849" s="0" t="s">
        <v>54</v>
      </c>
      <c r="E1849" s="20" t="n">
        <v>148.867004394531</v>
      </c>
      <c r="F1849" s="0" t="n">
        <v>78.7</v>
      </c>
      <c r="G1849" s="0" t="n">
        <v>83</v>
      </c>
      <c r="H1849" s="0" t="n">
        <v>89.9</v>
      </c>
      <c r="I1849" s="0" t="n">
        <v>2.69</v>
      </c>
      <c r="J1849" s="0" t="n">
        <v>0.96</v>
      </c>
      <c r="K1849" s="0" t="n">
        <v>31.68</v>
      </c>
      <c r="L1849" s="0" t="n">
        <v>0.43</v>
      </c>
      <c r="M1849" s="19" t="n">
        <v>43573.6036409722</v>
      </c>
      <c r="N1849" s="19" t="n">
        <v>43573.6202779745</v>
      </c>
      <c r="O1849" s="19" t="s">
        <v>605</v>
      </c>
      <c r="AO1849" s="47" t="str">
        <f aca="false">IF(AND(C1849=S$2,D1849=S$3,COUNTIF(AO$1:AO1848,"&gt;"&amp;1)&lt;10),ROW(),"")</f>
        <v/>
      </c>
    </row>
    <row r="1850" customFormat="false" ht="12.8" hidden="false" customHeight="false" outlineLevel="0" collapsed="false">
      <c r="A1850" s="0" t="s">
        <v>2465</v>
      </c>
      <c r="B1850" s="0" t="s">
        <v>88</v>
      </c>
      <c r="C1850" s="0" t="s">
        <v>26</v>
      </c>
      <c r="D1850" s="0" t="s">
        <v>66</v>
      </c>
      <c r="E1850" s="20" t="n">
        <v>189.744998931885</v>
      </c>
      <c r="F1850" s="0" t="n">
        <v>72.1</v>
      </c>
      <c r="G1850" s="0" t="n">
        <v>76</v>
      </c>
      <c r="H1850" s="0" t="n">
        <v>81.9</v>
      </c>
      <c r="I1850" s="0" t="n">
        <v>4.31</v>
      </c>
      <c r="J1850" s="0" t="n">
        <v>1.12</v>
      </c>
      <c r="K1850" s="0" t="n">
        <v>31.7</v>
      </c>
      <c r="L1850" s="0" t="n">
        <v>3.03</v>
      </c>
      <c r="M1850" s="19" t="n">
        <v>43573.5718461806</v>
      </c>
      <c r="N1850" s="19" t="n">
        <v>43573.6173148495</v>
      </c>
      <c r="O1850" s="19" t="s">
        <v>605</v>
      </c>
      <c r="AO1850" s="47" t="str">
        <f aca="false">IF(AND(C1850=S$2,D1850=S$3,COUNTIF(AO$1:AO1849,"&gt;"&amp;1)&lt;10),ROW(),"")</f>
        <v/>
      </c>
    </row>
    <row r="1851" customFormat="false" ht="12.8" hidden="false" customHeight="false" outlineLevel="0" collapsed="false">
      <c r="A1851" s="0" t="s">
        <v>2466</v>
      </c>
      <c r="B1851" s="0" t="s">
        <v>54</v>
      </c>
      <c r="C1851" s="0" t="s">
        <v>5</v>
      </c>
      <c r="D1851" s="0" t="s">
        <v>54</v>
      </c>
      <c r="E1851" s="20" t="n">
        <v>263.964004516602</v>
      </c>
      <c r="F1851" s="0" t="n">
        <v>79.7</v>
      </c>
      <c r="G1851" s="0" t="n">
        <v>84.1</v>
      </c>
      <c r="H1851" s="0" t="n">
        <v>90.5</v>
      </c>
      <c r="I1851" s="0" t="n">
        <v>4.19</v>
      </c>
      <c r="J1851" s="0" t="n">
        <v>1.11</v>
      </c>
      <c r="K1851" s="0" t="n">
        <v>31.83</v>
      </c>
      <c r="L1851" s="0" t="n">
        <v>0.57</v>
      </c>
      <c r="M1851" s="19" t="n">
        <v>43573.5535832176</v>
      </c>
      <c r="N1851" s="19" t="n">
        <v>43573.6167831019</v>
      </c>
      <c r="O1851" s="19" t="s">
        <v>605</v>
      </c>
      <c r="AO1851" s="47" t="str">
        <f aca="false">IF(AND(C1851=S$2,D1851=S$3,COUNTIF(AO$1:AO1850,"&gt;"&amp;1)&lt;10),ROW(),"")</f>
        <v/>
      </c>
    </row>
    <row r="1852" customFormat="false" ht="12.8" hidden="false" customHeight="false" outlineLevel="0" collapsed="false">
      <c r="A1852" s="0" t="s">
        <v>2467</v>
      </c>
      <c r="B1852" s="0" t="s">
        <v>58</v>
      </c>
      <c r="C1852" s="0" t="s">
        <v>2</v>
      </c>
      <c r="D1852" s="0" t="s">
        <v>58</v>
      </c>
      <c r="E1852" s="20" t="n">
        <v>256.729999542236</v>
      </c>
      <c r="F1852" s="0" t="n">
        <v>74.5</v>
      </c>
      <c r="G1852" s="0" t="n">
        <v>78.6</v>
      </c>
      <c r="H1852" s="0" t="n">
        <v>84.8</v>
      </c>
      <c r="I1852" s="0" t="n">
        <v>3.37</v>
      </c>
      <c r="J1852" s="0" t="n">
        <v>1.21</v>
      </c>
      <c r="K1852" s="0" t="n">
        <v>31.85</v>
      </c>
      <c r="L1852" s="0" t="n">
        <v>0.36</v>
      </c>
      <c r="M1852" s="19" t="n">
        <v>43573.5082713773</v>
      </c>
      <c r="N1852" s="19" t="n">
        <v>43573.5441040857</v>
      </c>
      <c r="O1852" s="19" t="s">
        <v>605</v>
      </c>
      <c r="AO1852" s="47" t="str">
        <f aca="false">IF(AND(C1852=S$2,D1852=S$3,COUNTIF(AO$1:AO1851,"&gt;"&amp;1)&lt;10),ROW(),"")</f>
        <v/>
      </c>
    </row>
    <row r="1853" customFormat="false" ht="12.8" hidden="false" customHeight="false" outlineLevel="0" collapsed="false">
      <c r="A1853" s="0" t="s">
        <v>2468</v>
      </c>
      <c r="B1853" s="0" t="s">
        <v>88</v>
      </c>
      <c r="C1853" s="0" t="s">
        <v>26</v>
      </c>
      <c r="D1853" s="0" t="s">
        <v>66</v>
      </c>
      <c r="E1853" s="20" t="n">
        <v>139.704000473022</v>
      </c>
      <c r="F1853" s="0" t="n">
        <v>72.6</v>
      </c>
      <c r="G1853" s="0" t="n">
        <v>76.5</v>
      </c>
      <c r="H1853" s="0" t="n">
        <v>83</v>
      </c>
      <c r="I1853" s="0" t="n">
        <v>2.73</v>
      </c>
      <c r="J1853" s="0" t="n">
        <v>1.23</v>
      </c>
      <c r="K1853" s="0" t="n">
        <v>31.76</v>
      </c>
      <c r="L1853" s="0" t="n">
        <v>0.55</v>
      </c>
      <c r="M1853" s="19" t="n">
        <v>43573.4760596412</v>
      </c>
      <c r="N1853" s="19" t="n">
        <v>43573.5005279282</v>
      </c>
      <c r="O1853" s="19" t="s">
        <v>605</v>
      </c>
      <c r="AO1853" s="47" t="str">
        <f aca="false">IF(AND(C1853=S$2,D1853=S$3,COUNTIF(AO$1:AO1852,"&gt;"&amp;1)&lt;10),ROW(),"")</f>
        <v/>
      </c>
    </row>
    <row r="1854" customFormat="false" ht="12.8" hidden="false" customHeight="false" outlineLevel="0" collapsed="false">
      <c r="A1854" s="0" t="s">
        <v>2469</v>
      </c>
      <c r="B1854" s="0" t="s">
        <v>30</v>
      </c>
      <c r="C1854" s="0" t="s">
        <v>4</v>
      </c>
      <c r="D1854" s="0" t="s">
        <v>30</v>
      </c>
      <c r="E1854" s="20" t="n">
        <v>445.591003417969</v>
      </c>
      <c r="F1854" s="0" t="n">
        <v>76.7</v>
      </c>
      <c r="G1854" s="0" t="n">
        <v>80.9</v>
      </c>
      <c r="H1854" s="0" t="n">
        <v>87.1</v>
      </c>
      <c r="I1854" s="0" t="n">
        <v>3.2</v>
      </c>
      <c r="J1854" s="0" t="n">
        <v>1.15</v>
      </c>
      <c r="K1854" s="0" t="n">
        <v>31.65</v>
      </c>
      <c r="L1854" s="0" t="n">
        <v>0.39</v>
      </c>
      <c r="M1854" s="19" t="n">
        <v>43573.3627610764</v>
      </c>
      <c r="N1854" s="19" t="n">
        <v>43573.4681543634</v>
      </c>
      <c r="O1854" s="19" t="s">
        <v>605</v>
      </c>
      <c r="AO1854" s="47" t="str">
        <f aca="false">IF(AND(C1854=S$2,D1854=S$3,COUNTIF(AO$1:AO1853,"&gt;"&amp;1)&lt;10),ROW(),"")</f>
        <v/>
      </c>
    </row>
    <row r="1855" customFormat="false" ht="12.8" hidden="false" customHeight="false" outlineLevel="0" collapsed="false">
      <c r="A1855" s="0" t="s">
        <v>2470</v>
      </c>
      <c r="B1855" s="0" t="s">
        <v>30</v>
      </c>
      <c r="C1855" s="0" t="s">
        <v>3</v>
      </c>
      <c r="D1855" s="0" t="s">
        <v>30</v>
      </c>
      <c r="E1855" s="20" t="n">
        <v>213.096000671387</v>
      </c>
      <c r="F1855" s="0" t="n">
        <v>77.4</v>
      </c>
      <c r="G1855" s="0" t="n">
        <v>81.6</v>
      </c>
      <c r="H1855" s="0" t="n">
        <v>88.4</v>
      </c>
      <c r="I1855" s="0" t="n">
        <v>3.54</v>
      </c>
      <c r="J1855" s="0" t="n">
        <v>0.88</v>
      </c>
      <c r="K1855" s="0" t="n">
        <v>31.61</v>
      </c>
      <c r="L1855" s="0" t="n">
        <v>0.44</v>
      </c>
      <c r="M1855" s="19" t="n">
        <v>43572.5348853357</v>
      </c>
      <c r="N1855" s="19" t="n">
        <v>43572.5514535532</v>
      </c>
      <c r="O1855" s="19" t="s">
        <v>676</v>
      </c>
      <c r="AO1855" s="47" t="str">
        <f aca="false">IF(AND(C1855=S$2,D1855=S$3,COUNTIF(AO$1:AO1854,"&gt;"&amp;1)&lt;10),ROW(),"")</f>
        <v/>
      </c>
    </row>
    <row r="1856" customFormat="false" ht="12.8" hidden="false" customHeight="false" outlineLevel="0" collapsed="false">
      <c r="A1856" s="0" t="s">
        <v>2471</v>
      </c>
      <c r="B1856" s="0" t="s">
        <v>594</v>
      </c>
      <c r="C1856" s="0" t="s">
        <v>23</v>
      </c>
      <c r="D1856" s="0" t="s">
        <v>594</v>
      </c>
      <c r="E1856" s="20" t="n">
        <v>113.851001739502</v>
      </c>
      <c r="F1856" s="0" t="n">
        <v>77.3</v>
      </c>
      <c r="G1856" s="0" t="n">
        <v>81.4</v>
      </c>
      <c r="H1856" s="0" t="n">
        <v>87.8</v>
      </c>
      <c r="I1856" s="0" t="n">
        <v>4.76</v>
      </c>
      <c r="J1856" s="0" t="n">
        <v>0.97</v>
      </c>
      <c r="K1856" s="0" t="n">
        <v>31.76</v>
      </c>
      <c r="L1856" s="0" t="n">
        <v>0.74</v>
      </c>
      <c r="M1856" s="19" t="n">
        <v>43572.5186872338</v>
      </c>
      <c r="N1856" s="19" t="n">
        <v>43572.5279628819</v>
      </c>
      <c r="O1856" s="19" t="s">
        <v>676</v>
      </c>
      <c r="AO1856" s="47" t="str">
        <f aca="false">IF(AND(C1856=S$2,D1856=S$3,COUNTIF(AO$1:AO1855,"&gt;"&amp;1)&lt;10),ROW(),"")</f>
        <v/>
      </c>
    </row>
    <row r="1857" customFormat="false" ht="12.8" hidden="false" customHeight="false" outlineLevel="0" collapsed="false">
      <c r="A1857" s="0" t="s">
        <v>2472</v>
      </c>
      <c r="B1857" s="0" t="s">
        <v>594</v>
      </c>
      <c r="C1857" s="0" t="s">
        <v>23</v>
      </c>
      <c r="D1857" s="0" t="s">
        <v>594</v>
      </c>
      <c r="E1857" s="20" t="n">
        <v>221.532005310059</v>
      </c>
      <c r="F1857" s="0" t="n">
        <v>77.3</v>
      </c>
      <c r="G1857" s="0" t="n">
        <v>81.7</v>
      </c>
      <c r="H1857" s="0" t="n">
        <v>86.6</v>
      </c>
      <c r="I1857" s="0" t="n">
        <v>10.99</v>
      </c>
      <c r="J1857" s="0" t="n">
        <v>1.57</v>
      </c>
      <c r="K1857" s="0" t="n">
        <v>32.36</v>
      </c>
      <c r="L1857" s="0" t="n">
        <v>0.42</v>
      </c>
      <c r="M1857" s="19" t="n">
        <v>43572.4963956366</v>
      </c>
      <c r="N1857" s="19" t="n">
        <v>43572.5149648148</v>
      </c>
      <c r="O1857" s="19" t="s">
        <v>676</v>
      </c>
      <c r="AO1857" s="47" t="str">
        <f aca="false">IF(AND(C1857=S$2,D1857=S$3,COUNTIF(AO$1:AO1856,"&gt;"&amp;1)&lt;10),ROW(),"")</f>
        <v/>
      </c>
    </row>
    <row r="1858" customFormat="false" ht="12.8" hidden="false" customHeight="false" outlineLevel="0" collapsed="false">
      <c r="A1858" s="0" t="s">
        <v>2473</v>
      </c>
      <c r="B1858" s="0" t="s">
        <v>594</v>
      </c>
      <c r="C1858" s="0" t="s">
        <v>23</v>
      </c>
      <c r="D1858" s="0" t="s">
        <v>594</v>
      </c>
      <c r="E1858" s="20" t="n">
        <v>114.026000976563</v>
      </c>
      <c r="F1858" s="0" t="n">
        <v>76.6</v>
      </c>
      <c r="G1858" s="0" t="n">
        <v>80.8</v>
      </c>
      <c r="H1858" s="0" t="n">
        <v>86.3</v>
      </c>
      <c r="I1858" s="0" t="n">
        <v>8.96</v>
      </c>
      <c r="J1858" s="0" t="n">
        <v>1.36</v>
      </c>
      <c r="K1858" s="0" t="n">
        <v>32.35</v>
      </c>
      <c r="L1858" s="0" t="n">
        <v>0.63</v>
      </c>
      <c r="M1858" s="19" t="n">
        <v>43572.486065162</v>
      </c>
      <c r="N1858" s="19" t="n">
        <v>43572.4933221875</v>
      </c>
      <c r="O1858" s="19" t="s">
        <v>676</v>
      </c>
      <c r="AO1858" s="47" t="str">
        <f aca="false">IF(AND(C1858=S$2,D1858=S$3,COUNTIF(AO$1:AO1857,"&gt;"&amp;1)&lt;10),ROW(),"")</f>
        <v/>
      </c>
    </row>
    <row r="1859" customFormat="false" ht="12.8" hidden="false" customHeight="false" outlineLevel="0" collapsed="false">
      <c r="A1859" s="0" t="s">
        <v>2474</v>
      </c>
      <c r="B1859" s="0" t="s">
        <v>613</v>
      </c>
      <c r="C1859" s="0" t="s">
        <v>23</v>
      </c>
      <c r="D1859" s="0" t="s">
        <v>594</v>
      </c>
      <c r="E1859" s="20" t="n">
        <v>127.548000335693</v>
      </c>
      <c r="F1859" s="0" t="n">
        <v>76.2</v>
      </c>
      <c r="G1859" s="0" t="n">
        <v>80.3</v>
      </c>
      <c r="H1859" s="0" t="n">
        <v>85.7</v>
      </c>
      <c r="I1859" s="0" t="n">
        <v>10.61</v>
      </c>
      <c r="J1859" s="0" t="n">
        <v>1.55</v>
      </c>
      <c r="K1859" s="0" t="n">
        <v>32.49</v>
      </c>
      <c r="L1859" s="0" t="n">
        <v>0.39</v>
      </c>
      <c r="M1859" s="19" t="n">
        <v>43572.4693904745</v>
      </c>
      <c r="N1859" s="19" t="n">
        <v>43572.4805971065</v>
      </c>
      <c r="O1859" s="19" t="s">
        <v>676</v>
      </c>
      <c r="AO1859" s="47" t="str">
        <f aca="false">IF(AND(C1859=S$2,D1859=S$3,COUNTIF(AO$1:AO1858,"&gt;"&amp;1)&lt;10),ROW(),"")</f>
        <v/>
      </c>
    </row>
    <row r="1860" customFormat="false" ht="12.8" hidden="false" customHeight="false" outlineLevel="0" collapsed="false">
      <c r="A1860" s="0" t="s">
        <v>2475</v>
      </c>
      <c r="B1860" s="0" t="s">
        <v>54</v>
      </c>
      <c r="C1860" s="0" t="s">
        <v>5</v>
      </c>
      <c r="D1860" s="0" t="s">
        <v>54</v>
      </c>
      <c r="E1860" s="20" t="n">
        <v>212.642002105713</v>
      </c>
      <c r="F1860" s="0" t="n">
        <v>79.8</v>
      </c>
      <c r="G1860" s="0" t="n">
        <v>84.2</v>
      </c>
      <c r="H1860" s="0" t="n">
        <v>91</v>
      </c>
      <c r="I1860" s="0" t="n">
        <v>2.33</v>
      </c>
      <c r="J1860" s="0" t="n">
        <v>0.82</v>
      </c>
      <c r="K1860" s="0" t="n">
        <v>31.69</v>
      </c>
      <c r="L1860" s="0" t="n">
        <v>0.41</v>
      </c>
      <c r="M1860" s="19" t="n">
        <v>43572.4396421296</v>
      </c>
      <c r="N1860" s="19" t="n">
        <v>43572.4647756597</v>
      </c>
      <c r="O1860" s="19" t="s">
        <v>676</v>
      </c>
      <c r="AO1860" s="47" t="str">
        <f aca="false">IF(AND(C1860=S$2,D1860=S$3,COUNTIF(AO$1:AO1859,"&gt;"&amp;1)&lt;10),ROW(),"")</f>
        <v/>
      </c>
    </row>
    <row r="1861" customFormat="false" ht="12.8" hidden="false" customHeight="false" outlineLevel="0" collapsed="false">
      <c r="A1861" s="0" t="s">
        <v>2476</v>
      </c>
      <c r="B1861" s="0" t="s">
        <v>30</v>
      </c>
      <c r="C1861" s="0" t="s">
        <v>3</v>
      </c>
      <c r="D1861" s="0" t="s">
        <v>30</v>
      </c>
      <c r="E1861" s="20" t="n">
        <v>156.397003173828</v>
      </c>
      <c r="F1861" s="0" t="n">
        <v>77.5</v>
      </c>
      <c r="G1861" s="0" t="n">
        <v>81.6</v>
      </c>
      <c r="H1861" s="0" t="n">
        <v>88</v>
      </c>
      <c r="I1861" s="0" t="n">
        <v>3.26</v>
      </c>
      <c r="J1861" s="0" t="n">
        <v>0.78</v>
      </c>
      <c r="K1861" s="0" t="n">
        <v>31.75</v>
      </c>
      <c r="L1861" s="0" t="n">
        <v>0.28</v>
      </c>
      <c r="M1861" s="19" t="n">
        <v>43572.3842426736</v>
      </c>
      <c r="N1861" s="19" t="n">
        <v>43572.3982956829</v>
      </c>
      <c r="O1861" s="19" t="s">
        <v>676</v>
      </c>
      <c r="AO1861" s="47" t="str">
        <f aca="false">IF(AND(C1861=S$2,D1861=S$3,COUNTIF(AO$1:AO1860,"&gt;"&amp;1)&lt;10),ROW(),"")</f>
        <v/>
      </c>
    </row>
    <row r="1862" customFormat="false" ht="12.8" hidden="false" customHeight="false" outlineLevel="0" collapsed="false">
      <c r="A1862" s="0" t="s">
        <v>2477</v>
      </c>
      <c r="B1862" s="0" t="s">
        <v>594</v>
      </c>
      <c r="C1862" s="0" t="s">
        <v>24</v>
      </c>
      <c r="D1862" s="0" t="s">
        <v>594</v>
      </c>
      <c r="E1862" s="20" t="n">
        <v>147.234001159668</v>
      </c>
      <c r="F1862" s="0" t="n">
        <v>78.3</v>
      </c>
      <c r="G1862" s="0" t="n">
        <v>82.6</v>
      </c>
      <c r="H1862" s="0" t="n">
        <v>87.3</v>
      </c>
      <c r="I1862" s="0" t="n">
        <v>10.25</v>
      </c>
      <c r="J1862" s="0" t="n">
        <v>1.51</v>
      </c>
      <c r="K1862" s="0" t="n">
        <v>32.58</v>
      </c>
      <c r="L1862" s="0" t="n">
        <v>0.37</v>
      </c>
      <c r="M1862" s="19" t="n">
        <v>43572.3688842245</v>
      </c>
      <c r="N1862" s="19" t="n">
        <v>43572.3798843403</v>
      </c>
      <c r="O1862" s="19" t="s">
        <v>676</v>
      </c>
      <c r="AO1862" s="47" t="str">
        <f aca="false">IF(AND(C1862=S$2,D1862=S$3,COUNTIF(AO$1:AO1861,"&gt;"&amp;1)&lt;10),ROW(),"")</f>
        <v/>
      </c>
    </row>
    <row r="1863" customFormat="false" ht="12.8" hidden="false" customHeight="false" outlineLevel="0" collapsed="false">
      <c r="A1863" s="0" t="s">
        <v>2478</v>
      </c>
      <c r="B1863" s="0" t="s">
        <v>613</v>
      </c>
      <c r="C1863" s="0" t="s">
        <v>8</v>
      </c>
      <c r="D1863" s="0" t="s">
        <v>66</v>
      </c>
      <c r="E1863" s="20" t="n">
        <v>110.676002502441</v>
      </c>
      <c r="F1863" s="0" t="n">
        <v>73.7</v>
      </c>
      <c r="G1863" s="0" t="n">
        <v>77.8</v>
      </c>
      <c r="H1863" s="0" t="n">
        <v>83</v>
      </c>
      <c r="I1863" s="0" t="n">
        <v>10.38</v>
      </c>
      <c r="J1863" s="0" t="n">
        <v>1.34</v>
      </c>
      <c r="K1863" s="0" t="n">
        <v>32.56</v>
      </c>
      <c r="L1863" s="0" t="n">
        <v>0.61</v>
      </c>
      <c r="M1863" s="19" t="n">
        <v>43572.3556251505</v>
      </c>
      <c r="N1863" s="19" t="n">
        <v>43572.3645842245</v>
      </c>
      <c r="O1863" s="19" t="s">
        <v>676</v>
      </c>
      <c r="AO1863" s="47" t="str">
        <f aca="false">IF(AND(C1863=S$2,D1863=S$3,COUNTIF(AO$1:AO1862,"&gt;"&amp;1)&lt;10),ROW(),"")</f>
        <v/>
      </c>
    </row>
    <row r="1864" customFormat="false" ht="12.8" hidden="false" customHeight="false" outlineLevel="0" collapsed="false">
      <c r="A1864" s="0" t="s">
        <v>2479</v>
      </c>
      <c r="B1864" s="0" t="s">
        <v>66</v>
      </c>
      <c r="C1864" s="0" t="s">
        <v>20</v>
      </c>
      <c r="D1864" s="0" t="s">
        <v>66</v>
      </c>
      <c r="E1864" s="20" t="n">
        <v>250.642999649048</v>
      </c>
      <c r="F1864" s="0" t="n">
        <v>62.8</v>
      </c>
      <c r="G1864" s="0" t="n">
        <v>66.3</v>
      </c>
      <c r="H1864" s="0" t="n">
        <v>71.3</v>
      </c>
      <c r="I1864" s="0" t="n">
        <v>8.35</v>
      </c>
      <c r="J1864" s="0" t="n">
        <v>1.49</v>
      </c>
      <c r="K1864" s="0" t="n">
        <v>32</v>
      </c>
      <c r="L1864" s="0" t="n">
        <v>0.94</v>
      </c>
      <c r="M1864" s="19" t="n">
        <v>43572.3272869213</v>
      </c>
      <c r="N1864" s="19" t="n">
        <v>43572.3483402431</v>
      </c>
      <c r="O1864" s="19" t="s">
        <v>676</v>
      </c>
      <c r="AO1864" s="47" t="str">
        <f aca="false">IF(AND(C1864=S$2,D1864=S$3,COUNTIF(AO$1:AO1863,"&gt;"&amp;1)&lt;10),ROW(),"")</f>
        <v/>
      </c>
    </row>
    <row r="1865" customFormat="false" ht="12.8" hidden="false" customHeight="false" outlineLevel="0" collapsed="false">
      <c r="A1865" s="0" t="s">
        <v>2480</v>
      </c>
      <c r="B1865" s="0" t="s">
        <v>633</v>
      </c>
      <c r="C1865" s="0" t="s">
        <v>5</v>
      </c>
      <c r="D1865" s="0" t="s">
        <v>54</v>
      </c>
      <c r="E1865" s="20" t="n">
        <v>109.134002685547</v>
      </c>
      <c r="F1865" s="0" t="n">
        <v>79.5</v>
      </c>
      <c r="G1865" s="0" t="n">
        <v>83.8</v>
      </c>
      <c r="H1865" s="0" t="n">
        <v>90.7</v>
      </c>
      <c r="I1865" s="0" t="n">
        <v>2.2</v>
      </c>
      <c r="J1865" s="0" t="n">
        <v>0.69</v>
      </c>
      <c r="K1865" s="0" t="n">
        <v>31.52</v>
      </c>
      <c r="L1865" s="0" t="n">
        <v>1.94</v>
      </c>
      <c r="M1865" s="19" t="n">
        <v>43572.3148153588</v>
      </c>
      <c r="N1865" s="19" t="n">
        <v>43572.323946956</v>
      </c>
      <c r="O1865" s="19" t="s">
        <v>676</v>
      </c>
      <c r="AO1865" s="47" t="str">
        <f aca="false">IF(AND(C1865=S$2,D1865=S$3,COUNTIF(AO$1:AO1864,"&gt;"&amp;1)&lt;10),ROW(),"")</f>
        <v/>
      </c>
    </row>
    <row r="1866" customFormat="false" ht="12.8" hidden="false" customHeight="false" outlineLevel="0" collapsed="false">
      <c r="A1866" s="0" t="s">
        <v>2481</v>
      </c>
      <c r="B1866" s="0" t="s">
        <v>54</v>
      </c>
      <c r="C1866" s="0" t="s">
        <v>5</v>
      </c>
      <c r="D1866" s="0" t="s">
        <v>54</v>
      </c>
      <c r="E1866" s="20" t="n">
        <v>183.329999923706</v>
      </c>
      <c r="F1866" s="0" t="n">
        <v>80.2</v>
      </c>
      <c r="G1866" s="0" t="n">
        <v>84.6</v>
      </c>
      <c r="H1866" s="0" t="n">
        <v>91.3</v>
      </c>
      <c r="I1866" s="0" t="n">
        <v>1.96</v>
      </c>
      <c r="J1866" s="0" t="n">
        <v>0.98</v>
      </c>
      <c r="K1866" s="0" t="n">
        <v>31.44</v>
      </c>
      <c r="L1866" s="0" t="n">
        <v>0.93</v>
      </c>
      <c r="M1866" s="19" t="n">
        <v>43572.2916050926</v>
      </c>
      <c r="N1866" s="19" t="n">
        <v>43572.3067771644</v>
      </c>
      <c r="O1866" s="19" t="s">
        <v>676</v>
      </c>
      <c r="AO1866" s="47" t="str">
        <f aca="false">IF(AND(C1866=S$2,D1866=S$3,COUNTIF(AO$1:AO1865,"&gt;"&amp;1)&lt;10),ROW(),"")</f>
        <v/>
      </c>
    </row>
    <row r="1867" customFormat="false" ht="12.8" hidden="false" customHeight="false" outlineLevel="0" collapsed="false">
      <c r="A1867" s="0" t="s">
        <v>2482</v>
      </c>
      <c r="B1867" s="0" t="s">
        <v>30</v>
      </c>
      <c r="C1867" s="0" t="s">
        <v>3</v>
      </c>
      <c r="D1867" s="0" t="s">
        <v>30</v>
      </c>
      <c r="E1867" s="20" t="n">
        <v>150.772998809814</v>
      </c>
      <c r="F1867" s="0" t="n">
        <v>76.8</v>
      </c>
      <c r="G1867" s="0" t="n">
        <v>81</v>
      </c>
      <c r="H1867" s="0" t="n">
        <v>87.3</v>
      </c>
      <c r="I1867" s="0" t="n">
        <v>4.22</v>
      </c>
      <c r="J1867" s="0" t="n">
        <v>0.99</v>
      </c>
      <c r="K1867" s="0" t="n">
        <v>31.78</v>
      </c>
      <c r="L1867" s="0" t="n">
        <v>1.56</v>
      </c>
      <c r="M1867" s="19" t="n">
        <v>43572.2756783218</v>
      </c>
      <c r="N1867" s="19" t="n">
        <v>43572.2879748032</v>
      </c>
      <c r="O1867" s="19" t="s">
        <v>676</v>
      </c>
      <c r="AO1867" s="47" t="str">
        <f aca="false">IF(AND(C1867=S$2,D1867=S$3,COUNTIF(AO$1:AO1866,"&gt;"&amp;1)&lt;10),ROW(),"")</f>
        <v/>
      </c>
    </row>
    <row r="1868" customFormat="false" ht="12.8" hidden="false" customHeight="false" outlineLevel="0" collapsed="false">
      <c r="A1868" s="0" t="s">
        <v>2483</v>
      </c>
      <c r="B1868" s="0" t="s">
        <v>66</v>
      </c>
      <c r="C1868" s="0" t="s">
        <v>9</v>
      </c>
      <c r="D1868" s="0" t="s">
        <v>66</v>
      </c>
      <c r="E1868" s="20" t="n">
        <v>191.868999481201</v>
      </c>
      <c r="F1868" s="0" t="n">
        <v>71.5</v>
      </c>
      <c r="G1868" s="0" t="n">
        <v>75.4</v>
      </c>
      <c r="H1868" s="0" t="n">
        <v>80.5</v>
      </c>
      <c r="I1868" s="0" t="n">
        <v>11.34</v>
      </c>
      <c r="J1868" s="0" t="n">
        <v>1.73</v>
      </c>
      <c r="K1868" s="0" t="n">
        <v>32.54</v>
      </c>
      <c r="L1868" s="0" t="n">
        <v>1.91</v>
      </c>
      <c r="M1868" s="19" t="n">
        <v>43572.2579509607</v>
      </c>
      <c r="N1868" s="19" t="n">
        <v>43572.2718175926</v>
      </c>
      <c r="O1868" s="19" t="s">
        <v>676</v>
      </c>
      <c r="AO1868" s="47" t="str">
        <f aca="false">IF(AND(C1868=S$2,D1868=S$3,COUNTIF(AO$1:AO1867,"&gt;"&amp;1)&lt;10),ROW(),"")</f>
        <v/>
      </c>
    </row>
    <row r="1869" customFormat="false" ht="12.8" hidden="false" customHeight="false" outlineLevel="0" collapsed="false">
      <c r="A1869" s="0" t="s">
        <v>2484</v>
      </c>
      <c r="B1869" s="0" t="s">
        <v>30</v>
      </c>
      <c r="C1869" s="0" t="s">
        <v>4</v>
      </c>
      <c r="D1869" s="0" t="s">
        <v>30</v>
      </c>
      <c r="E1869" s="20" t="n">
        <v>299.187000274658</v>
      </c>
      <c r="F1869" s="0" t="n">
        <v>75.2</v>
      </c>
      <c r="G1869" s="0" t="n">
        <v>79.3</v>
      </c>
      <c r="H1869" s="0" t="n">
        <v>85.3</v>
      </c>
      <c r="I1869" s="0" t="n">
        <v>5.48</v>
      </c>
      <c r="J1869" s="0" t="n">
        <v>1.08</v>
      </c>
      <c r="K1869" s="0" t="n">
        <v>31.77</v>
      </c>
      <c r="L1869" s="0" t="n">
        <v>2.17</v>
      </c>
      <c r="M1869" s="19" t="n">
        <v>43572.2288889699</v>
      </c>
      <c r="N1869" s="19" t="n">
        <v>43572.2527035532</v>
      </c>
      <c r="O1869" s="19" t="s">
        <v>676</v>
      </c>
      <c r="AO1869" s="47" t="str">
        <f aca="false">IF(AND(C1869=S$2,D1869=S$3,COUNTIF(AO$1:AO1868,"&gt;"&amp;1)&lt;10),ROW(),"")</f>
        <v/>
      </c>
    </row>
    <row r="1870" customFormat="false" ht="12.8" hidden="false" customHeight="false" outlineLevel="0" collapsed="false">
      <c r="A1870" s="0" t="s">
        <v>2485</v>
      </c>
      <c r="B1870" s="0" t="s">
        <v>104</v>
      </c>
      <c r="C1870" s="0" t="s">
        <v>6</v>
      </c>
      <c r="D1870" s="0" t="s">
        <v>104</v>
      </c>
      <c r="E1870" s="20" t="n">
        <v>187</v>
      </c>
      <c r="F1870" s="0" t="n">
        <v>79.3</v>
      </c>
      <c r="G1870" s="0" t="n">
        <v>83.8</v>
      </c>
      <c r="H1870" s="0" t="n">
        <v>89.7</v>
      </c>
      <c r="I1870" s="0" t="n">
        <v>6.65</v>
      </c>
      <c r="J1870" s="0" t="n">
        <v>1</v>
      </c>
      <c r="K1870" s="0" t="n">
        <v>31.98</v>
      </c>
      <c r="L1870" s="0" t="n">
        <v>0.79</v>
      </c>
      <c r="M1870" s="19" t="n">
        <v>43571.40079375</v>
      </c>
      <c r="N1870" s="19" t="n">
        <v>43571.4032881597</v>
      </c>
      <c r="O1870" s="19" t="s">
        <v>676</v>
      </c>
      <c r="AO1870" s="47" t="str">
        <f aca="false">IF(AND(C1870=S$2,D1870=S$3,COUNTIF(AO$1:AO1869,"&gt;"&amp;1)&lt;10),ROW(),"")</f>
        <v/>
      </c>
    </row>
  </sheetData>
  <mergeCells count="5">
    <mergeCell ref="A1:O1"/>
    <mergeCell ref="S6:T6"/>
    <mergeCell ref="S10:T10"/>
    <mergeCell ref="S24:T24"/>
    <mergeCell ref="Q28:U40"/>
  </mergeCells>
  <dataValidations count="2">
    <dataValidation allowBlank="true" operator="equal" showDropDown="false" showErrorMessage="true" showInputMessage="false" sqref="AQ1:AS1 AQ4:AS13" type="none">
      <formula1>'Base données'!$W$3:$AM$3</formula1>
      <formula2>0</formula2>
    </dataValidation>
    <dataValidation allowBlank="true" operator="equal" showDropDown="false" showErrorMessage="true" showInputMessage="false" sqref="AQ2:AS2" type="list">
      <formula1>'Base données'!$A$3:$O$3</formula1>
      <formula2>0</formula2>
    </dataValidation>
  </dataValidation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tableParts>
    <tablePart r:id="rId1"/>
    <tablePart r:id="rId2"/>
  </tableParts>
</worksheet>
</file>

<file path=docProps/app.xml><?xml version="1.0" encoding="utf-8"?>
<Properties xmlns="http://schemas.openxmlformats.org/officeDocument/2006/extended-properties" xmlns:vt="http://schemas.openxmlformats.org/officeDocument/2006/docPropsVTypes">
  <Template/>
  <TotalTime>8</TotalTime>
  <Application>LibreOffice/6.3.5.2$Windows_X86_64 LibreOffice_project/dd0751754f11728f69b42ee2af66670068624673</Application>
  <Company>Imerys Talc Europe</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2018-02-25T14:24:56Z</dcterms:created>
  <dc:creator>Thibaut Klein</dc:creator>
  <dc:description/>
  <dc:language>fr-FR</dc:language>
  <cp:lastModifiedBy/>
  <dcterms:modified xsi:type="dcterms:W3CDTF">2020-03-24T11:22:48Z</dcterms:modified>
  <cp:revision>2</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Company">
    <vt:lpwstr>Imerys Talc Europe</vt:lpwstr>
  </property>
  <property fmtid="{D5CDD505-2E9C-101B-9397-08002B2CF9AE}" pid="4" name="DocSecurity">
    <vt:i4>0</vt:i4>
  </property>
  <property fmtid="{D5CDD505-2E9C-101B-9397-08002B2CF9AE}" pid="5" name="HyperlinksChanged">
    <vt:bool>0</vt:bool>
  </property>
  <property fmtid="{D5CDD505-2E9C-101B-9397-08002B2CF9AE}" pid="6" name="LinksUpToDate">
    <vt:bool>0</vt:bool>
  </property>
  <property fmtid="{D5CDD505-2E9C-101B-9397-08002B2CF9AE}" pid="7" name="ScaleCrop">
    <vt:bool>0</vt:bool>
  </property>
  <property fmtid="{D5CDD505-2E9C-101B-9397-08002B2CF9AE}" pid="8" name="ShareDoc">
    <vt:bool>0</vt:bool>
  </property>
</Properties>
</file>