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vbaProject.bin" ContentType="application/vnd.ms-office.vbaProject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isse" sheetId="1" state="visible" r:id="rId3"/>
    <sheet name="Base" sheetId="2" state="visible" r:id="rId4"/>
  </sheets>
  <externalReferences>
    <externalReference r:id="rId5"/>
  </externalReferences>
  <definedNames>
    <definedName function="false" hidden="true" localSheetId="0" name="_xlnm._FilterDatabase" vbProcedure="false">Caisse!$A$6:$E$462</definedName>
    <definedName function="false" hidden="false" name="Annee" vbProcedure="false">[1]TabTDB!$B$3</definedName>
    <definedName function="false" hidden="false" name="Année" vbProcedure="false">Base!$B$1</definedName>
    <definedName function="false" hidden="false" name="Février_10" vbProcedure="false">Caisse!$I$39:$I$66</definedName>
    <definedName function="false" hidden="false" name="Février_20" vbProcedure="false">Caisse!$J$39:$J$66</definedName>
    <definedName function="false" hidden="false" name="Février_CA" vbProcedure="false">Caisse!$K$39:$K$66</definedName>
    <definedName function="false" hidden="false" name="Février_CB" vbProcedure="false">Caisse!$N$39:$N$66</definedName>
    <definedName function="false" hidden="false" name="Février_Chqvac" vbProcedure="false">Caisse!$M$39:$M$66</definedName>
    <definedName function="false" hidden="false" name="Février_DPbq" vbProcedure="false">Caisse!$Q$39:$Q$66</definedName>
    <definedName function="false" hidden="false" name="Février_DptTR" vbProcedure="false">Caisse!$V$39:$V$66</definedName>
    <definedName function="false" hidden="false" name="Février_Décaissement" vbProcedure="false">Caisse!$T$39:$T$66</definedName>
    <definedName function="false" hidden="false" name="Février_pdivers" vbProcedure="false">Caisse!$R$39:$R$66</definedName>
    <definedName function="false" hidden="false" name="Février_Perso" vbProcedure="false">Caisse!$S$39:$S$66</definedName>
    <definedName function="false" hidden="false" name="Février_SC" vbProcedure="false">Caisse!$O$39:$O$66</definedName>
    <definedName function="false" hidden="false" name="Février_Solde" vbProcedure="false">Caisse!$U$39:$U$66</definedName>
    <definedName function="false" hidden="false" name="Février_TR" vbProcedure="false">Caisse!$L$39:$L$66</definedName>
    <definedName function="false" hidden="false" name="Février_T_ESP" vbProcedure="false">Caisse!$P$39:$P$66</definedName>
    <definedName function="false" hidden="false" name="Janvier_10" vbProcedure="false">Caisse!$I$8:$I$38</definedName>
    <definedName function="false" hidden="false" name="Janvier_20" vbProcedure="false">Caisse!$J$8:$J$38</definedName>
    <definedName function="false" hidden="false" name="Janvier_CA" vbProcedure="false">Caisse!$K$8:$K$38</definedName>
    <definedName function="false" hidden="false" name="Janvier_CB" vbProcedure="false">Caisse!$N$8:$N$38</definedName>
    <definedName function="false" hidden="false" name="Janvier_Chqvac" vbProcedure="false">Caisse!$M$8:$M$38</definedName>
    <definedName function="false" hidden="false" name="Janvier_DPbq" vbProcedure="false">Caisse!$Q$8:$Q$38</definedName>
    <definedName function="false" hidden="false" name="Janvier_DptTR" vbProcedure="false">Caisse!$V$8:$V$38</definedName>
    <definedName function="false" hidden="false" name="Janvier_Décaissement" vbProcedure="false">Caisse!$T$8:$T$38</definedName>
    <definedName function="false" hidden="false" name="Janvier_pdivers" vbProcedure="false">Caisse!$R$8:$R$38</definedName>
    <definedName function="false" hidden="false" name="Janvier_Perso" vbProcedure="false">Caisse!$S$8:$S$38</definedName>
    <definedName function="false" hidden="false" name="Janvier_SC" vbProcedure="false">Caisse!$O$8:$O$38</definedName>
    <definedName function="false" hidden="false" name="Janvier_Solde" vbProcedure="false">Caisse!$U$8:$U$38</definedName>
    <definedName function="false" hidden="false" name="Janvier_TR" vbProcedure="false">Caisse!$L$8:$L$38</definedName>
    <definedName function="false" hidden="false" name="Janvier_T_ESP" vbProcedure="false">Caisse!$P$8:$P$38</definedName>
    <definedName function="false" hidden="false" name="Jours_Fériés" vbProcedure="false">Base!$C$2:$C$14</definedName>
    <definedName function="false" hidden="false" name="Mars_10" vbProcedure="false">Caisse!$I$67:$I$97</definedName>
    <definedName function="false" hidden="false" name="Mars_20" vbProcedure="false">Caisse!$J$67:$J$97</definedName>
    <definedName function="false" hidden="false" name="Mars_CA" vbProcedure="false">Caisse!$K$67:$K$97</definedName>
    <definedName function="false" hidden="false" name="Mars_CB" vbProcedure="false">Caisse!$N$67:$N$97</definedName>
    <definedName function="false" hidden="false" name="Mars_Chqvac" vbProcedure="false">Caisse!$M$67:$M$97</definedName>
    <definedName function="false" hidden="false" name="Mars_DPbq" vbProcedure="false">Caisse!$Q$67:$Q$97</definedName>
    <definedName function="false" hidden="false" name="Mars_DptTR" vbProcedure="false">Caisse!$V$67:$V$97</definedName>
    <definedName function="false" hidden="false" name="Mars_Décaissement" vbProcedure="false">Caisse!$T$67:$T$97</definedName>
    <definedName function="false" hidden="false" name="Mars_pdivers" vbProcedure="false">Caisse!$R$67:$R$97</definedName>
    <definedName function="false" hidden="false" name="Mars_Perso" vbProcedure="false">Caisse!$S$67:$S$97</definedName>
    <definedName function="false" hidden="false" name="Mars_SC" vbProcedure="false">Caisse!$O$67:$O$97</definedName>
    <definedName function="false" hidden="false" name="Mars_TR" vbProcedure="false">Caisse!$L$67:$L$97</definedName>
    <definedName function="false" hidden="false" name="Mars_T_ESP" vbProcedure="false">Caisse!$P$67:$P$97</definedName>
    <definedName function="false" hidden="false" name="paques" vbProcedure="false">Base!$C$3</definedName>
    <definedName function="false" hidden="false" name="repas" vbProcedure="false">Caisse!$B$3</definedName>
    <definedName function="false" hidden="false" name="report_à_nouveau" vbProcedure="false">Caisse!$B$4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<sst xmlns="http://schemas.openxmlformats.org/spreadsheetml/2006/main" count="204" uniqueCount="45">
  <si>
    <t xml:space="preserve">Nom de la société</t>
  </si>
  <si>
    <t xml:space="preserve">Chiffre D'affaire</t>
  </si>
  <si>
    <t xml:space="preserve">Smic</t>
  </si>
  <si>
    <t xml:space="preserve">Repas</t>
  </si>
  <si>
    <t xml:space="preserve">Report à nouveau </t>
  </si>
  <si>
    <t xml:space="preserve">Solde TR-1</t>
  </si>
  <si>
    <t xml:space="preserve">Recettes Total TTC</t>
  </si>
  <si>
    <t xml:space="preserve">  Recettes par moyen de paiement </t>
  </si>
  <si>
    <t xml:space="preserve">Décaissement</t>
  </si>
  <si>
    <t xml:space="preserve">Jour</t>
  </si>
  <si>
    <t xml:space="preserve">Semaine</t>
  </si>
  <si>
    <t xml:space="preserve">Mois</t>
  </si>
  <si>
    <t xml:space="preserve">Mois_Semaine</t>
  </si>
  <si>
    <t xml:space="preserve">Jour ouvré</t>
  </si>
  <si>
    <t xml:space="preserve">CA 10%</t>
  </si>
  <si>
    <t xml:space="preserve">CA 20%</t>
  </si>
  <si>
    <t xml:space="preserve">CA TOTAL</t>
  </si>
  <si>
    <t xml:space="preserve">TR</t>
  </si>
  <si>
    <t xml:space="preserve">CHQ VAC</t>
  </si>
  <si>
    <t xml:space="preserve">CB</t>
  </si>
  <si>
    <t xml:space="preserve">Sans  Contact</t>
  </si>
  <si>
    <t xml:space="preserve">TOTAL RECETTES ESPECES </t>
  </si>
  <si>
    <t xml:space="preserve">Dépôt Banque</t>
  </si>
  <si>
    <t xml:space="preserve">Paiement Divers</t>
  </si>
  <si>
    <t xml:space="preserve">Prélèvement Perso</t>
  </si>
  <si>
    <t xml:space="preserve">Total Décaissement</t>
  </si>
  <si>
    <t xml:space="preserve">Solde Espèce</t>
  </si>
  <si>
    <t xml:space="preserve">Dépôt TR</t>
  </si>
  <si>
    <t xml:space="preserve">Quantité TR</t>
  </si>
  <si>
    <t xml:space="preserve">Solde TR</t>
  </si>
  <si>
    <t xml:space="preserve">Solde Quantité TR</t>
  </si>
  <si>
    <t xml:space="preserve">Heures travaillées</t>
  </si>
  <si>
    <t xml:space="preserve">Coût Heures travaillées</t>
  </si>
  <si>
    <t xml:space="preserve">Total Coût</t>
  </si>
  <si>
    <t xml:space="preserve">&lt;= Saisie Journalière</t>
  </si>
  <si>
    <t xml:space="preserve">TOTAUX</t>
  </si>
  <si>
    <t xml:space="preserve">&lt;= Saisie Mensuels</t>
  </si>
  <si>
    <t xml:space="preserve">SEMAINE</t>
  </si>
  <si>
    <t xml:space="preserve">&lt;= Saisie Hebdo</t>
  </si>
  <si>
    <t xml:space="preserve">Année</t>
  </si>
  <si>
    <t xml:space="preserve">Jours Fériés</t>
  </si>
  <si>
    <t xml:space="preserve">jr début</t>
  </si>
  <si>
    <t xml:space="preserve">jr fin</t>
  </si>
  <si>
    <t xml:space="preserve">Flash</t>
  </si>
  <si>
    <t xml:space="preserve">Date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</si>
</sst>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&quot; €&quot;"/>
    <numFmt numFmtId="166" formatCode="DD/MM/YYYY"/>
    <numFmt numFmtId="167" formatCode="MMMM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1"/>
      <color rgb="FFFF0000"/>
      <name val="Calibri"/>
      <family val="2"/>
      <charset val="1"/>
    </font>
    <font>
      <sz val="18"/>
      <color rgb="FF000000"/>
      <name val="Arial Black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sz val="12"/>
      <color rgb="FF000000"/>
      <name val="Calibri"/>
      <family val="2"/>
      <charset val="1"/>
    </font>
    <font>
      <b val="true"/>
      <sz val="10"/>
      <name val="Arial"/>
      <family val="2"/>
      <charset val="1"/>
    </font>
    <font>
      <i val="true"/>
      <sz val="11"/>
      <color rgb="FF000000"/>
      <name val="Calibri"/>
      <family val="2"/>
      <charset val="1"/>
    </font>
    <font>
      <b val="true"/>
      <sz val="10"/>
      <color rgb="FFFFFFFF"/>
      <name val="Arial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  <fill>
      <patternFill patternType="solid">
        <fgColor rgb="FFFFFF01"/>
        <bgColor rgb="FFFFFF00"/>
      </patternFill>
    </fill>
    <fill>
      <patternFill patternType="solid">
        <fgColor rgb="FFFFFF66"/>
        <bgColor rgb="FFFFFF99"/>
      </patternFill>
    </fill>
    <fill>
      <patternFill patternType="solid">
        <fgColor rgb="FFFFFF99"/>
        <bgColor rgb="FFFFFF66"/>
      </patternFill>
    </fill>
    <fill>
      <patternFill patternType="solid">
        <fgColor rgb="FFCCFFCC"/>
        <bgColor rgb="FFCCFFFF"/>
      </patternFill>
    </fill>
    <fill>
      <patternFill patternType="solid">
        <fgColor rgb="FFFFFF00"/>
        <bgColor rgb="FFFFFF01"/>
      </patternFill>
    </fill>
    <fill>
      <patternFill patternType="solid">
        <fgColor rgb="FF66CCFF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rgb="FF0D0D0D"/>
        <bgColor rgb="FF000000"/>
      </patternFill>
    </fill>
    <fill>
      <patternFill patternType="solid">
        <fgColor rgb="FF00FF00"/>
        <bgColor rgb="FF33CCCC"/>
      </patternFill>
    </fill>
    <fill>
      <patternFill patternType="solid">
        <fgColor rgb="FFF4B183"/>
        <bgColor rgb="FFFF99CC"/>
      </patternFill>
    </fill>
    <fill>
      <patternFill patternType="solid">
        <fgColor rgb="FF0000FF"/>
        <bgColor rgb="FF0000FF"/>
      </patternFill>
    </fill>
  </fills>
  <borders count="61">
    <border diagonalUp="false" diagonalDown="false">
      <left/>
      <right/>
      <top/>
      <bottom/>
      <diagonal/>
    </border>
    <border diagonalUp="false" diagonalDown="false">
      <left style="medium"/>
      <right style="dashDotDot"/>
      <top style="medium"/>
      <bottom style="medium"/>
      <diagonal/>
    </border>
    <border diagonalUp="false" diagonalDown="false">
      <left style="dashDotDot"/>
      <right style="dashDotDot"/>
      <top style="medium"/>
      <bottom style="medium"/>
      <diagonal/>
    </border>
    <border diagonalUp="false" diagonalDown="false">
      <left style="dashDotDot"/>
      <right style="medium"/>
      <top style="medium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dashDotDot"/>
      <top style="medium"/>
      <bottom style="medium"/>
      <diagonal/>
    </border>
    <border diagonalUp="false" diagonalDown="false">
      <left style="dashDotDot"/>
      <right style="thin"/>
      <top style="medium"/>
      <bottom style="medium"/>
      <diagonal/>
    </border>
    <border diagonalUp="false" diagonalDown="false">
      <left style="thin"/>
      <right style="dashDot"/>
      <top style="medium"/>
      <bottom style="medium"/>
      <diagonal/>
    </border>
    <border diagonalUp="false" diagonalDown="false">
      <left style="dashDot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medium"/>
      <right style="thin"/>
      <top style="medium"/>
      <bottom style="hair"/>
      <diagonal/>
    </border>
    <border diagonalUp="false" diagonalDown="false">
      <left style="thin"/>
      <right style="thin"/>
      <top style="medium"/>
      <bottom style="hair"/>
      <diagonal/>
    </border>
    <border diagonalUp="false" diagonalDown="false">
      <left style="thin"/>
      <right style="dashDot"/>
      <top style="medium"/>
      <bottom style="hair"/>
      <diagonal/>
    </border>
    <border diagonalUp="false" diagonalDown="false">
      <left style="dashDot"/>
      <right style="thin"/>
      <top style="medium"/>
      <bottom style="hair"/>
      <diagonal/>
    </border>
    <border diagonalUp="false" diagonalDown="false">
      <left style="dashDot"/>
      <right/>
      <top style="medium"/>
      <bottom style="hair"/>
      <diagonal/>
    </border>
    <border diagonalUp="false" diagonalDown="false">
      <left style="thin"/>
      <right style="dashDotDot"/>
      <top style="medium"/>
      <bottom style="hair"/>
      <diagonal/>
    </border>
    <border diagonalUp="false" diagonalDown="false">
      <left style="dashDotDot"/>
      <right style="medium"/>
      <top style="medium"/>
      <bottom style="hair"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medium"/>
      <right style="thin"/>
      <top style="hair"/>
      <bottom style="hair"/>
      <diagonal/>
    </border>
    <border diagonalUp="false" diagonalDown="false">
      <left style="thin"/>
      <right style="dashDot"/>
      <top style="hair"/>
      <bottom style="hair"/>
      <diagonal/>
    </border>
    <border diagonalUp="false" diagonalDown="false">
      <left style="dashDot"/>
      <right style="thin"/>
      <top style="hair"/>
      <bottom style="hair"/>
      <diagonal/>
    </border>
    <border diagonalUp="false" diagonalDown="false">
      <left style="dashDot"/>
      <right/>
      <top style="hair"/>
      <bottom style="hair"/>
      <diagonal/>
    </border>
    <border diagonalUp="false" diagonalDown="false">
      <left style="thin"/>
      <right style="dashDotDot"/>
      <top/>
      <bottom style="hair"/>
      <diagonal/>
    </border>
    <border diagonalUp="false" diagonalDown="false">
      <left style="dashDotDot"/>
      <right style="medium"/>
      <top style="hair"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medium"/>
      <right style="thin"/>
      <top style="hair"/>
      <bottom style="medium"/>
      <diagonal/>
    </border>
    <border diagonalUp="false" diagonalDown="false">
      <left style="thin"/>
      <right style="thin"/>
      <top style="hair"/>
      <bottom style="medium"/>
      <diagonal/>
    </border>
    <border diagonalUp="false" diagonalDown="false">
      <left style="thin"/>
      <right style="dashDot"/>
      <top style="hair"/>
      <bottom style="medium"/>
      <diagonal/>
    </border>
    <border diagonalUp="false" diagonalDown="false">
      <left style="dashDot"/>
      <right style="thin"/>
      <top style="hair"/>
      <bottom style="medium"/>
      <diagonal/>
    </border>
    <border diagonalUp="false" diagonalDown="false">
      <left style="dashDot"/>
      <right/>
      <top style="hair"/>
      <bottom style="medium"/>
      <diagonal/>
    </border>
    <border diagonalUp="false" diagonalDown="false">
      <left style="thin"/>
      <right style="dashDotDot"/>
      <top style="hair"/>
      <bottom style="medium"/>
      <diagonal/>
    </border>
    <border diagonalUp="false" diagonalDown="false">
      <left style="dashDotDot"/>
      <right style="medium"/>
      <top style="hair"/>
      <bottom style="medium"/>
      <diagonal/>
    </border>
    <border diagonalUp="false" diagonalDown="false">
      <left style="medium"/>
      <right style="medium"/>
      <top style="hair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/>
      <top style="medium"/>
      <bottom style="hair"/>
      <diagonal/>
    </border>
    <border diagonalUp="false" diagonalDown="false">
      <left/>
      <right/>
      <top style="medium"/>
      <bottom style="hair"/>
      <diagonal/>
    </border>
    <border diagonalUp="false" diagonalDown="false">
      <left/>
      <right style="medium"/>
      <top style="medium"/>
      <bottom style="hair"/>
      <diagonal/>
    </border>
    <border diagonalUp="false" diagonalDown="false">
      <left style="medium"/>
      <right/>
      <top style="medium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medium"/>
      <top style="hair"/>
      <bottom style="hair"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7" fillId="2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5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4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4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5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4" borderId="3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4" borderId="3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5" borderId="3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3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4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4" borderId="4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4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4" borderId="4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6" borderId="4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7" borderId="4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7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8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8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9" borderId="4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10" borderId="4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10" borderId="4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10" borderId="4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10" borderId="4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7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10" borderId="4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10" borderId="4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10" borderId="5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8" borderId="5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8" borderId="5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8" borderId="5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1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1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8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8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8" borderId="5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10" borderId="4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1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10" borderId="5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7" borderId="3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3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8" borderId="5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8" borderId="5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8" borderId="5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10" borderId="5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10" borderId="6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1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12" borderId="4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4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43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2" fillId="13" borderId="0" xfId="2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43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43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5" borderId="43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43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al 2" xfId="20" builtinId="53" customBuiltin="true"/>
  </cellStyles>
  <dxfs count="3">
    <dxf>
      <font>
        <strike val="0"/>
      </font>
      <fill>
        <patternFill>
          <bgColor rgb="FFC9C9C9"/>
        </patternFill>
      </fill>
    </dxf>
    <dxf>
      <font>
        <b val="1"/>
        <i val="0"/>
        <color rgb="FF00FF00"/>
      </font>
      <fill>
        <patternFill>
          <bgColor rgb="FF0D0D0D"/>
        </patternFill>
      </fill>
    </dxf>
    <dxf>
      <font>
        <b val="1"/>
        <i val="0"/>
        <color rgb="FFFF0000"/>
      </font>
      <fill>
        <patternFill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C9C9"/>
      <rgbColor rgb="FF808080"/>
      <rgbColor rgb="FF9999FF"/>
      <rgbColor rgb="FF993366"/>
      <rgbColor rgb="FFFFFF66"/>
      <rgbColor rgb="FFCCFFFF"/>
      <rgbColor rgb="FF660066"/>
      <rgbColor rgb="FFFF8080"/>
      <rgbColor rgb="FF0066CC"/>
      <rgbColor rgb="FFCCCCFF"/>
      <rgbColor rgb="FF000080"/>
      <rgbColor rgb="FFFF00FF"/>
      <rgbColor rgb="FFFFFF01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CCFF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externalLink" Target="externalLinks/externalLink1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EUROMONETIC/Desktop/GPRS%202017-Trame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_KPI"/>
      <sheetName val="Interim"/>
      <sheetName val="TabMS"/>
      <sheetName val="MS"/>
      <sheetName val="Moyens"/>
      <sheetName val="Divers"/>
      <sheetName val="GPRS"/>
      <sheetName val="Comparatif"/>
      <sheetName val="Evo2ans"/>
      <sheetName val="Compta"/>
      <sheetName val="Budget"/>
      <sheetName val="RF"/>
      <sheetName val="P3"/>
      <sheetName val="N-1"/>
      <sheetName val="P&amp;L"/>
      <sheetName val="KPI"/>
      <sheetName val="UO"/>
      <sheetName val="Comm"/>
      <sheetName val="TabTDB"/>
      <sheetName val="Calendr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0">
          <cell r="B20">
            <v>42730</v>
          </cell>
        </row>
      </sheetData>
      <sheetData sheetId="19"/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462"/>
  <sheetViews>
    <sheetView showFormulas="false" showGridLines="false" showRowColHeaders="true" showZeros="true" rightToLeft="false" tabSelected="true" showOutlineSymbols="true" defaultGridColor="true" view="normal" topLeftCell="J1" colorId="64" zoomScale="100" zoomScaleNormal="100" zoomScalePageLayoutView="100" workbookViewId="0">
      <pane xSplit="0" ySplit="7" topLeftCell="A372" activePane="bottomLeft" state="frozen"/>
      <selection pane="topLeft" activeCell="J1" activeCellId="0" sqref="J1"/>
      <selection pane="bottomLeft" activeCell="U374" activeCellId="0" sqref="U374"/>
    </sheetView>
  </sheetViews>
  <sheetFormatPr defaultRowHeight="15" zeroHeight="false" outlineLevelRow="0" outlineLevelCol="1"/>
  <cols>
    <col collapsed="false" customWidth="true" hidden="false" outlineLevel="0" max="1" min="1" style="0" width="15.29"/>
    <col collapsed="false" customWidth="true" hidden="false" outlineLevel="0" max="2" min="2" style="0" width="11.29"/>
    <col collapsed="false" customWidth="true" hidden="false" outlineLevel="0" max="3" min="3" style="0" width="4.43"/>
    <col collapsed="false" customWidth="true" hidden="false" outlineLevel="0" max="4" min="4" style="0" width="9.71"/>
    <col collapsed="false" customWidth="true" hidden="false" outlineLevel="0" max="5" min="5" style="0" width="3.42"/>
    <col collapsed="false" customWidth="true" hidden="false" outlineLevel="0" max="7" min="6" style="0" width="0.57"/>
    <col collapsed="false" customWidth="true" hidden="false" outlineLevel="0" max="8" min="8" style="0" width="0.29"/>
    <col collapsed="false" customWidth="true" hidden="false" outlineLevel="0" max="9" min="9" style="0" width="13.29"/>
    <col collapsed="false" customWidth="true" hidden="false" outlineLevel="1" max="10" min="10" style="0" width="12.42"/>
    <col collapsed="false" customWidth="true" hidden="false" outlineLevel="1" max="12" min="11" style="0" width="12.86"/>
    <col collapsed="false" customWidth="false" hidden="false" outlineLevel="1" max="14" min="13" style="0" width="11.42"/>
    <col collapsed="false" customWidth="true" hidden="false" outlineLevel="0" max="15" min="15" style="0" width="13.57"/>
    <col collapsed="false" customWidth="true" hidden="false" outlineLevel="0" max="16" min="16" style="0" width="12.37"/>
    <col collapsed="false" customWidth="true" hidden="false" outlineLevel="0" max="18" min="17" style="0" width="10.67"/>
    <col collapsed="false" customWidth="true" hidden="false" outlineLevel="0" max="19" min="19" style="0" width="13.57"/>
    <col collapsed="false" customWidth="true" hidden="false" outlineLevel="0" max="20" min="20" style="0" width="13.43"/>
    <col collapsed="false" customWidth="true" hidden="false" outlineLevel="0" max="21" min="21" style="0" width="12.57"/>
    <col collapsed="false" customWidth="true" hidden="false" outlineLevel="0" max="1025" min="22" style="0" width="10.67"/>
  </cols>
  <sheetData>
    <row r="1" customFormat="false" ht="28.5" hidden="false" customHeight="true" outlineLevel="0" collapsed="false">
      <c r="A1" s="1"/>
      <c r="B1" s="2" t="s">
        <v>0</v>
      </c>
      <c r="D1" s="0" t="n">
        <v>2018</v>
      </c>
      <c r="J1" s="3" t="s">
        <v>1</v>
      </c>
      <c r="K1" s="3"/>
      <c r="L1" s="3"/>
      <c r="M1" s="3"/>
      <c r="N1" s="3"/>
      <c r="O1" s="3"/>
      <c r="P1" s="3"/>
      <c r="Q1" s="3"/>
      <c r="R1" s="3"/>
      <c r="S1" s="3"/>
      <c r="T1" s="3"/>
    </row>
    <row r="2" customFormat="false" ht="15" hidden="false" customHeight="false" outlineLevel="0" collapsed="false">
      <c r="A2" s="1" t="s">
        <v>2</v>
      </c>
      <c r="B2" s="0" t="n">
        <v>9.88</v>
      </c>
    </row>
    <row r="3" customFormat="false" ht="15" hidden="false" customHeight="false" outlineLevel="0" collapsed="false">
      <c r="A3" s="1" t="s">
        <v>3</v>
      </c>
      <c r="B3" s="0" t="n">
        <v>3.54</v>
      </c>
    </row>
    <row r="4" customFormat="false" ht="27" hidden="false" customHeight="true" outlineLevel="0" collapsed="false">
      <c r="A4" s="4" t="s">
        <v>4</v>
      </c>
      <c r="B4" s="5" t="n">
        <v>2500</v>
      </c>
      <c r="T4" s="6"/>
    </row>
    <row r="5" customFormat="false" ht="23.25" hidden="false" customHeight="true" outlineLevel="0" collapsed="false">
      <c r="A5" s="4" t="s">
        <v>5</v>
      </c>
      <c r="B5" s="7" t="n">
        <v>5889.52</v>
      </c>
      <c r="C5" s="8" t="n">
        <v>600</v>
      </c>
      <c r="I5" s="9" t="s">
        <v>6</v>
      </c>
      <c r="J5" s="9"/>
      <c r="K5" s="9"/>
      <c r="L5" s="10" t="s">
        <v>7</v>
      </c>
      <c r="M5" s="10"/>
      <c r="N5" s="10"/>
      <c r="O5" s="10"/>
      <c r="P5" s="10"/>
      <c r="Q5" s="11" t="s">
        <v>8</v>
      </c>
      <c r="R5" s="11"/>
      <c r="S5" s="11"/>
      <c r="T5" s="6"/>
    </row>
    <row r="6" customFormat="false" ht="44.25" hidden="false" customHeight="true" outlineLevel="0" collapsed="false">
      <c r="A6" s="12" t="s">
        <v>9</v>
      </c>
      <c r="B6" s="13" t="s">
        <v>10</v>
      </c>
      <c r="C6" s="13" t="s">
        <v>11</v>
      </c>
      <c r="D6" s="14" t="s">
        <v>12</v>
      </c>
      <c r="E6" s="15" t="s">
        <v>13</v>
      </c>
      <c r="I6" s="16" t="s">
        <v>14</v>
      </c>
      <c r="J6" s="17" t="s">
        <v>15</v>
      </c>
      <c r="K6" s="18" t="s">
        <v>16</v>
      </c>
      <c r="L6" s="19" t="s">
        <v>17</v>
      </c>
      <c r="M6" s="17" t="s">
        <v>18</v>
      </c>
      <c r="N6" s="17" t="s">
        <v>19</v>
      </c>
      <c r="O6" s="17" t="s">
        <v>20</v>
      </c>
      <c r="P6" s="20" t="s">
        <v>21</v>
      </c>
      <c r="Q6" s="21" t="s">
        <v>22</v>
      </c>
      <c r="R6" s="22" t="s">
        <v>23</v>
      </c>
      <c r="S6" s="23" t="s">
        <v>24</v>
      </c>
      <c r="T6" s="24" t="s">
        <v>25</v>
      </c>
      <c r="U6" s="25" t="s">
        <v>26</v>
      </c>
      <c r="V6" s="26" t="s">
        <v>27</v>
      </c>
      <c r="W6" s="27" t="s">
        <v>28</v>
      </c>
      <c r="X6" s="27" t="s">
        <v>29</v>
      </c>
      <c r="Y6" s="27" t="s">
        <v>30</v>
      </c>
      <c r="Z6" s="28" t="s">
        <v>31</v>
      </c>
      <c r="AA6" s="28" t="s">
        <v>32</v>
      </c>
      <c r="AB6" s="28" t="s">
        <v>3</v>
      </c>
      <c r="AC6" s="28" t="s">
        <v>33</v>
      </c>
    </row>
    <row r="7" customFormat="false" ht="3" hidden="false" customHeight="true" outlineLevel="0" collapsed="false">
      <c r="T7" s="29"/>
      <c r="V7" s="30"/>
      <c r="W7" s="30"/>
      <c r="X7" s="30"/>
      <c r="Y7" s="30"/>
    </row>
    <row r="8" customFormat="false" ht="15.75" hidden="false" customHeight="false" outlineLevel="0" collapsed="false">
      <c r="A8" s="31" t="n">
        <f aca="false">DATE(Année,1,1)</f>
        <v>43101</v>
      </c>
      <c r="B8" s="32" t="n">
        <v>0</v>
      </c>
      <c r="C8" s="32" t="n">
        <f aca="false">MONTH(A8)</f>
        <v>1</v>
      </c>
      <c r="D8" s="32" t="str">
        <f aca="false">C8&amp;"_"&amp;B8</f>
        <v>1_0</v>
      </c>
      <c r="E8" s="32" t="n">
        <f aca="false">NETWORKDAYS($A8,$A8,Jours_Fériés)</f>
        <v>0</v>
      </c>
      <c r="I8" s="33" t="n">
        <v>750</v>
      </c>
      <c r="J8" s="34" t="n">
        <v>45</v>
      </c>
      <c r="K8" s="35" t="n">
        <f aca="false">+SUM(I8:J8)</f>
        <v>795</v>
      </c>
      <c r="L8" s="36" t="n">
        <v>125.86</v>
      </c>
      <c r="M8" s="34" t="n">
        <v>40</v>
      </c>
      <c r="N8" s="34" t="n">
        <v>352</v>
      </c>
      <c r="O8" s="34" t="n">
        <v>48</v>
      </c>
      <c r="P8" s="35" t="n">
        <f aca="false">K8-SUM(L8:O8)</f>
        <v>229.14</v>
      </c>
      <c r="Q8" s="36"/>
      <c r="R8" s="34"/>
      <c r="S8" s="35"/>
      <c r="T8" s="37" t="n">
        <f aca="false">SUM(Q8:S8)</f>
        <v>0</v>
      </c>
      <c r="U8" s="38" t="n">
        <f aca="false">report_à_nouveau+P8-T8</f>
        <v>2729.14</v>
      </c>
      <c r="V8" s="39"/>
      <c r="W8" s="40" t="n">
        <v>13</v>
      </c>
      <c r="X8" s="41" t="n">
        <f aca="false">B5+L8-V8</f>
        <v>6015.38</v>
      </c>
      <c r="Y8" s="40" t="n">
        <f aca="false">+C5+W8</f>
        <v>613</v>
      </c>
      <c r="Z8" s="0" t="n">
        <v>15</v>
      </c>
      <c r="AA8" s="0" t="n">
        <f aca="false">Z8*B2</f>
        <v>148.2</v>
      </c>
      <c r="AB8" s="0" t="n">
        <f aca="false">repas*8</f>
        <v>28.32</v>
      </c>
    </row>
    <row r="9" customFormat="false" ht="15.75" hidden="false" customHeight="false" outlineLevel="0" collapsed="false">
      <c r="A9" s="42" t="n">
        <f aca="false">A8+1</f>
        <v>43102</v>
      </c>
      <c r="B9" s="43" t="n">
        <f aca="false">IF(WEEKNUM(A9,21)=53,0,WEEKNUM(A9,21))</f>
        <v>1</v>
      </c>
      <c r="C9" s="43" t="n">
        <f aca="false">MONTH(A9)</f>
        <v>1</v>
      </c>
      <c r="D9" s="43" t="str">
        <f aca="false">C9&amp;"_"&amp;B9</f>
        <v>1_1</v>
      </c>
      <c r="E9" s="43" t="n">
        <f aca="false">NETWORKDAYS($A9,$A9,Jours_Fériés)</f>
        <v>1</v>
      </c>
      <c r="I9" s="44" t="n">
        <v>907.9</v>
      </c>
      <c r="J9" s="45" t="n">
        <v>25</v>
      </c>
      <c r="K9" s="46" t="n">
        <f aca="false">+SUM(I9:J9)</f>
        <v>932.9</v>
      </c>
      <c r="L9" s="47" t="n">
        <v>257</v>
      </c>
      <c r="M9" s="45" t="n">
        <v>10</v>
      </c>
      <c r="N9" s="45" t="n">
        <v>576.9</v>
      </c>
      <c r="O9" s="45" t="n">
        <v>0</v>
      </c>
      <c r="P9" s="46" t="n">
        <f aca="false">K9-SUM(L9:O9)</f>
        <v>89</v>
      </c>
      <c r="Q9" s="47" t="n">
        <v>2818.14</v>
      </c>
      <c r="R9" s="45"/>
      <c r="S9" s="46"/>
      <c r="T9" s="48" t="n">
        <f aca="false">SUM(Q9:S9)</f>
        <v>2818.14</v>
      </c>
      <c r="U9" s="49" t="n">
        <f aca="false">U8+P9-T9</f>
        <v>0</v>
      </c>
      <c r="V9" s="50" t="n">
        <f aca="false">X8</f>
        <v>6015.38</v>
      </c>
      <c r="W9" s="51" t="n">
        <v>25</v>
      </c>
      <c r="X9" s="52" t="n">
        <f aca="false">X8+L9-V9</f>
        <v>257</v>
      </c>
      <c r="Y9" s="51" t="n">
        <f aca="false">IF(V9&gt;0,(Y8-Y8)+W9,Y8+W9)</f>
        <v>25</v>
      </c>
    </row>
    <row r="10" customFormat="false" ht="15.75" hidden="false" customHeight="false" outlineLevel="0" collapsed="false">
      <c r="A10" s="42" t="n">
        <f aca="false">A9+1</f>
        <v>43103</v>
      </c>
      <c r="B10" s="43" t="n">
        <f aca="false">IF(WEEKNUM(A10,21)=53,0,WEEKNUM(A10,21))</f>
        <v>1</v>
      </c>
      <c r="C10" s="43" t="n">
        <f aca="false">MONTH(A10)</f>
        <v>1</v>
      </c>
      <c r="D10" s="43" t="str">
        <f aca="false">C10&amp;"_"&amp;B10</f>
        <v>1_1</v>
      </c>
      <c r="E10" s="43" t="n">
        <f aca="false">NETWORKDAYS($A10,$A10,Jours_Fériés)</f>
        <v>1</v>
      </c>
      <c r="I10" s="44" t="n">
        <v>2500</v>
      </c>
      <c r="J10" s="45"/>
      <c r="K10" s="46" t="n">
        <f aca="false">+SUM(I10:J10)</f>
        <v>2500</v>
      </c>
      <c r="L10" s="47" t="n">
        <v>455</v>
      </c>
      <c r="M10" s="45"/>
      <c r="N10" s="45" t="n">
        <v>895</v>
      </c>
      <c r="O10" s="45" t="n">
        <v>70</v>
      </c>
      <c r="P10" s="46" t="n">
        <f aca="false">K10-SUM(L10:O10)</f>
        <v>1080</v>
      </c>
      <c r="Q10" s="47"/>
      <c r="R10" s="45"/>
      <c r="S10" s="46"/>
      <c r="T10" s="48" t="n">
        <f aca="false">SUM(Q10:S10)</f>
        <v>0</v>
      </c>
      <c r="U10" s="49" t="n">
        <f aca="false">U9+P10-T10</f>
        <v>1080</v>
      </c>
      <c r="V10" s="50"/>
      <c r="W10" s="51" t="n">
        <v>45</v>
      </c>
      <c r="X10" s="52" t="n">
        <f aca="false">X9+L10-V10</f>
        <v>712</v>
      </c>
      <c r="Y10" s="51" t="n">
        <f aca="false">IF(V10&gt;0,(Y9-Y9)+W10,Y9+W10)</f>
        <v>70</v>
      </c>
    </row>
    <row r="11" customFormat="false" ht="15.75" hidden="false" customHeight="false" outlineLevel="0" collapsed="false">
      <c r="A11" s="42" t="n">
        <f aca="false">A10+1</f>
        <v>43104</v>
      </c>
      <c r="B11" s="43" t="n">
        <f aca="false">IF(WEEKNUM(A11,21)=53,0,WEEKNUM(A11,21))</f>
        <v>1</v>
      </c>
      <c r="C11" s="43" t="n">
        <f aca="false">MONTH(A11)</f>
        <v>1</v>
      </c>
      <c r="D11" s="43" t="str">
        <f aca="false">C11&amp;"_"&amp;B11</f>
        <v>1_1</v>
      </c>
      <c r="E11" s="43" t="n">
        <f aca="false">NETWORKDAYS($A11,$A11,Jours_Fériés)</f>
        <v>1</v>
      </c>
      <c r="I11" s="44" t="n">
        <v>4000</v>
      </c>
      <c r="J11" s="45"/>
      <c r="K11" s="46" t="n">
        <f aca="false">+SUM(I11:J11)</f>
        <v>4000</v>
      </c>
      <c r="L11" s="47" t="n">
        <v>359</v>
      </c>
      <c r="M11" s="45"/>
      <c r="N11" s="45" t="n">
        <v>751</v>
      </c>
      <c r="O11" s="45"/>
      <c r="P11" s="46" t="n">
        <f aca="false">K11-SUM(L11:O11)</f>
        <v>2890</v>
      </c>
      <c r="Q11" s="47"/>
      <c r="R11" s="45"/>
      <c r="S11" s="46"/>
      <c r="T11" s="48" t="n">
        <f aca="false">SUM(Q11:S11)</f>
        <v>0</v>
      </c>
      <c r="U11" s="49" t="n">
        <f aca="false">U10+P11-T11</f>
        <v>3970</v>
      </c>
      <c r="V11" s="50"/>
      <c r="W11" s="51" t="n">
        <v>38</v>
      </c>
      <c r="X11" s="52" t="n">
        <f aca="false">X10+L11-V11</f>
        <v>1071</v>
      </c>
      <c r="Y11" s="51" t="n">
        <f aca="false">IF(V11&gt;0,(Y10-Y10)+W11,Y10+W11)</f>
        <v>108</v>
      </c>
    </row>
    <row r="12" customFormat="false" ht="15.75" hidden="false" customHeight="false" outlineLevel="0" collapsed="false">
      <c r="A12" s="42" t="n">
        <f aca="false">A11+1</f>
        <v>43105</v>
      </c>
      <c r="B12" s="43" t="n">
        <f aca="false">IF(WEEKNUM(A12,21)=53,0,WEEKNUM(A12,21))</f>
        <v>1</v>
      </c>
      <c r="C12" s="43" t="n">
        <f aca="false">MONTH(A12)</f>
        <v>1</v>
      </c>
      <c r="D12" s="43" t="str">
        <f aca="false">C12&amp;"_"&amp;B12</f>
        <v>1_1</v>
      </c>
      <c r="E12" s="43" t="n">
        <f aca="false">NETWORKDAYS($A12,$A12,Jours_Fériés)</f>
        <v>1</v>
      </c>
      <c r="I12" s="44" t="n">
        <v>2000</v>
      </c>
      <c r="J12" s="45" t="n">
        <v>70</v>
      </c>
      <c r="K12" s="46" t="n">
        <f aca="false">+SUM(I12:J12)</f>
        <v>2070</v>
      </c>
      <c r="L12" s="47" t="n">
        <v>420</v>
      </c>
      <c r="M12" s="45" t="n">
        <v>40</v>
      </c>
      <c r="N12" s="45" t="n">
        <v>683</v>
      </c>
      <c r="O12" s="45" t="n">
        <v>250</v>
      </c>
      <c r="P12" s="46" t="n">
        <f aca="false">K12-SUM(L12:O12)</f>
        <v>677</v>
      </c>
      <c r="Q12" s="47"/>
      <c r="R12" s="45"/>
      <c r="S12" s="46"/>
      <c r="T12" s="48" t="n">
        <f aca="false">SUM(Q12:S12)</f>
        <v>0</v>
      </c>
      <c r="U12" s="49" t="n">
        <f aca="false">U11+P12-T12</f>
        <v>4647</v>
      </c>
      <c r="V12" s="50"/>
      <c r="W12" s="51" t="n">
        <v>47</v>
      </c>
      <c r="X12" s="52" t="n">
        <f aca="false">X11+L12-V12</f>
        <v>1491</v>
      </c>
      <c r="Y12" s="51" t="n">
        <f aca="false">IF(V12&gt;0,(Y11-Y11)+W12,Y11+W12)</f>
        <v>155</v>
      </c>
    </row>
    <row r="13" customFormat="false" ht="15.75" hidden="false" customHeight="false" outlineLevel="0" collapsed="false">
      <c r="A13" s="42" t="n">
        <f aca="false">A12+1</f>
        <v>43106</v>
      </c>
      <c r="B13" s="43" t="n">
        <f aca="false">IF(WEEKNUM(A13,21)=53,0,WEEKNUM(A13,21))</f>
        <v>1</v>
      </c>
      <c r="C13" s="43" t="n">
        <f aca="false">MONTH(A13)</f>
        <v>1</v>
      </c>
      <c r="D13" s="43" t="str">
        <f aca="false">C13&amp;"_"&amp;B13</f>
        <v>1_1</v>
      </c>
      <c r="E13" s="43" t="n">
        <f aca="false">NETWORKDAYS($A13,$A13,Jours_Fériés)</f>
        <v>0</v>
      </c>
      <c r="I13" s="44" t="n">
        <v>2540</v>
      </c>
      <c r="J13" s="45"/>
      <c r="K13" s="46" t="n">
        <f aca="false">+SUM(I13:J13)</f>
        <v>2540</v>
      </c>
      <c r="L13" s="47" t="n">
        <v>856</v>
      </c>
      <c r="M13" s="45"/>
      <c r="N13" s="45" t="n">
        <v>359</v>
      </c>
      <c r="O13" s="45" t="n">
        <v>158</v>
      </c>
      <c r="P13" s="46" t="n">
        <f aca="false">K13-SUM(L13:O13)</f>
        <v>1167</v>
      </c>
      <c r="Q13" s="47"/>
      <c r="R13" s="45"/>
      <c r="S13" s="46"/>
      <c r="T13" s="48" t="n">
        <f aca="false">SUM(Q13:S13)</f>
        <v>0</v>
      </c>
      <c r="U13" s="49" t="n">
        <f aca="false">U12+P13-T13</f>
        <v>5814</v>
      </c>
      <c r="V13" s="50"/>
      <c r="W13" s="51" t="n">
        <v>90</v>
      </c>
      <c r="X13" s="52" t="n">
        <f aca="false">X12+L13-V13</f>
        <v>2347</v>
      </c>
      <c r="Y13" s="51" t="n">
        <f aca="false">IF(V13&gt;0,(Y12-Y12)+W13,Y12+W13)</f>
        <v>245</v>
      </c>
    </row>
    <row r="14" customFormat="false" ht="15.75" hidden="false" customHeight="false" outlineLevel="0" collapsed="false">
      <c r="A14" s="42" t="n">
        <f aca="false">A13+1</f>
        <v>43107</v>
      </c>
      <c r="B14" s="43" t="n">
        <f aca="false">IF(WEEKNUM(A14,21)=53,0,WEEKNUM(A14,21))</f>
        <v>1</v>
      </c>
      <c r="C14" s="43" t="n">
        <f aca="false">MONTH(A14)</f>
        <v>1</v>
      </c>
      <c r="D14" s="43" t="str">
        <f aca="false">C14&amp;"_"&amp;B14</f>
        <v>1_1</v>
      </c>
      <c r="E14" s="43" t="n">
        <f aca="false">NETWORKDAYS($A14,$A14,Jours_Fériés)</f>
        <v>0</v>
      </c>
      <c r="I14" s="44" t="n">
        <v>1200</v>
      </c>
      <c r="J14" s="45"/>
      <c r="K14" s="46" t="n">
        <f aca="false">+SUM(I14:J14)</f>
        <v>1200</v>
      </c>
      <c r="L14" s="47" t="n">
        <v>150</v>
      </c>
      <c r="M14" s="45"/>
      <c r="N14" s="45" t="n">
        <v>359</v>
      </c>
      <c r="O14" s="45" t="n">
        <v>40</v>
      </c>
      <c r="P14" s="46" t="n">
        <f aca="false">K14-SUM(L14:O14)</f>
        <v>651</v>
      </c>
      <c r="Q14" s="47" t="n">
        <v>5000</v>
      </c>
      <c r="R14" s="45"/>
      <c r="S14" s="46"/>
      <c r="T14" s="48" t="n">
        <f aca="false">SUM(Q14:S14)</f>
        <v>5000</v>
      </c>
      <c r="U14" s="49" t="n">
        <f aca="false">U13+P14-T14</f>
        <v>1465</v>
      </c>
      <c r="V14" s="50"/>
      <c r="W14" s="51" t="n">
        <v>12</v>
      </c>
      <c r="X14" s="52" t="n">
        <f aca="false">X13+L14-V14</f>
        <v>2497</v>
      </c>
      <c r="Y14" s="51" t="n">
        <f aca="false">IF(V14&gt;0,(Y13-Y13)+W14,Y13+W14)</f>
        <v>257</v>
      </c>
    </row>
    <row r="15" customFormat="false" ht="15.75" hidden="false" customHeight="false" outlineLevel="0" collapsed="false">
      <c r="A15" s="42" t="n">
        <f aca="false">A14+1</f>
        <v>43108</v>
      </c>
      <c r="B15" s="43" t="n">
        <f aca="false">IF(WEEKNUM(A15,21)=53,0,WEEKNUM(A15,21))</f>
        <v>2</v>
      </c>
      <c r="C15" s="43" t="n">
        <f aca="false">MONTH(A15)</f>
        <v>1</v>
      </c>
      <c r="D15" s="43" t="str">
        <f aca="false">C15&amp;"_"&amp;B15</f>
        <v>1_2</v>
      </c>
      <c r="E15" s="43" t="n">
        <f aca="false">NETWORKDAYS($A15,$A15,Jours_Fériés)</f>
        <v>1</v>
      </c>
      <c r="I15" s="44" t="n">
        <v>1253</v>
      </c>
      <c r="J15" s="45" t="n">
        <v>80</v>
      </c>
      <c r="K15" s="46" t="n">
        <f aca="false">+SUM(I15:J15)</f>
        <v>1333</v>
      </c>
      <c r="L15" s="47" t="n">
        <v>256.98</v>
      </c>
      <c r="M15" s="45" t="n">
        <v>70</v>
      </c>
      <c r="N15" s="45" t="n">
        <v>359</v>
      </c>
      <c r="O15" s="45"/>
      <c r="P15" s="46" t="n">
        <f aca="false">K15-SUM(L15:O15)</f>
        <v>647.02</v>
      </c>
      <c r="Q15" s="47"/>
      <c r="R15" s="45"/>
      <c r="S15" s="46"/>
      <c r="T15" s="48" t="n">
        <f aca="false">SUM(Q15:S15)</f>
        <v>0</v>
      </c>
      <c r="U15" s="49" t="n">
        <f aca="false">U14+P15-T15</f>
        <v>2112.02</v>
      </c>
      <c r="V15" s="50"/>
      <c r="W15" s="51" t="n">
        <v>30</v>
      </c>
      <c r="X15" s="52" t="n">
        <f aca="false">X14+L15-V15</f>
        <v>2753.98</v>
      </c>
      <c r="Y15" s="51" t="n">
        <f aca="false">IF(V15&gt;0,(Y14-Y14)+W15,Y14+W15)</f>
        <v>287</v>
      </c>
    </row>
    <row r="16" customFormat="false" ht="15.75" hidden="false" customHeight="false" outlineLevel="0" collapsed="false">
      <c r="A16" s="42" t="n">
        <f aca="false">A15+1</f>
        <v>43109</v>
      </c>
      <c r="B16" s="43" t="n">
        <f aca="false">IF(WEEKNUM(A16,21)=53,0,WEEKNUM(A16,21))</f>
        <v>2</v>
      </c>
      <c r="C16" s="43" t="n">
        <f aca="false">MONTH(A16)</f>
        <v>1</v>
      </c>
      <c r="D16" s="43" t="str">
        <f aca="false">C16&amp;"_"&amp;B16</f>
        <v>1_2</v>
      </c>
      <c r="E16" s="43" t="n">
        <f aca="false">NETWORKDAYS($A16,$A16,Jours_Fériés)</f>
        <v>1</v>
      </c>
      <c r="I16" s="44" t="n">
        <v>1536</v>
      </c>
      <c r="J16" s="45" t="n">
        <v>89</v>
      </c>
      <c r="K16" s="46" t="n">
        <f aca="false">+SUM(I16:J16)</f>
        <v>1625</v>
      </c>
      <c r="L16" s="47" t="n">
        <v>326</v>
      </c>
      <c r="M16" s="45"/>
      <c r="N16" s="45" t="n">
        <v>359</v>
      </c>
      <c r="O16" s="45" t="n">
        <v>50</v>
      </c>
      <c r="P16" s="46" t="n">
        <f aca="false">K16-SUM(L16:O16)</f>
        <v>890</v>
      </c>
      <c r="Q16" s="47"/>
      <c r="R16" s="45"/>
      <c r="S16" s="46"/>
      <c r="T16" s="48" t="n">
        <f aca="false">SUM(Q16:S16)</f>
        <v>0</v>
      </c>
      <c r="U16" s="49" t="n">
        <f aca="false">U15+P16-T16</f>
        <v>3002.02</v>
      </c>
      <c r="V16" s="50" t="n">
        <v>2753.98</v>
      </c>
      <c r="W16" s="51" t="n">
        <v>35</v>
      </c>
      <c r="X16" s="52" t="n">
        <f aca="false">X15+L16-V16</f>
        <v>326</v>
      </c>
      <c r="Y16" s="51" t="n">
        <f aca="false">IF(V16&gt;0,(Y15-Y15)+W16,Y15+W16)</f>
        <v>35</v>
      </c>
    </row>
    <row r="17" customFormat="false" ht="15.75" hidden="false" customHeight="false" outlineLevel="0" collapsed="false">
      <c r="A17" s="42" t="n">
        <f aca="false">A16+1</f>
        <v>43110</v>
      </c>
      <c r="B17" s="43" t="n">
        <f aca="false">IF(WEEKNUM(A17,21)=53,0,WEEKNUM(A17,21))</f>
        <v>2</v>
      </c>
      <c r="C17" s="43" t="n">
        <f aca="false">MONTH(A17)</f>
        <v>1</v>
      </c>
      <c r="D17" s="43" t="str">
        <f aca="false">C17&amp;"_"&amp;B17</f>
        <v>1_2</v>
      </c>
      <c r="E17" s="43" t="n">
        <f aca="false">NETWORKDAYS($A17,$A17,Jours_Fériés)</f>
        <v>1</v>
      </c>
      <c r="I17" s="44" t="n">
        <v>1764</v>
      </c>
      <c r="J17" s="45"/>
      <c r="K17" s="46" t="n">
        <f aca="false">+SUM(I17:J17)</f>
        <v>1764</v>
      </c>
      <c r="L17" s="47" t="n">
        <v>321</v>
      </c>
      <c r="M17" s="45"/>
      <c r="N17" s="45" t="n">
        <v>359</v>
      </c>
      <c r="O17" s="45"/>
      <c r="P17" s="46" t="n">
        <f aca="false">K17-SUM(L17:O17)</f>
        <v>1084</v>
      </c>
      <c r="Q17" s="47"/>
      <c r="R17" s="45"/>
      <c r="S17" s="46"/>
      <c r="T17" s="48" t="n">
        <f aca="false">SUM(Q17:S17)</f>
        <v>0</v>
      </c>
      <c r="U17" s="49" t="n">
        <f aca="false">U16+P17-T17</f>
        <v>4086.02</v>
      </c>
      <c r="V17" s="50"/>
      <c r="W17" s="51" t="n">
        <v>38</v>
      </c>
      <c r="X17" s="52" t="n">
        <f aca="false">X16+L17-V17</f>
        <v>647</v>
      </c>
      <c r="Y17" s="51" t="n">
        <f aca="false">IF(V17&gt;0,(Y16-Y16)+W17,Y16+W17)</f>
        <v>73</v>
      </c>
    </row>
    <row r="18" customFormat="false" ht="15.75" hidden="false" customHeight="false" outlineLevel="0" collapsed="false">
      <c r="A18" s="42" t="n">
        <f aca="false">A17+1</f>
        <v>43111</v>
      </c>
      <c r="B18" s="43" t="n">
        <f aca="false">IF(WEEKNUM(A18,21)=53,0,WEEKNUM(A18,21))</f>
        <v>2</v>
      </c>
      <c r="C18" s="43" t="n">
        <f aca="false">MONTH(A18)</f>
        <v>1</v>
      </c>
      <c r="D18" s="43" t="str">
        <f aca="false">C18&amp;"_"&amp;B18</f>
        <v>1_2</v>
      </c>
      <c r="E18" s="43" t="n">
        <f aca="false">NETWORKDAYS($A18,$A18,Jours_Fériés)</f>
        <v>1</v>
      </c>
      <c r="I18" s="44" t="n">
        <v>2500</v>
      </c>
      <c r="J18" s="45"/>
      <c r="K18" s="46" t="n">
        <f aca="false">+SUM(I18:J18)</f>
        <v>2500</v>
      </c>
      <c r="L18" s="47" t="n">
        <v>758</v>
      </c>
      <c r="M18" s="45"/>
      <c r="N18" s="45"/>
      <c r="O18" s="45"/>
      <c r="P18" s="46" t="n">
        <f aca="false">K18-SUM(L18:O18)</f>
        <v>1742</v>
      </c>
      <c r="Q18" s="47"/>
      <c r="R18" s="45"/>
      <c r="S18" s="46"/>
      <c r="T18" s="48" t="n">
        <f aca="false">SUM(Q18:S18)</f>
        <v>0</v>
      </c>
      <c r="U18" s="49" t="n">
        <f aca="false">U17+P18-T18</f>
        <v>5828.02</v>
      </c>
      <c r="V18" s="50"/>
      <c r="W18" s="51" t="n">
        <v>80</v>
      </c>
      <c r="X18" s="52" t="n">
        <f aca="false">X17+L18-V18</f>
        <v>1405</v>
      </c>
      <c r="Y18" s="51" t="n">
        <f aca="false">IF(V18&gt;0,(Y17-Y17)+W18,Y17+W18)</f>
        <v>153</v>
      </c>
    </row>
    <row r="19" customFormat="false" ht="15.75" hidden="false" customHeight="false" outlineLevel="0" collapsed="false">
      <c r="A19" s="42" t="n">
        <f aca="false">A18+1</f>
        <v>43112</v>
      </c>
      <c r="B19" s="43" t="n">
        <f aca="false">IF(WEEKNUM(A19,21)=53,0,WEEKNUM(A19,21))</f>
        <v>2</v>
      </c>
      <c r="C19" s="43" t="n">
        <f aca="false">MONTH(A19)</f>
        <v>1</v>
      </c>
      <c r="D19" s="43" t="str">
        <f aca="false">C19&amp;"_"&amp;B19</f>
        <v>1_2</v>
      </c>
      <c r="E19" s="43" t="n">
        <f aca="false">NETWORKDAYS($A19,$A19,Jours_Fériés)</f>
        <v>1</v>
      </c>
      <c r="I19" s="44" t="n">
        <v>1784</v>
      </c>
      <c r="J19" s="45"/>
      <c r="K19" s="46" t="n">
        <f aca="false">+SUM(I19:J19)</f>
        <v>1784</v>
      </c>
      <c r="L19" s="47" t="n">
        <v>950</v>
      </c>
      <c r="M19" s="45"/>
      <c r="N19" s="45"/>
      <c r="O19" s="45"/>
      <c r="P19" s="46" t="n">
        <f aca="false">K19-SUM(L19:O19)</f>
        <v>834</v>
      </c>
      <c r="Q19" s="47"/>
      <c r="R19" s="45"/>
      <c r="S19" s="46"/>
      <c r="T19" s="48" t="n">
        <f aca="false">SUM(Q19:S19)</f>
        <v>0</v>
      </c>
      <c r="U19" s="49" t="n">
        <f aca="false">U18+P19-T19</f>
        <v>6662.02</v>
      </c>
      <c r="V19" s="50"/>
      <c r="W19" s="51" t="n">
        <v>110</v>
      </c>
      <c r="X19" s="52" t="n">
        <f aca="false">X18+L19-V19</f>
        <v>2355</v>
      </c>
      <c r="Y19" s="51" t="n">
        <f aca="false">IF(V19&gt;0,(Y18-Y18)+W19,Y18+W19)</f>
        <v>263</v>
      </c>
    </row>
    <row r="20" customFormat="false" ht="15.75" hidden="false" customHeight="false" outlineLevel="0" collapsed="false">
      <c r="A20" s="42" t="n">
        <f aca="false">A19+1</f>
        <v>43113</v>
      </c>
      <c r="B20" s="43" t="n">
        <f aca="false">IF(WEEKNUM(A20,21)=53,0,WEEKNUM(A20,21))</f>
        <v>2</v>
      </c>
      <c r="C20" s="43" t="n">
        <f aca="false">MONTH(A20)</f>
        <v>1</v>
      </c>
      <c r="D20" s="43" t="str">
        <f aca="false">C20&amp;"_"&amp;B20</f>
        <v>1_2</v>
      </c>
      <c r="E20" s="43" t="n">
        <f aca="false">NETWORKDAYS($A20,$A20,Jours_Fériés)</f>
        <v>0</v>
      </c>
      <c r="I20" s="44" t="n">
        <v>2587</v>
      </c>
      <c r="J20" s="45"/>
      <c r="K20" s="46" t="n">
        <f aca="false">+SUM(I20:J20)</f>
        <v>2587</v>
      </c>
      <c r="L20" s="47" t="n">
        <v>1500</v>
      </c>
      <c r="M20" s="45"/>
      <c r="N20" s="45"/>
      <c r="O20" s="45"/>
      <c r="P20" s="46" t="n">
        <f aca="false">K20-SUM(L20:O20)</f>
        <v>1087</v>
      </c>
      <c r="Q20" s="47"/>
      <c r="R20" s="45"/>
      <c r="S20" s="46"/>
      <c r="T20" s="48" t="n">
        <f aca="false">SUM(Q20:S20)</f>
        <v>0</v>
      </c>
      <c r="U20" s="49" t="n">
        <f aca="false">U19+P20-T20</f>
        <v>7749.02</v>
      </c>
      <c r="V20" s="50"/>
      <c r="W20" s="51" t="n">
        <v>200</v>
      </c>
      <c r="X20" s="52" t="n">
        <f aca="false">X19+L20-V20</f>
        <v>3855</v>
      </c>
      <c r="Y20" s="51" t="n">
        <f aca="false">IF(V20&gt;0,(Y19-Y19)+W20,Y19+W20)</f>
        <v>463</v>
      </c>
    </row>
    <row r="21" customFormat="false" ht="15.75" hidden="false" customHeight="false" outlineLevel="0" collapsed="false">
      <c r="A21" s="42" t="n">
        <f aca="false">A20+1</f>
        <v>43114</v>
      </c>
      <c r="B21" s="43" t="n">
        <f aca="false">IF(WEEKNUM(A21,21)=53,0,WEEKNUM(A21,21))</f>
        <v>2</v>
      </c>
      <c r="C21" s="43" t="n">
        <f aca="false">MONTH(A21)</f>
        <v>1</v>
      </c>
      <c r="D21" s="43" t="str">
        <f aca="false">C21&amp;"_"&amp;B21</f>
        <v>1_2</v>
      </c>
      <c r="E21" s="43" t="n">
        <f aca="false">NETWORKDAYS($A21,$A21,Jours_Fériés)</f>
        <v>0</v>
      </c>
      <c r="I21" s="44"/>
      <c r="J21" s="45"/>
      <c r="K21" s="46" t="n">
        <f aca="false">+SUM(I21:J21)</f>
        <v>0</v>
      </c>
      <c r="L21" s="47"/>
      <c r="M21" s="45"/>
      <c r="N21" s="45"/>
      <c r="O21" s="45"/>
      <c r="P21" s="46" t="n">
        <f aca="false">K21-SUM(L21:O21)</f>
        <v>0</v>
      </c>
      <c r="Q21" s="47"/>
      <c r="R21" s="45"/>
      <c r="S21" s="46"/>
      <c r="T21" s="48" t="n">
        <f aca="false">SUM(Q21:S21)</f>
        <v>0</v>
      </c>
      <c r="U21" s="49" t="n">
        <f aca="false">U20+P21-T21</f>
        <v>7749.02</v>
      </c>
      <c r="V21" s="50"/>
      <c r="W21" s="51"/>
      <c r="X21" s="52" t="n">
        <f aca="false">X20+L21-V21</f>
        <v>3855</v>
      </c>
      <c r="Y21" s="51" t="n">
        <f aca="false">IF(V21&gt;0,(Y20-Y20)+W21,Y20+W21)</f>
        <v>463</v>
      </c>
    </row>
    <row r="22" customFormat="false" ht="15.75" hidden="false" customHeight="false" outlineLevel="0" collapsed="false">
      <c r="A22" s="42" t="n">
        <f aca="false">A21+1</f>
        <v>43115</v>
      </c>
      <c r="B22" s="43" t="n">
        <f aca="false">IF(WEEKNUM(A22,21)=53,0,WEEKNUM(A22,21))</f>
        <v>3</v>
      </c>
      <c r="C22" s="43" t="n">
        <f aca="false">MONTH(A22)</f>
        <v>1</v>
      </c>
      <c r="D22" s="43" t="str">
        <f aca="false">C22&amp;"_"&amp;B22</f>
        <v>1_3</v>
      </c>
      <c r="E22" s="43" t="n">
        <f aca="false">NETWORKDAYS($A22,$A22,Jours_Fériés)</f>
        <v>1</v>
      </c>
      <c r="I22" s="44"/>
      <c r="J22" s="45"/>
      <c r="K22" s="46" t="n">
        <f aca="false">+SUM(I22:J22)</f>
        <v>0</v>
      </c>
      <c r="L22" s="47"/>
      <c r="M22" s="45"/>
      <c r="N22" s="45"/>
      <c r="O22" s="45"/>
      <c r="P22" s="46" t="n">
        <f aca="false">K22-SUM(L22:O22)</f>
        <v>0</v>
      </c>
      <c r="Q22" s="47"/>
      <c r="R22" s="45"/>
      <c r="S22" s="46"/>
      <c r="T22" s="48" t="n">
        <f aca="false">SUM(Q22:S22)</f>
        <v>0</v>
      </c>
      <c r="U22" s="49" t="n">
        <f aca="false">U21+P22-T22</f>
        <v>7749.02</v>
      </c>
      <c r="V22" s="50"/>
      <c r="W22" s="51"/>
      <c r="X22" s="52" t="n">
        <f aca="false">X21+L22-V22</f>
        <v>3855</v>
      </c>
      <c r="Y22" s="51" t="n">
        <f aca="false">IF(V22&gt;0,(Y21-Y21)+W22,Y21+W22)</f>
        <v>463</v>
      </c>
    </row>
    <row r="23" customFormat="false" ht="15.75" hidden="false" customHeight="false" outlineLevel="0" collapsed="false">
      <c r="A23" s="42" t="n">
        <f aca="false">A22+1</f>
        <v>43116</v>
      </c>
      <c r="B23" s="43" t="n">
        <f aca="false">IF(WEEKNUM(A23,21)=53,0,WEEKNUM(A23,21))</f>
        <v>3</v>
      </c>
      <c r="C23" s="43" t="n">
        <f aca="false">MONTH(A23)</f>
        <v>1</v>
      </c>
      <c r="D23" s="43" t="str">
        <f aca="false">C23&amp;"_"&amp;B23</f>
        <v>1_3</v>
      </c>
      <c r="E23" s="43" t="n">
        <f aca="false">NETWORKDAYS($A23,$A23,Jours_Fériés)</f>
        <v>1</v>
      </c>
      <c r="I23" s="44"/>
      <c r="J23" s="45"/>
      <c r="K23" s="46" t="n">
        <f aca="false">+SUM(I23:J23)</f>
        <v>0</v>
      </c>
      <c r="L23" s="47"/>
      <c r="M23" s="45"/>
      <c r="N23" s="45"/>
      <c r="O23" s="45"/>
      <c r="P23" s="46" t="n">
        <f aca="false">K23-SUM(L23:O23)</f>
        <v>0</v>
      </c>
      <c r="Q23" s="47"/>
      <c r="R23" s="45"/>
      <c r="S23" s="46"/>
      <c r="T23" s="48" t="n">
        <f aca="false">SUM(Q23:S23)</f>
        <v>0</v>
      </c>
      <c r="U23" s="49" t="n">
        <f aca="false">U22+P23-T23</f>
        <v>7749.02</v>
      </c>
      <c r="V23" s="50"/>
      <c r="W23" s="51"/>
      <c r="X23" s="52" t="n">
        <f aca="false">X22+L23-V23</f>
        <v>3855</v>
      </c>
      <c r="Y23" s="51" t="n">
        <f aca="false">IF(V23&gt;0,(Y22-Y22)+W23,Y22+W23)</f>
        <v>463</v>
      </c>
    </row>
    <row r="24" customFormat="false" ht="15.75" hidden="false" customHeight="false" outlineLevel="0" collapsed="false">
      <c r="A24" s="42" t="n">
        <f aca="false">A23+1</f>
        <v>43117</v>
      </c>
      <c r="B24" s="43" t="n">
        <f aca="false">IF(WEEKNUM(A24,21)=53,0,WEEKNUM(A24,21))</f>
        <v>3</v>
      </c>
      <c r="C24" s="43" t="n">
        <f aca="false">MONTH(A24)</f>
        <v>1</v>
      </c>
      <c r="D24" s="43" t="str">
        <f aca="false">C24&amp;"_"&amp;B24</f>
        <v>1_3</v>
      </c>
      <c r="E24" s="43" t="n">
        <f aca="false">NETWORKDAYS($A24,$A24,Jours_Fériés)</f>
        <v>1</v>
      </c>
      <c r="I24" s="44"/>
      <c r="J24" s="45"/>
      <c r="K24" s="46" t="n">
        <f aca="false">+SUM(I24:J24)</f>
        <v>0</v>
      </c>
      <c r="L24" s="47"/>
      <c r="M24" s="45"/>
      <c r="N24" s="45"/>
      <c r="O24" s="45"/>
      <c r="P24" s="46" t="n">
        <f aca="false">K24-SUM(L24:O24)</f>
        <v>0</v>
      </c>
      <c r="Q24" s="47"/>
      <c r="R24" s="45"/>
      <c r="S24" s="46"/>
      <c r="T24" s="48" t="n">
        <f aca="false">SUM(Q24:S24)</f>
        <v>0</v>
      </c>
      <c r="U24" s="49" t="n">
        <f aca="false">U23+P24-T24</f>
        <v>7749.02</v>
      </c>
      <c r="V24" s="50"/>
      <c r="W24" s="51"/>
      <c r="X24" s="52" t="n">
        <f aca="false">X23+L24-V24</f>
        <v>3855</v>
      </c>
      <c r="Y24" s="51" t="n">
        <f aca="false">IF(V24&gt;0,(Y23-Y23)+W24,Y23+W24)</f>
        <v>463</v>
      </c>
    </row>
    <row r="25" customFormat="false" ht="15.75" hidden="false" customHeight="false" outlineLevel="0" collapsed="false">
      <c r="A25" s="42" t="n">
        <f aca="false">A24+1</f>
        <v>43118</v>
      </c>
      <c r="B25" s="43" t="n">
        <f aca="false">IF(WEEKNUM(A25,21)=53,0,WEEKNUM(A25,21))</f>
        <v>3</v>
      </c>
      <c r="C25" s="43" t="n">
        <f aca="false">MONTH(A25)</f>
        <v>1</v>
      </c>
      <c r="D25" s="43" t="str">
        <f aca="false">C25&amp;"_"&amp;B25</f>
        <v>1_3</v>
      </c>
      <c r="E25" s="43" t="n">
        <f aca="false">NETWORKDAYS($A25,$A25,Jours_Fériés)</f>
        <v>1</v>
      </c>
      <c r="I25" s="44"/>
      <c r="J25" s="45"/>
      <c r="K25" s="46" t="n">
        <f aca="false">+SUM(I25:J25)</f>
        <v>0</v>
      </c>
      <c r="L25" s="47"/>
      <c r="M25" s="45"/>
      <c r="N25" s="45"/>
      <c r="O25" s="45"/>
      <c r="P25" s="46" t="n">
        <f aca="false">K25-SUM(L25:O25)</f>
        <v>0</v>
      </c>
      <c r="Q25" s="47"/>
      <c r="R25" s="45"/>
      <c r="S25" s="46"/>
      <c r="T25" s="48" t="n">
        <f aca="false">SUM(Q25:S25)</f>
        <v>0</v>
      </c>
      <c r="U25" s="49" t="n">
        <f aca="false">U24+P25-T25</f>
        <v>7749.02</v>
      </c>
      <c r="V25" s="50"/>
      <c r="W25" s="51"/>
      <c r="X25" s="52" t="n">
        <f aca="false">X24+L25-V25</f>
        <v>3855</v>
      </c>
      <c r="Y25" s="51" t="n">
        <f aca="false">IF(V25&gt;0,(Y24-Y24)+W25,Y24+W25)</f>
        <v>463</v>
      </c>
    </row>
    <row r="26" customFormat="false" ht="15.75" hidden="false" customHeight="false" outlineLevel="0" collapsed="false">
      <c r="A26" s="42" t="n">
        <f aca="false">A25+1</f>
        <v>43119</v>
      </c>
      <c r="B26" s="43" t="n">
        <f aca="false">IF(WEEKNUM(A26,21)=53,0,WEEKNUM(A26,21))</f>
        <v>3</v>
      </c>
      <c r="C26" s="43" t="n">
        <f aca="false">MONTH(A26)</f>
        <v>1</v>
      </c>
      <c r="D26" s="43" t="str">
        <f aca="false">C26&amp;"_"&amp;B26</f>
        <v>1_3</v>
      </c>
      <c r="E26" s="43" t="n">
        <f aca="false">NETWORKDAYS($A26,$A26,Jours_Fériés)</f>
        <v>1</v>
      </c>
      <c r="I26" s="44"/>
      <c r="J26" s="45"/>
      <c r="K26" s="46" t="n">
        <f aca="false">+SUM(I26:J26)</f>
        <v>0</v>
      </c>
      <c r="L26" s="47"/>
      <c r="M26" s="45"/>
      <c r="N26" s="45"/>
      <c r="O26" s="45"/>
      <c r="P26" s="46" t="n">
        <f aca="false">K26-SUM(L26:O26)</f>
        <v>0</v>
      </c>
      <c r="Q26" s="47"/>
      <c r="R26" s="45"/>
      <c r="S26" s="46"/>
      <c r="T26" s="48" t="n">
        <f aca="false">SUM(Q26:S26)</f>
        <v>0</v>
      </c>
      <c r="U26" s="49" t="n">
        <f aca="false">U25+P26-T26</f>
        <v>7749.02</v>
      </c>
      <c r="V26" s="50"/>
      <c r="W26" s="51"/>
      <c r="X26" s="52" t="n">
        <f aca="false">X25+L26-V26</f>
        <v>3855</v>
      </c>
      <c r="Y26" s="51" t="n">
        <f aca="false">IF(V26&gt;0,(Y25-Y25)+W26,Y25+W26)</f>
        <v>463</v>
      </c>
    </row>
    <row r="27" customFormat="false" ht="15.75" hidden="false" customHeight="false" outlineLevel="0" collapsed="false">
      <c r="A27" s="42" t="n">
        <f aca="false">A26+1</f>
        <v>43120</v>
      </c>
      <c r="B27" s="43" t="n">
        <f aca="false">IF(WEEKNUM(A27,21)=53,0,WEEKNUM(A27,21))</f>
        <v>3</v>
      </c>
      <c r="C27" s="43" t="n">
        <f aca="false">MONTH(A27)</f>
        <v>1</v>
      </c>
      <c r="D27" s="43" t="str">
        <f aca="false">C27&amp;"_"&amp;B27</f>
        <v>1_3</v>
      </c>
      <c r="E27" s="43" t="n">
        <f aca="false">NETWORKDAYS($A27,$A27,Jours_Fériés)</f>
        <v>0</v>
      </c>
      <c r="I27" s="44"/>
      <c r="J27" s="45"/>
      <c r="K27" s="46" t="n">
        <f aca="false">+SUM(I27:J27)</f>
        <v>0</v>
      </c>
      <c r="L27" s="47"/>
      <c r="M27" s="45"/>
      <c r="N27" s="45"/>
      <c r="O27" s="45"/>
      <c r="P27" s="46" t="n">
        <f aca="false">K27-SUM(L27:O27)</f>
        <v>0</v>
      </c>
      <c r="Q27" s="47"/>
      <c r="R27" s="45"/>
      <c r="S27" s="46"/>
      <c r="T27" s="48" t="n">
        <f aca="false">SUM(Q27:S27)</f>
        <v>0</v>
      </c>
      <c r="U27" s="49" t="n">
        <f aca="false">U26+P27-T27</f>
        <v>7749.02</v>
      </c>
      <c r="V27" s="50"/>
      <c r="W27" s="51"/>
      <c r="X27" s="52" t="n">
        <f aca="false">X26+L27-V27</f>
        <v>3855</v>
      </c>
      <c r="Y27" s="51" t="n">
        <f aca="false">IF(V27&gt;0,(Y26-Y26)+W27,Y26+W27)</f>
        <v>463</v>
      </c>
    </row>
    <row r="28" customFormat="false" ht="15.75" hidden="false" customHeight="false" outlineLevel="0" collapsed="false">
      <c r="A28" s="42" t="n">
        <f aca="false">A27+1</f>
        <v>43121</v>
      </c>
      <c r="B28" s="43" t="n">
        <f aca="false">IF(WEEKNUM(A28,21)=53,0,WEEKNUM(A28,21))</f>
        <v>3</v>
      </c>
      <c r="C28" s="43" t="n">
        <f aca="false">MONTH(A28)</f>
        <v>1</v>
      </c>
      <c r="D28" s="43" t="str">
        <f aca="false">C28&amp;"_"&amp;B28</f>
        <v>1_3</v>
      </c>
      <c r="E28" s="43" t="n">
        <f aca="false">NETWORKDAYS($A28,$A28,Jours_Fériés)</f>
        <v>0</v>
      </c>
      <c r="I28" s="44"/>
      <c r="J28" s="45"/>
      <c r="K28" s="46" t="n">
        <f aca="false">+SUM(I28:J28)</f>
        <v>0</v>
      </c>
      <c r="L28" s="47"/>
      <c r="M28" s="45"/>
      <c r="N28" s="45"/>
      <c r="O28" s="45"/>
      <c r="P28" s="46" t="n">
        <f aca="false">K28-SUM(L28:O28)</f>
        <v>0</v>
      </c>
      <c r="Q28" s="47"/>
      <c r="R28" s="45"/>
      <c r="S28" s="46"/>
      <c r="T28" s="48" t="n">
        <f aca="false">SUM(Q28:S28)</f>
        <v>0</v>
      </c>
      <c r="U28" s="49" t="n">
        <f aca="false">U27+P28-T28</f>
        <v>7749.02</v>
      </c>
      <c r="V28" s="50"/>
      <c r="W28" s="51"/>
      <c r="X28" s="52" t="n">
        <f aca="false">X27+L28-V28</f>
        <v>3855</v>
      </c>
      <c r="Y28" s="51" t="n">
        <f aca="false">IF(V28&gt;0,(Y27-Y27)+W28,Y27+W28)</f>
        <v>463</v>
      </c>
    </row>
    <row r="29" customFormat="false" ht="15.75" hidden="false" customHeight="false" outlineLevel="0" collapsed="false">
      <c r="A29" s="42" t="n">
        <f aca="false">A28+1</f>
        <v>43122</v>
      </c>
      <c r="B29" s="43" t="n">
        <f aca="false">IF(WEEKNUM(A29,21)=53,0,WEEKNUM(A29,21))</f>
        <v>4</v>
      </c>
      <c r="C29" s="43" t="n">
        <f aca="false">MONTH(A29)</f>
        <v>1</v>
      </c>
      <c r="D29" s="43" t="str">
        <f aca="false">C29&amp;"_"&amp;B29</f>
        <v>1_4</v>
      </c>
      <c r="E29" s="43" t="n">
        <f aca="false">NETWORKDAYS($A29,$A29,Jours_Fériés)</f>
        <v>1</v>
      </c>
      <c r="I29" s="44"/>
      <c r="J29" s="45"/>
      <c r="K29" s="46" t="n">
        <f aca="false">+SUM(I29:J29)</f>
        <v>0</v>
      </c>
      <c r="L29" s="47"/>
      <c r="M29" s="45"/>
      <c r="N29" s="45"/>
      <c r="O29" s="45"/>
      <c r="P29" s="46" t="n">
        <f aca="false">K29-SUM(L29:O29)</f>
        <v>0</v>
      </c>
      <c r="Q29" s="47"/>
      <c r="R29" s="45"/>
      <c r="S29" s="46"/>
      <c r="T29" s="48" t="n">
        <f aca="false">SUM(Q29:S29)</f>
        <v>0</v>
      </c>
      <c r="U29" s="49" t="n">
        <f aca="false">U28+P29-T29</f>
        <v>7749.02</v>
      </c>
      <c r="V29" s="50"/>
      <c r="W29" s="51"/>
      <c r="X29" s="52" t="n">
        <f aca="false">X28+L29-V29</f>
        <v>3855</v>
      </c>
      <c r="Y29" s="51" t="n">
        <f aca="false">IF(V29&gt;0,(Y28-Y28)+W29,Y28+W29)</f>
        <v>463</v>
      </c>
    </row>
    <row r="30" customFormat="false" ht="15.75" hidden="false" customHeight="false" outlineLevel="0" collapsed="false">
      <c r="A30" s="42" t="n">
        <f aca="false">A29+1</f>
        <v>43123</v>
      </c>
      <c r="B30" s="43" t="n">
        <f aca="false">IF(WEEKNUM(A30,21)=53,0,WEEKNUM(A30,21))</f>
        <v>4</v>
      </c>
      <c r="C30" s="43" t="n">
        <f aca="false">MONTH(A30)</f>
        <v>1</v>
      </c>
      <c r="D30" s="43" t="str">
        <f aca="false">C30&amp;"_"&amp;B30</f>
        <v>1_4</v>
      </c>
      <c r="E30" s="43" t="n">
        <f aca="false">NETWORKDAYS($A30,$A30,Jours_Fériés)</f>
        <v>1</v>
      </c>
      <c r="I30" s="44"/>
      <c r="J30" s="45"/>
      <c r="K30" s="46" t="n">
        <f aca="false">+SUM(I30:J30)</f>
        <v>0</v>
      </c>
      <c r="L30" s="47"/>
      <c r="M30" s="45"/>
      <c r="N30" s="45"/>
      <c r="O30" s="45"/>
      <c r="P30" s="46" t="n">
        <f aca="false">K30-SUM(L30:O30)</f>
        <v>0</v>
      </c>
      <c r="Q30" s="47"/>
      <c r="R30" s="45"/>
      <c r="S30" s="46"/>
      <c r="T30" s="48" t="n">
        <f aca="false">SUM(Q30:S30)</f>
        <v>0</v>
      </c>
      <c r="U30" s="49" t="n">
        <f aca="false">U29+P30-T30</f>
        <v>7749.02</v>
      </c>
      <c r="V30" s="50"/>
      <c r="W30" s="51"/>
      <c r="X30" s="52" t="n">
        <f aca="false">X29+L30-V30</f>
        <v>3855</v>
      </c>
      <c r="Y30" s="51" t="n">
        <f aca="false">IF(V30&gt;0,(Y29-Y29)+W30,Y29+W30)</f>
        <v>463</v>
      </c>
    </row>
    <row r="31" customFormat="false" ht="15.75" hidden="false" customHeight="false" outlineLevel="0" collapsed="false">
      <c r="A31" s="42" t="n">
        <f aca="false">A30+1</f>
        <v>43124</v>
      </c>
      <c r="B31" s="43" t="n">
        <f aca="false">IF(WEEKNUM(A31,21)=53,0,WEEKNUM(A31,21))</f>
        <v>4</v>
      </c>
      <c r="C31" s="43" t="n">
        <f aca="false">MONTH(A31)</f>
        <v>1</v>
      </c>
      <c r="D31" s="43" t="str">
        <f aca="false">C31&amp;"_"&amp;B31</f>
        <v>1_4</v>
      </c>
      <c r="E31" s="43" t="n">
        <f aca="false">NETWORKDAYS($A31,$A31,Jours_Fériés)</f>
        <v>1</v>
      </c>
      <c r="I31" s="44"/>
      <c r="J31" s="45"/>
      <c r="K31" s="46" t="n">
        <f aca="false">+SUM(I31:J31)</f>
        <v>0</v>
      </c>
      <c r="L31" s="47"/>
      <c r="M31" s="45"/>
      <c r="N31" s="45"/>
      <c r="O31" s="45"/>
      <c r="P31" s="46" t="n">
        <f aca="false">K31-SUM(L31:O31)</f>
        <v>0</v>
      </c>
      <c r="Q31" s="47"/>
      <c r="R31" s="45"/>
      <c r="S31" s="46"/>
      <c r="T31" s="48" t="n">
        <f aca="false">SUM(Q31:S31)</f>
        <v>0</v>
      </c>
      <c r="U31" s="49" t="n">
        <f aca="false">U30+P31-T31</f>
        <v>7749.02</v>
      </c>
      <c r="V31" s="50"/>
      <c r="W31" s="51"/>
      <c r="X31" s="52" t="n">
        <f aca="false">X30+L31-V31</f>
        <v>3855</v>
      </c>
      <c r="Y31" s="51" t="n">
        <f aca="false">IF(V31&gt;0,(Y30-Y30)+W31,Y30+W31)</f>
        <v>463</v>
      </c>
    </row>
    <row r="32" customFormat="false" ht="15.75" hidden="false" customHeight="false" outlineLevel="0" collapsed="false">
      <c r="A32" s="42" t="n">
        <f aca="false">A31+1</f>
        <v>43125</v>
      </c>
      <c r="B32" s="43" t="n">
        <f aca="false">IF(WEEKNUM(A32,21)=53,0,WEEKNUM(A32,21))</f>
        <v>4</v>
      </c>
      <c r="C32" s="43" t="n">
        <f aca="false">MONTH(A32)</f>
        <v>1</v>
      </c>
      <c r="D32" s="43" t="str">
        <f aca="false">C32&amp;"_"&amp;B32</f>
        <v>1_4</v>
      </c>
      <c r="E32" s="43" t="n">
        <f aca="false">NETWORKDAYS($A32,$A32,Jours_Fériés)</f>
        <v>1</v>
      </c>
      <c r="I32" s="44"/>
      <c r="J32" s="45"/>
      <c r="K32" s="46" t="n">
        <f aca="false">+SUM(I32:J32)</f>
        <v>0</v>
      </c>
      <c r="L32" s="47"/>
      <c r="M32" s="45"/>
      <c r="N32" s="45"/>
      <c r="O32" s="45"/>
      <c r="P32" s="46" t="n">
        <f aca="false">K32-SUM(L32:O32)</f>
        <v>0</v>
      </c>
      <c r="Q32" s="47"/>
      <c r="R32" s="45"/>
      <c r="S32" s="46"/>
      <c r="T32" s="48" t="n">
        <f aca="false">SUM(Q32:S32)</f>
        <v>0</v>
      </c>
      <c r="U32" s="49" t="n">
        <f aca="false">U31+P32-T32</f>
        <v>7749.02</v>
      </c>
      <c r="V32" s="50"/>
      <c r="W32" s="51"/>
      <c r="X32" s="52" t="n">
        <f aca="false">X31+L32-V32</f>
        <v>3855</v>
      </c>
      <c r="Y32" s="51" t="n">
        <f aca="false">IF(V32&gt;0,(Y31-Y31)+W32,Y31+W32)</f>
        <v>463</v>
      </c>
    </row>
    <row r="33" customFormat="false" ht="15.75" hidden="false" customHeight="false" outlineLevel="0" collapsed="false">
      <c r="A33" s="42" t="n">
        <f aca="false">A32+1</f>
        <v>43126</v>
      </c>
      <c r="B33" s="43" t="n">
        <f aca="false">IF(WEEKNUM(A33,21)=53,0,WEEKNUM(A33,21))</f>
        <v>4</v>
      </c>
      <c r="C33" s="43" t="n">
        <f aca="false">MONTH(A33)</f>
        <v>1</v>
      </c>
      <c r="D33" s="43" t="str">
        <f aca="false">C33&amp;"_"&amp;B33</f>
        <v>1_4</v>
      </c>
      <c r="E33" s="43" t="n">
        <f aca="false">NETWORKDAYS($A33,$A33,Jours_Fériés)</f>
        <v>1</v>
      </c>
      <c r="I33" s="44"/>
      <c r="J33" s="45"/>
      <c r="K33" s="46" t="n">
        <f aca="false">+SUM(I33:J33)</f>
        <v>0</v>
      </c>
      <c r="L33" s="47"/>
      <c r="M33" s="45"/>
      <c r="N33" s="45"/>
      <c r="O33" s="45"/>
      <c r="P33" s="46" t="n">
        <f aca="false">K33-SUM(L33:O33)</f>
        <v>0</v>
      </c>
      <c r="Q33" s="47"/>
      <c r="R33" s="45"/>
      <c r="S33" s="46"/>
      <c r="T33" s="48" t="n">
        <f aca="false">SUM(Q33:S33)</f>
        <v>0</v>
      </c>
      <c r="U33" s="49" t="n">
        <f aca="false">U32+P33-T33</f>
        <v>7749.02</v>
      </c>
      <c r="V33" s="50"/>
      <c r="W33" s="51"/>
      <c r="X33" s="52" t="n">
        <f aca="false">X32+L33-V33</f>
        <v>3855</v>
      </c>
      <c r="Y33" s="51" t="n">
        <f aca="false">IF(V33&gt;0,(Y32-Y32)+W33,Y32+W33)</f>
        <v>463</v>
      </c>
    </row>
    <row r="34" customFormat="false" ht="15.75" hidden="false" customHeight="false" outlineLevel="0" collapsed="false">
      <c r="A34" s="42" t="n">
        <f aca="false">A33+1</f>
        <v>43127</v>
      </c>
      <c r="B34" s="43" t="n">
        <f aca="false">IF(WEEKNUM(A34,21)=53,0,WEEKNUM(A34,21))</f>
        <v>4</v>
      </c>
      <c r="C34" s="43" t="n">
        <f aca="false">MONTH(A34)</f>
        <v>1</v>
      </c>
      <c r="D34" s="43" t="str">
        <f aca="false">C34&amp;"_"&amp;B34</f>
        <v>1_4</v>
      </c>
      <c r="E34" s="43" t="n">
        <f aca="false">NETWORKDAYS($A34,$A34,Jours_Fériés)</f>
        <v>0</v>
      </c>
      <c r="I34" s="44"/>
      <c r="J34" s="45"/>
      <c r="K34" s="46" t="n">
        <f aca="false">+SUM(I34:J34)</f>
        <v>0</v>
      </c>
      <c r="L34" s="47"/>
      <c r="M34" s="45"/>
      <c r="N34" s="45"/>
      <c r="O34" s="45"/>
      <c r="P34" s="46" t="n">
        <f aca="false">K34-SUM(L34:O34)</f>
        <v>0</v>
      </c>
      <c r="Q34" s="47"/>
      <c r="R34" s="45"/>
      <c r="S34" s="46"/>
      <c r="T34" s="48" t="n">
        <f aca="false">SUM(Q34:S34)</f>
        <v>0</v>
      </c>
      <c r="U34" s="49" t="n">
        <f aca="false">U33+P34-T34</f>
        <v>7749.02</v>
      </c>
      <c r="V34" s="50"/>
      <c r="W34" s="51"/>
      <c r="X34" s="52" t="n">
        <f aca="false">X33+L34-V34</f>
        <v>3855</v>
      </c>
      <c r="Y34" s="51" t="n">
        <f aca="false">IF(V34&gt;0,(Y33-Y33)+W34,Y33+W34)</f>
        <v>463</v>
      </c>
    </row>
    <row r="35" customFormat="false" ht="15.75" hidden="false" customHeight="false" outlineLevel="0" collapsed="false">
      <c r="A35" s="42" t="n">
        <f aca="false">A34+1</f>
        <v>43128</v>
      </c>
      <c r="B35" s="43" t="n">
        <f aca="false">IF(WEEKNUM(A35,21)=53,0,WEEKNUM(A35,21))</f>
        <v>4</v>
      </c>
      <c r="C35" s="43" t="n">
        <f aca="false">MONTH(A35)</f>
        <v>1</v>
      </c>
      <c r="D35" s="43" t="str">
        <f aca="false">C35&amp;"_"&amp;B35</f>
        <v>1_4</v>
      </c>
      <c r="E35" s="43" t="n">
        <f aca="false">NETWORKDAYS($A35,$A35,Jours_Fériés)</f>
        <v>0</v>
      </c>
      <c r="I35" s="44"/>
      <c r="J35" s="45"/>
      <c r="K35" s="46" t="n">
        <f aca="false">+SUM(I35:J35)</f>
        <v>0</v>
      </c>
      <c r="L35" s="47"/>
      <c r="M35" s="45"/>
      <c r="N35" s="45"/>
      <c r="O35" s="45"/>
      <c r="P35" s="46" t="n">
        <f aca="false">K35-SUM(L35:O35)</f>
        <v>0</v>
      </c>
      <c r="Q35" s="47"/>
      <c r="R35" s="45"/>
      <c r="S35" s="46"/>
      <c r="T35" s="48" t="n">
        <f aca="false">SUM(Q35:S35)</f>
        <v>0</v>
      </c>
      <c r="U35" s="49" t="n">
        <f aca="false">U34+P35-T35</f>
        <v>7749.02</v>
      </c>
      <c r="V35" s="50"/>
      <c r="W35" s="51"/>
      <c r="X35" s="52" t="n">
        <f aca="false">X34+L35-V35</f>
        <v>3855</v>
      </c>
      <c r="Y35" s="51" t="n">
        <f aca="false">IF(V35&gt;0,(Y34-Y34)+W35,Y34+W35)</f>
        <v>463</v>
      </c>
    </row>
    <row r="36" customFormat="false" ht="15.75" hidden="false" customHeight="false" outlineLevel="0" collapsed="false">
      <c r="A36" s="42" t="n">
        <f aca="false">A35+1</f>
        <v>43129</v>
      </c>
      <c r="B36" s="43" t="n">
        <f aca="false">IF(WEEKNUM(A36,21)=53,0,WEEKNUM(A36,21))</f>
        <v>5</v>
      </c>
      <c r="C36" s="43" t="n">
        <f aca="false">MONTH(A36)</f>
        <v>1</v>
      </c>
      <c r="D36" s="43" t="str">
        <f aca="false">C36&amp;"_"&amp;B36</f>
        <v>1_5</v>
      </c>
      <c r="E36" s="43" t="n">
        <f aca="false">NETWORKDAYS($A36,$A36,Jours_Fériés)</f>
        <v>1</v>
      </c>
      <c r="I36" s="44"/>
      <c r="J36" s="45"/>
      <c r="K36" s="46" t="n">
        <f aca="false">+SUM(I36:J36)</f>
        <v>0</v>
      </c>
      <c r="L36" s="47"/>
      <c r="M36" s="45"/>
      <c r="N36" s="45"/>
      <c r="O36" s="45"/>
      <c r="P36" s="46" t="n">
        <f aca="false">K36-SUM(L36:O36)</f>
        <v>0</v>
      </c>
      <c r="Q36" s="47"/>
      <c r="R36" s="45"/>
      <c r="S36" s="46"/>
      <c r="T36" s="48" t="n">
        <f aca="false">SUM(Q36:S36)</f>
        <v>0</v>
      </c>
      <c r="U36" s="49" t="n">
        <f aca="false">U35+P36-T36</f>
        <v>7749.02</v>
      </c>
      <c r="V36" s="50"/>
      <c r="W36" s="51"/>
      <c r="X36" s="52" t="n">
        <f aca="false">X35+L36-V36</f>
        <v>3855</v>
      </c>
      <c r="Y36" s="51" t="n">
        <f aca="false">IF(V36&gt;0,(Y35-Y35)+W36,Y35+W36)</f>
        <v>463</v>
      </c>
    </row>
    <row r="37" customFormat="false" ht="15.75" hidden="false" customHeight="false" outlineLevel="0" collapsed="false">
      <c r="A37" s="42" t="n">
        <f aca="false">A36+1</f>
        <v>43130</v>
      </c>
      <c r="B37" s="43" t="n">
        <f aca="false">IF(WEEKNUM(A37,21)=53,0,WEEKNUM(A37,21))</f>
        <v>5</v>
      </c>
      <c r="C37" s="43" t="n">
        <f aca="false">MONTH(A37)</f>
        <v>1</v>
      </c>
      <c r="D37" s="43" t="str">
        <f aca="false">C37&amp;"_"&amp;B37</f>
        <v>1_5</v>
      </c>
      <c r="E37" s="43" t="n">
        <f aca="false">NETWORKDAYS($A37,$A37,Jours_Fériés)</f>
        <v>1</v>
      </c>
      <c r="I37" s="44"/>
      <c r="J37" s="45"/>
      <c r="K37" s="46" t="n">
        <f aca="false">+SUM(I37:J37)</f>
        <v>0</v>
      </c>
      <c r="L37" s="47"/>
      <c r="M37" s="45"/>
      <c r="N37" s="45"/>
      <c r="O37" s="45"/>
      <c r="P37" s="46" t="n">
        <f aca="false">K37-SUM(L37:O37)</f>
        <v>0</v>
      </c>
      <c r="Q37" s="47"/>
      <c r="R37" s="45"/>
      <c r="S37" s="46"/>
      <c r="T37" s="48" t="n">
        <f aca="false">SUM(Q37:S37)</f>
        <v>0</v>
      </c>
      <c r="U37" s="49" t="n">
        <f aca="false">U36+P37-T37</f>
        <v>7749.02</v>
      </c>
      <c r="V37" s="50"/>
      <c r="W37" s="51"/>
      <c r="X37" s="52" t="n">
        <f aca="false">X36+L37-V37</f>
        <v>3855</v>
      </c>
      <c r="Y37" s="51" t="n">
        <f aca="false">IF(V37&gt;0,(Y36-Y36)+W37,Y36+W37)</f>
        <v>463</v>
      </c>
    </row>
    <row r="38" customFormat="false" ht="15.75" hidden="false" customHeight="false" outlineLevel="0" collapsed="false">
      <c r="A38" s="42" t="n">
        <f aca="false">A37+1</f>
        <v>43131</v>
      </c>
      <c r="B38" s="43" t="n">
        <f aca="false">IF(WEEKNUM(A38,21)=53,0,WEEKNUM(A38,21))</f>
        <v>5</v>
      </c>
      <c r="C38" s="43" t="n">
        <f aca="false">MONTH(A38)</f>
        <v>1</v>
      </c>
      <c r="D38" s="43" t="str">
        <f aca="false">C38&amp;"_"&amp;B38</f>
        <v>1_5</v>
      </c>
      <c r="E38" s="43" t="n">
        <f aca="false">NETWORKDAYS($A38,$A38,Jours_Fériés)</f>
        <v>1</v>
      </c>
      <c r="I38" s="44" t="n">
        <v>6000</v>
      </c>
      <c r="J38" s="45"/>
      <c r="K38" s="46" t="n">
        <f aca="false">+SUM(I38:J38)</f>
        <v>6000</v>
      </c>
      <c r="L38" s="47" t="n">
        <v>4000</v>
      </c>
      <c r="M38" s="45"/>
      <c r="N38" s="45"/>
      <c r="O38" s="45"/>
      <c r="P38" s="46" t="n">
        <f aca="false">K38-SUM(L38:O38)</f>
        <v>2000</v>
      </c>
      <c r="Q38" s="47"/>
      <c r="R38" s="45"/>
      <c r="S38" s="46"/>
      <c r="T38" s="48" t="n">
        <f aca="false">SUM(Q38:S38)</f>
        <v>0</v>
      </c>
      <c r="U38" s="49" t="n">
        <f aca="false">U37+P38-T38</f>
        <v>9749.02</v>
      </c>
      <c r="V38" s="50"/>
      <c r="W38" s="51"/>
      <c r="X38" s="52" t="n">
        <f aca="false">X37+L38-V38</f>
        <v>7855</v>
      </c>
      <c r="Y38" s="51" t="n">
        <f aca="false">IF(V38&gt;0,(Y37-Y37)+W38,Y37+W38)</f>
        <v>463</v>
      </c>
    </row>
    <row r="39" customFormat="false" ht="15.75" hidden="false" customHeight="false" outlineLevel="0" collapsed="false">
      <c r="A39" s="42" t="n">
        <f aca="false">A38+1</f>
        <v>43132</v>
      </c>
      <c r="B39" s="43" t="n">
        <f aca="false">IF(WEEKNUM(A39,21)=53,0,WEEKNUM(A39,21))</f>
        <v>5</v>
      </c>
      <c r="C39" s="43" t="n">
        <f aca="false">MONTH(A39)</f>
        <v>2</v>
      </c>
      <c r="D39" s="43" t="str">
        <f aca="false">C39&amp;"_"&amp;B39</f>
        <v>2_5</v>
      </c>
      <c r="E39" s="43" t="n">
        <f aca="false">NETWORKDAYS($A39,$A39,Jours_Fériés)</f>
        <v>1</v>
      </c>
      <c r="I39" s="44" t="n">
        <v>4200</v>
      </c>
      <c r="J39" s="45"/>
      <c r="K39" s="46" t="n">
        <f aca="false">+SUM(I39:J39)</f>
        <v>4200</v>
      </c>
      <c r="L39" s="47" t="n">
        <v>2500</v>
      </c>
      <c r="M39" s="45"/>
      <c r="N39" s="45" t="n">
        <v>895</v>
      </c>
      <c r="O39" s="45" t="n">
        <v>150</v>
      </c>
      <c r="P39" s="46" t="n">
        <f aca="false">K39-SUM(L39:O39)</f>
        <v>655</v>
      </c>
      <c r="Q39" s="47" t="n">
        <v>6000</v>
      </c>
      <c r="R39" s="45"/>
      <c r="S39" s="46"/>
      <c r="T39" s="48" t="n">
        <f aca="false">SUM(Q39:S39)</f>
        <v>6000</v>
      </c>
      <c r="U39" s="49" t="n">
        <f aca="false">U38+P39-T39</f>
        <v>4404.02</v>
      </c>
      <c r="V39" s="50" t="n">
        <v>7500</v>
      </c>
      <c r="W39" s="51"/>
      <c r="X39" s="52" t="n">
        <f aca="false">X38+L39-V39</f>
        <v>2855</v>
      </c>
      <c r="Y39" s="51" t="n">
        <f aca="false">IF(V39&gt;0,(Y38-Y38)+W39,Y38+W39)</f>
        <v>0</v>
      </c>
    </row>
    <row r="40" customFormat="false" ht="15.75" hidden="false" customHeight="false" outlineLevel="0" collapsed="false">
      <c r="A40" s="42" t="n">
        <f aca="false">A39+1</f>
        <v>43133</v>
      </c>
      <c r="B40" s="43" t="n">
        <f aca="false">IF(WEEKNUM(A40,21)=53,0,WEEKNUM(A40,21))</f>
        <v>5</v>
      </c>
      <c r="C40" s="43" t="n">
        <f aca="false">MONTH(A40)</f>
        <v>2</v>
      </c>
      <c r="D40" s="43" t="str">
        <f aca="false">C40&amp;"_"&amp;B40</f>
        <v>2_5</v>
      </c>
      <c r="E40" s="43" t="n">
        <f aca="false">NETWORKDAYS($A40,$A40,Jours_Fériés)</f>
        <v>1</v>
      </c>
      <c r="I40" s="44"/>
      <c r="J40" s="45"/>
      <c r="K40" s="46" t="n">
        <f aca="false">+SUM(I40:J40)</f>
        <v>0</v>
      </c>
      <c r="L40" s="47"/>
      <c r="M40" s="45"/>
      <c r="N40" s="45"/>
      <c r="O40" s="45"/>
      <c r="P40" s="46" t="n">
        <f aca="false">K40-SUM(L40:O40)</f>
        <v>0</v>
      </c>
      <c r="Q40" s="47"/>
      <c r="R40" s="45"/>
      <c r="S40" s="46"/>
      <c r="T40" s="48" t="n">
        <f aca="false">SUM(Q40:S40)</f>
        <v>0</v>
      </c>
      <c r="U40" s="49" t="n">
        <f aca="false">U39+P40-T40</f>
        <v>4404.02</v>
      </c>
      <c r="V40" s="50"/>
      <c r="W40" s="51"/>
      <c r="X40" s="52" t="n">
        <f aca="false">X39+L40-V40</f>
        <v>2855</v>
      </c>
      <c r="Y40" s="51" t="n">
        <f aca="false">IF(V40&gt;0,(Y39-Y39)+W40,Y39+W40)</f>
        <v>0</v>
      </c>
    </row>
    <row r="41" customFormat="false" ht="15.75" hidden="false" customHeight="false" outlineLevel="0" collapsed="false">
      <c r="A41" s="42" t="n">
        <f aca="false">A40+1</f>
        <v>43134</v>
      </c>
      <c r="B41" s="43" t="n">
        <f aca="false">IF(WEEKNUM(A41,21)=53,0,WEEKNUM(A41,21))</f>
        <v>5</v>
      </c>
      <c r="C41" s="43" t="n">
        <f aca="false">MONTH(A41)</f>
        <v>2</v>
      </c>
      <c r="D41" s="43" t="str">
        <f aca="false">C41&amp;"_"&amp;B41</f>
        <v>2_5</v>
      </c>
      <c r="E41" s="43" t="n">
        <f aca="false">NETWORKDAYS($A41,$A41,Jours_Fériés)</f>
        <v>0</v>
      </c>
      <c r="I41" s="44"/>
      <c r="J41" s="45"/>
      <c r="K41" s="46" t="n">
        <f aca="false">+SUM(I41:J41)</f>
        <v>0</v>
      </c>
      <c r="L41" s="47"/>
      <c r="M41" s="45"/>
      <c r="N41" s="45"/>
      <c r="O41" s="45"/>
      <c r="P41" s="46" t="n">
        <f aca="false">K41-SUM(L41:O41)</f>
        <v>0</v>
      </c>
      <c r="Q41" s="47"/>
      <c r="R41" s="45"/>
      <c r="S41" s="46"/>
      <c r="T41" s="48" t="n">
        <f aca="false">SUM(Q41:S41)</f>
        <v>0</v>
      </c>
      <c r="U41" s="49" t="n">
        <f aca="false">U40+P41-T41</f>
        <v>4404.02</v>
      </c>
      <c r="V41" s="50"/>
      <c r="W41" s="51"/>
      <c r="X41" s="52" t="n">
        <f aca="false">X40+L41-V41</f>
        <v>2855</v>
      </c>
      <c r="Y41" s="51" t="n">
        <f aca="false">IF(V41&gt;0,(Y40-Y40)+W41,Y40+W41)</f>
        <v>0</v>
      </c>
    </row>
    <row r="42" customFormat="false" ht="15.75" hidden="false" customHeight="false" outlineLevel="0" collapsed="false">
      <c r="A42" s="42" t="n">
        <f aca="false">A41+1</f>
        <v>43135</v>
      </c>
      <c r="B42" s="43" t="n">
        <f aca="false">IF(WEEKNUM(A42,21)=53,0,WEEKNUM(A42,21))</f>
        <v>5</v>
      </c>
      <c r="C42" s="43" t="n">
        <f aca="false">MONTH(A42)</f>
        <v>2</v>
      </c>
      <c r="D42" s="43" t="str">
        <f aca="false">C42&amp;"_"&amp;B42</f>
        <v>2_5</v>
      </c>
      <c r="E42" s="43" t="n">
        <f aca="false">NETWORKDAYS($A42,$A42,Jours_Fériés)</f>
        <v>0</v>
      </c>
      <c r="I42" s="44"/>
      <c r="J42" s="45"/>
      <c r="K42" s="46" t="n">
        <f aca="false">+SUM(I42:J42)</f>
        <v>0</v>
      </c>
      <c r="L42" s="47"/>
      <c r="M42" s="45"/>
      <c r="N42" s="45"/>
      <c r="O42" s="45"/>
      <c r="P42" s="46" t="n">
        <f aca="false">K42-SUM(L42:O42)</f>
        <v>0</v>
      </c>
      <c r="Q42" s="47"/>
      <c r="R42" s="45"/>
      <c r="S42" s="46"/>
      <c r="T42" s="48" t="n">
        <f aca="false">SUM(Q42:S42)</f>
        <v>0</v>
      </c>
      <c r="U42" s="49" t="n">
        <f aca="false">U41+P42-T42</f>
        <v>4404.02</v>
      </c>
      <c r="V42" s="50"/>
      <c r="W42" s="51"/>
      <c r="X42" s="52" t="n">
        <f aca="false">X41+L42-V42</f>
        <v>2855</v>
      </c>
      <c r="Y42" s="51" t="n">
        <f aca="false">IF(V42&gt;0,(Y41-Y41)+W42,Y41+W42)</f>
        <v>0</v>
      </c>
    </row>
    <row r="43" customFormat="false" ht="15.75" hidden="false" customHeight="false" outlineLevel="0" collapsed="false">
      <c r="A43" s="42" t="n">
        <f aca="false">A42+1</f>
        <v>43136</v>
      </c>
      <c r="B43" s="43" t="n">
        <f aca="false">IF(WEEKNUM(A43,21)=53,0,WEEKNUM(A43,21))</f>
        <v>6</v>
      </c>
      <c r="C43" s="43" t="n">
        <f aca="false">MONTH(A43)</f>
        <v>2</v>
      </c>
      <c r="D43" s="43" t="str">
        <f aca="false">C43&amp;"_"&amp;B43</f>
        <v>2_6</v>
      </c>
      <c r="E43" s="43" t="n">
        <f aca="false">NETWORKDAYS($A43,$A43,Jours_Fériés)</f>
        <v>1</v>
      </c>
      <c r="I43" s="44"/>
      <c r="J43" s="45"/>
      <c r="K43" s="46" t="n">
        <f aca="false">+SUM(I43:J43)</f>
        <v>0</v>
      </c>
      <c r="L43" s="47"/>
      <c r="M43" s="45"/>
      <c r="N43" s="45"/>
      <c r="O43" s="45"/>
      <c r="P43" s="46" t="n">
        <f aca="false">K43-SUM(L43:O43)</f>
        <v>0</v>
      </c>
      <c r="Q43" s="47"/>
      <c r="R43" s="45"/>
      <c r="S43" s="46"/>
      <c r="T43" s="48" t="n">
        <f aca="false">SUM(Q43:S43)</f>
        <v>0</v>
      </c>
      <c r="U43" s="49" t="n">
        <f aca="false">U42+P43-T43</f>
        <v>4404.02</v>
      </c>
      <c r="V43" s="50"/>
      <c r="W43" s="51"/>
      <c r="X43" s="52" t="n">
        <f aca="false">X42+L43-V43</f>
        <v>2855</v>
      </c>
      <c r="Y43" s="51" t="n">
        <f aca="false">IF(V43&gt;0,(Y42-Y42)+W43,Y42+W43)</f>
        <v>0</v>
      </c>
    </row>
    <row r="44" customFormat="false" ht="15.75" hidden="false" customHeight="false" outlineLevel="0" collapsed="false">
      <c r="A44" s="42" t="n">
        <f aca="false">A43+1</f>
        <v>43137</v>
      </c>
      <c r="B44" s="43" t="n">
        <f aca="false">IF(WEEKNUM(A44,21)=53,0,WEEKNUM(A44,21))</f>
        <v>6</v>
      </c>
      <c r="C44" s="43" t="n">
        <f aca="false">MONTH(A44)</f>
        <v>2</v>
      </c>
      <c r="D44" s="43" t="str">
        <f aca="false">C44&amp;"_"&amp;B44</f>
        <v>2_6</v>
      </c>
      <c r="E44" s="43" t="n">
        <f aca="false">NETWORKDAYS($A44,$A44,Jours_Fériés)</f>
        <v>1</v>
      </c>
      <c r="I44" s="44"/>
      <c r="J44" s="45"/>
      <c r="K44" s="46" t="n">
        <f aca="false">+SUM(I44:J44)</f>
        <v>0</v>
      </c>
      <c r="L44" s="47"/>
      <c r="M44" s="45"/>
      <c r="N44" s="45"/>
      <c r="O44" s="45"/>
      <c r="P44" s="46" t="n">
        <f aca="false">K44-SUM(L44:O44)</f>
        <v>0</v>
      </c>
      <c r="Q44" s="47"/>
      <c r="R44" s="45"/>
      <c r="S44" s="46"/>
      <c r="T44" s="48" t="n">
        <f aca="false">SUM(Q44:S44)</f>
        <v>0</v>
      </c>
      <c r="U44" s="49" t="n">
        <f aca="false">U43+P44-T44</f>
        <v>4404.02</v>
      </c>
      <c r="V44" s="50"/>
      <c r="W44" s="51"/>
      <c r="X44" s="52" t="n">
        <f aca="false">X43+L44-V44</f>
        <v>2855</v>
      </c>
      <c r="Y44" s="51" t="n">
        <f aca="false">IF(V44&gt;0,(Y43-Y43)+W44,Y43+W44)</f>
        <v>0</v>
      </c>
    </row>
    <row r="45" customFormat="false" ht="15.75" hidden="false" customHeight="false" outlineLevel="0" collapsed="false">
      <c r="A45" s="42" t="n">
        <f aca="false">A44+1</f>
        <v>43138</v>
      </c>
      <c r="B45" s="43" t="n">
        <f aca="false">IF(WEEKNUM(A45,21)=53,0,WEEKNUM(A45,21))</f>
        <v>6</v>
      </c>
      <c r="C45" s="43" t="n">
        <f aca="false">MONTH(A45)</f>
        <v>2</v>
      </c>
      <c r="D45" s="43" t="str">
        <f aca="false">C45&amp;"_"&amp;B45</f>
        <v>2_6</v>
      </c>
      <c r="E45" s="43" t="n">
        <f aca="false">NETWORKDAYS($A45,$A45,Jours_Fériés)</f>
        <v>1</v>
      </c>
      <c r="I45" s="44"/>
      <c r="J45" s="45"/>
      <c r="K45" s="46" t="n">
        <f aca="false">+SUM(I45:J45)</f>
        <v>0</v>
      </c>
      <c r="L45" s="47"/>
      <c r="M45" s="45"/>
      <c r="N45" s="45"/>
      <c r="O45" s="45"/>
      <c r="P45" s="46" t="n">
        <f aca="false">K45-SUM(L45:O45)</f>
        <v>0</v>
      </c>
      <c r="Q45" s="47"/>
      <c r="R45" s="45"/>
      <c r="S45" s="46"/>
      <c r="T45" s="48" t="n">
        <f aca="false">SUM(Q45:S45)</f>
        <v>0</v>
      </c>
      <c r="U45" s="49" t="n">
        <f aca="false">U44+P45-T45</f>
        <v>4404.02</v>
      </c>
      <c r="V45" s="50"/>
      <c r="W45" s="51"/>
      <c r="X45" s="52" t="n">
        <f aca="false">X44+L45-V45</f>
        <v>2855</v>
      </c>
      <c r="Y45" s="51" t="n">
        <f aca="false">IF(V45&gt;0,(Y44-Y44)+W45,Y44+W45)</f>
        <v>0</v>
      </c>
    </row>
    <row r="46" customFormat="false" ht="15.75" hidden="false" customHeight="false" outlineLevel="0" collapsed="false">
      <c r="A46" s="42" t="n">
        <f aca="false">A45+1</f>
        <v>43139</v>
      </c>
      <c r="B46" s="43" t="n">
        <f aca="false">IF(WEEKNUM(A46,21)=53,0,WEEKNUM(A46,21))</f>
        <v>6</v>
      </c>
      <c r="C46" s="43" t="n">
        <f aca="false">MONTH(A46)</f>
        <v>2</v>
      </c>
      <c r="D46" s="43" t="str">
        <f aca="false">C46&amp;"_"&amp;B46</f>
        <v>2_6</v>
      </c>
      <c r="E46" s="43" t="n">
        <f aca="false">NETWORKDAYS($A46,$A46,Jours_Fériés)</f>
        <v>1</v>
      </c>
      <c r="I46" s="44"/>
      <c r="J46" s="45"/>
      <c r="K46" s="46" t="n">
        <f aca="false">+SUM(I46:J46)</f>
        <v>0</v>
      </c>
      <c r="L46" s="47"/>
      <c r="M46" s="45"/>
      <c r="N46" s="45"/>
      <c r="O46" s="45"/>
      <c r="P46" s="46" t="n">
        <f aca="false">K46-SUM(L46:O46)</f>
        <v>0</v>
      </c>
      <c r="Q46" s="47"/>
      <c r="R46" s="45"/>
      <c r="S46" s="46"/>
      <c r="T46" s="48" t="n">
        <f aca="false">SUM(Q46:S46)</f>
        <v>0</v>
      </c>
      <c r="U46" s="49" t="n">
        <f aca="false">U45+P46-T46</f>
        <v>4404.02</v>
      </c>
      <c r="V46" s="50"/>
      <c r="W46" s="51"/>
      <c r="X46" s="52" t="n">
        <f aca="false">X45+L46-V46</f>
        <v>2855</v>
      </c>
      <c r="Y46" s="51" t="n">
        <f aca="false">IF(V46&gt;0,(Y45-Y45)+W46,Y45+W46)</f>
        <v>0</v>
      </c>
    </row>
    <row r="47" customFormat="false" ht="15.75" hidden="false" customHeight="false" outlineLevel="0" collapsed="false">
      <c r="A47" s="42" t="n">
        <f aca="false">A46+1</f>
        <v>43140</v>
      </c>
      <c r="B47" s="43" t="n">
        <f aca="false">IF(WEEKNUM(A47,21)=53,0,WEEKNUM(A47,21))</f>
        <v>6</v>
      </c>
      <c r="C47" s="43" t="n">
        <f aca="false">MONTH(A47)</f>
        <v>2</v>
      </c>
      <c r="D47" s="43" t="str">
        <f aca="false">C47&amp;"_"&amp;B47</f>
        <v>2_6</v>
      </c>
      <c r="E47" s="43" t="n">
        <f aca="false">NETWORKDAYS($A47,$A47,Jours_Fériés)</f>
        <v>1</v>
      </c>
      <c r="I47" s="44"/>
      <c r="J47" s="45"/>
      <c r="K47" s="46" t="n">
        <f aca="false">+SUM(I47:J47)</f>
        <v>0</v>
      </c>
      <c r="L47" s="47"/>
      <c r="M47" s="45"/>
      <c r="N47" s="45"/>
      <c r="O47" s="45"/>
      <c r="P47" s="46" t="n">
        <f aca="false">K47-SUM(L47:O47)</f>
        <v>0</v>
      </c>
      <c r="Q47" s="47"/>
      <c r="R47" s="45"/>
      <c r="S47" s="46"/>
      <c r="T47" s="48" t="n">
        <f aca="false">SUM(Q47:S47)</f>
        <v>0</v>
      </c>
      <c r="U47" s="49" t="n">
        <f aca="false">U46+P47-T47</f>
        <v>4404.02</v>
      </c>
      <c r="V47" s="50"/>
      <c r="W47" s="51"/>
      <c r="X47" s="52" t="n">
        <f aca="false">X46+L47-V47</f>
        <v>2855</v>
      </c>
      <c r="Y47" s="51" t="n">
        <f aca="false">IF(V47&gt;0,(Y46-Y46)+W47,Y46+W47)</f>
        <v>0</v>
      </c>
    </row>
    <row r="48" customFormat="false" ht="15.75" hidden="false" customHeight="false" outlineLevel="0" collapsed="false">
      <c r="A48" s="42" t="n">
        <f aca="false">A47+1</f>
        <v>43141</v>
      </c>
      <c r="B48" s="43" t="n">
        <f aca="false">IF(WEEKNUM(A48,21)=53,0,WEEKNUM(A48,21))</f>
        <v>6</v>
      </c>
      <c r="C48" s="43" t="n">
        <f aca="false">MONTH(A48)</f>
        <v>2</v>
      </c>
      <c r="D48" s="43" t="str">
        <f aca="false">C48&amp;"_"&amp;B48</f>
        <v>2_6</v>
      </c>
      <c r="E48" s="43" t="n">
        <f aca="false">NETWORKDAYS($A48,$A48,Jours_Fériés)</f>
        <v>0</v>
      </c>
      <c r="I48" s="44"/>
      <c r="J48" s="45"/>
      <c r="K48" s="46" t="n">
        <f aca="false">+SUM(I48:J48)</f>
        <v>0</v>
      </c>
      <c r="L48" s="47"/>
      <c r="M48" s="45"/>
      <c r="N48" s="45"/>
      <c r="O48" s="45"/>
      <c r="P48" s="46" t="n">
        <f aca="false">K48-SUM(L48:O48)</f>
        <v>0</v>
      </c>
      <c r="Q48" s="47"/>
      <c r="R48" s="45"/>
      <c r="S48" s="46"/>
      <c r="T48" s="48" t="n">
        <f aca="false">SUM(Q48:S48)</f>
        <v>0</v>
      </c>
      <c r="U48" s="49" t="n">
        <f aca="false">U47+P48-T48</f>
        <v>4404.02</v>
      </c>
      <c r="V48" s="50"/>
      <c r="W48" s="51"/>
      <c r="X48" s="52" t="n">
        <f aca="false">X47+L48-V48</f>
        <v>2855</v>
      </c>
      <c r="Y48" s="51" t="n">
        <f aca="false">IF(V48&gt;0,(Y47-Y47)+W48,Y47+W48)</f>
        <v>0</v>
      </c>
    </row>
    <row r="49" customFormat="false" ht="15.75" hidden="false" customHeight="false" outlineLevel="0" collapsed="false">
      <c r="A49" s="42" t="n">
        <f aca="false">A48+1</f>
        <v>43142</v>
      </c>
      <c r="B49" s="43" t="n">
        <f aca="false">IF(WEEKNUM(A49,21)=53,0,WEEKNUM(A49,21))</f>
        <v>6</v>
      </c>
      <c r="C49" s="43" t="n">
        <f aca="false">MONTH(A49)</f>
        <v>2</v>
      </c>
      <c r="D49" s="43" t="str">
        <f aca="false">C49&amp;"_"&amp;B49</f>
        <v>2_6</v>
      </c>
      <c r="E49" s="43" t="n">
        <f aca="false">NETWORKDAYS($A49,$A49,Jours_Fériés)</f>
        <v>0</v>
      </c>
      <c r="I49" s="44"/>
      <c r="J49" s="45"/>
      <c r="K49" s="46" t="n">
        <f aca="false">+SUM(I49:J49)</f>
        <v>0</v>
      </c>
      <c r="L49" s="47"/>
      <c r="M49" s="45"/>
      <c r="N49" s="45"/>
      <c r="O49" s="45"/>
      <c r="P49" s="46" t="n">
        <f aca="false">K49-SUM(L49:O49)</f>
        <v>0</v>
      </c>
      <c r="Q49" s="47"/>
      <c r="R49" s="45"/>
      <c r="S49" s="46"/>
      <c r="T49" s="48" t="n">
        <f aca="false">SUM(Q49:S49)</f>
        <v>0</v>
      </c>
      <c r="U49" s="49" t="n">
        <f aca="false">U48+P49-T49</f>
        <v>4404.02</v>
      </c>
      <c r="V49" s="50"/>
      <c r="W49" s="51"/>
      <c r="X49" s="52" t="n">
        <f aca="false">X48+L49-V49</f>
        <v>2855</v>
      </c>
      <c r="Y49" s="51" t="n">
        <f aca="false">IF(V49&gt;0,(Y48-Y48)+W49,Y48+W49)</f>
        <v>0</v>
      </c>
    </row>
    <row r="50" customFormat="false" ht="15.75" hidden="false" customHeight="false" outlineLevel="0" collapsed="false">
      <c r="A50" s="42" t="n">
        <f aca="false">A49+1</f>
        <v>43143</v>
      </c>
      <c r="B50" s="43" t="n">
        <f aca="false">IF(WEEKNUM(A50,21)=53,0,WEEKNUM(A50,21))</f>
        <v>7</v>
      </c>
      <c r="C50" s="43" t="n">
        <f aca="false">MONTH(A50)</f>
        <v>2</v>
      </c>
      <c r="D50" s="43" t="str">
        <f aca="false">C50&amp;"_"&amp;B50</f>
        <v>2_7</v>
      </c>
      <c r="E50" s="43" t="n">
        <f aca="false">NETWORKDAYS($A50,$A50,Jours_Fériés)</f>
        <v>1</v>
      </c>
      <c r="I50" s="44"/>
      <c r="J50" s="45"/>
      <c r="K50" s="46" t="n">
        <f aca="false">+SUM(I50:J50)</f>
        <v>0</v>
      </c>
      <c r="L50" s="47"/>
      <c r="M50" s="45"/>
      <c r="N50" s="45"/>
      <c r="O50" s="45"/>
      <c r="P50" s="46" t="n">
        <f aca="false">K50-SUM(L50:O50)</f>
        <v>0</v>
      </c>
      <c r="Q50" s="47"/>
      <c r="R50" s="45"/>
      <c r="S50" s="46"/>
      <c r="T50" s="48" t="n">
        <f aca="false">SUM(Q50:S50)</f>
        <v>0</v>
      </c>
      <c r="U50" s="49" t="n">
        <f aca="false">U49+P50-T50</f>
        <v>4404.02</v>
      </c>
      <c r="V50" s="50"/>
      <c r="W50" s="51"/>
      <c r="X50" s="52" t="n">
        <f aca="false">X49+L50-V50</f>
        <v>2855</v>
      </c>
      <c r="Y50" s="51" t="n">
        <f aca="false">IF(V50&gt;0,(Y49-Y49)+W50,Y49+W50)</f>
        <v>0</v>
      </c>
    </row>
    <row r="51" customFormat="false" ht="15.75" hidden="false" customHeight="false" outlineLevel="0" collapsed="false">
      <c r="A51" s="42" t="n">
        <f aca="false">A50+1</f>
        <v>43144</v>
      </c>
      <c r="B51" s="43" t="n">
        <f aca="false">IF(WEEKNUM(A51,21)=53,0,WEEKNUM(A51,21))</f>
        <v>7</v>
      </c>
      <c r="C51" s="43" t="n">
        <f aca="false">MONTH(A51)</f>
        <v>2</v>
      </c>
      <c r="D51" s="43" t="str">
        <f aca="false">C51&amp;"_"&amp;B51</f>
        <v>2_7</v>
      </c>
      <c r="E51" s="43" t="n">
        <f aca="false">NETWORKDAYS($A51,$A51,Jours_Fériés)</f>
        <v>1</v>
      </c>
      <c r="I51" s="44"/>
      <c r="J51" s="45"/>
      <c r="K51" s="46" t="n">
        <f aca="false">+SUM(I51:J51)</f>
        <v>0</v>
      </c>
      <c r="L51" s="47"/>
      <c r="M51" s="45"/>
      <c r="N51" s="45"/>
      <c r="O51" s="45"/>
      <c r="P51" s="46" t="n">
        <f aca="false">K51-SUM(L51:O51)</f>
        <v>0</v>
      </c>
      <c r="Q51" s="47"/>
      <c r="R51" s="45"/>
      <c r="S51" s="46"/>
      <c r="T51" s="48" t="n">
        <f aca="false">SUM(Q51:S51)</f>
        <v>0</v>
      </c>
      <c r="U51" s="49" t="n">
        <f aca="false">U50+P51-T51</f>
        <v>4404.02</v>
      </c>
      <c r="V51" s="50"/>
      <c r="W51" s="51"/>
      <c r="X51" s="52" t="n">
        <f aca="false">X50+L51-V51</f>
        <v>2855</v>
      </c>
      <c r="Y51" s="51" t="n">
        <f aca="false">IF(V51&gt;0,(Y50-Y50)+W51,Y50+W51)</f>
        <v>0</v>
      </c>
    </row>
    <row r="52" customFormat="false" ht="15.75" hidden="false" customHeight="false" outlineLevel="0" collapsed="false">
      <c r="A52" s="42" t="n">
        <f aca="false">A51+1</f>
        <v>43145</v>
      </c>
      <c r="B52" s="43" t="n">
        <f aca="false">IF(WEEKNUM(A52,21)=53,0,WEEKNUM(A52,21))</f>
        <v>7</v>
      </c>
      <c r="C52" s="43" t="n">
        <f aca="false">MONTH(A52)</f>
        <v>2</v>
      </c>
      <c r="D52" s="43" t="str">
        <f aca="false">C52&amp;"_"&amp;B52</f>
        <v>2_7</v>
      </c>
      <c r="E52" s="43" t="n">
        <f aca="false">NETWORKDAYS($A52,$A52,Jours_Fériés)</f>
        <v>1</v>
      </c>
      <c r="I52" s="44"/>
      <c r="J52" s="45"/>
      <c r="K52" s="46" t="n">
        <f aca="false">+SUM(I52:J52)</f>
        <v>0</v>
      </c>
      <c r="L52" s="47"/>
      <c r="M52" s="45"/>
      <c r="N52" s="45"/>
      <c r="O52" s="45"/>
      <c r="P52" s="46" t="n">
        <f aca="false">K52-SUM(L52:O52)</f>
        <v>0</v>
      </c>
      <c r="Q52" s="47"/>
      <c r="R52" s="45"/>
      <c r="S52" s="46"/>
      <c r="T52" s="48" t="n">
        <f aca="false">SUM(Q52:S52)</f>
        <v>0</v>
      </c>
      <c r="U52" s="49" t="n">
        <f aca="false">U51+P52-T52</f>
        <v>4404.02</v>
      </c>
      <c r="V52" s="50"/>
      <c r="W52" s="51"/>
      <c r="X52" s="52" t="n">
        <f aca="false">X51+L52-V52</f>
        <v>2855</v>
      </c>
      <c r="Y52" s="51" t="n">
        <f aca="false">IF(V52&gt;0,(Y51-Y51)+W52,Y51+W52)</f>
        <v>0</v>
      </c>
    </row>
    <row r="53" customFormat="false" ht="15.75" hidden="false" customHeight="false" outlineLevel="0" collapsed="false">
      <c r="A53" s="42" t="n">
        <f aca="false">A52+1</f>
        <v>43146</v>
      </c>
      <c r="B53" s="43" t="n">
        <f aca="false">IF(WEEKNUM(A53,21)=53,0,WEEKNUM(A53,21))</f>
        <v>7</v>
      </c>
      <c r="C53" s="43" t="n">
        <f aca="false">MONTH(A53)</f>
        <v>2</v>
      </c>
      <c r="D53" s="43" t="str">
        <f aca="false">C53&amp;"_"&amp;B53</f>
        <v>2_7</v>
      </c>
      <c r="E53" s="43" t="n">
        <f aca="false">NETWORKDAYS($A53,$A53,Jours_Fériés)</f>
        <v>1</v>
      </c>
      <c r="I53" s="44"/>
      <c r="J53" s="45"/>
      <c r="K53" s="46" t="n">
        <f aca="false">+SUM(I53:J53)</f>
        <v>0</v>
      </c>
      <c r="L53" s="47"/>
      <c r="M53" s="45"/>
      <c r="N53" s="45"/>
      <c r="O53" s="45"/>
      <c r="P53" s="46" t="n">
        <f aca="false">K53-SUM(L53:O53)</f>
        <v>0</v>
      </c>
      <c r="Q53" s="47"/>
      <c r="R53" s="45"/>
      <c r="S53" s="46"/>
      <c r="T53" s="48" t="n">
        <f aca="false">SUM(Q53:S53)</f>
        <v>0</v>
      </c>
      <c r="U53" s="49" t="n">
        <f aca="false">U52+P53-T53</f>
        <v>4404.02</v>
      </c>
      <c r="V53" s="50"/>
      <c r="W53" s="51"/>
      <c r="X53" s="52" t="n">
        <f aca="false">X52+L53-V53</f>
        <v>2855</v>
      </c>
      <c r="Y53" s="51" t="n">
        <f aca="false">IF(V53&gt;0,(Y52-Y52)+W53,Y52+W53)</f>
        <v>0</v>
      </c>
    </row>
    <row r="54" customFormat="false" ht="15.75" hidden="false" customHeight="false" outlineLevel="0" collapsed="false">
      <c r="A54" s="42" t="n">
        <f aca="false">A53+1</f>
        <v>43147</v>
      </c>
      <c r="B54" s="43" t="n">
        <f aca="false">IF(WEEKNUM(A54,21)=53,0,WEEKNUM(A54,21))</f>
        <v>7</v>
      </c>
      <c r="C54" s="43" t="n">
        <f aca="false">MONTH(A54)</f>
        <v>2</v>
      </c>
      <c r="D54" s="43" t="str">
        <f aca="false">C54&amp;"_"&amp;B54</f>
        <v>2_7</v>
      </c>
      <c r="E54" s="43" t="n">
        <f aca="false">NETWORKDAYS($A54,$A54,Jours_Fériés)</f>
        <v>1</v>
      </c>
      <c r="I54" s="44"/>
      <c r="J54" s="45"/>
      <c r="K54" s="46" t="n">
        <f aca="false">+SUM(I54:J54)</f>
        <v>0</v>
      </c>
      <c r="L54" s="47"/>
      <c r="M54" s="45"/>
      <c r="N54" s="45"/>
      <c r="O54" s="45"/>
      <c r="P54" s="46" t="n">
        <f aca="false">K54-SUM(L54:O54)</f>
        <v>0</v>
      </c>
      <c r="Q54" s="47"/>
      <c r="R54" s="45"/>
      <c r="S54" s="46"/>
      <c r="T54" s="48" t="n">
        <f aca="false">SUM(Q54:S54)</f>
        <v>0</v>
      </c>
      <c r="U54" s="49" t="n">
        <f aca="false">U53+P54-T54</f>
        <v>4404.02</v>
      </c>
      <c r="V54" s="50"/>
      <c r="W54" s="51"/>
      <c r="X54" s="52" t="n">
        <f aca="false">X53+L54-V54</f>
        <v>2855</v>
      </c>
      <c r="Y54" s="51" t="n">
        <f aca="false">IF(V54&gt;0,(Y53-Y53)+W54,Y53+W54)</f>
        <v>0</v>
      </c>
    </row>
    <row r="55" customFormat="false" ht="15.75" hidden="false" customHeight="false" outlineLevel="0" collapsed="false">
      <c r="A55" s="42" t="n">
        <f aca="false">A54+1</f>
        <v>43148</v>
      </c>
      <c r="B55" s="43" t="n">
        <f aca="false">IF(WEEKNUM(A55,21)=53,0,WEEKNUM(A55,21))</f>
        <v>7</v>
      </c>
      <c r="C55" s="43" t="n">
        <f aca="false">MONTH(A55)</f>
        <v>2</v>
      </c>
      <c r="D55" s="43" t="str">
        <f aca="false">C55&amp;"_"&amp;B55</f>
        <v>2_7</v>
      </c>
      <c r="E55" s="43" t="n">
        <f aca="false">NETWORKDAYS($A55,$A55,Jours_Fériés)</f>
        <v>0</v>
      </c>
      <c r="I55" s="44"/>
      <c r="J55" s="45"/>
      <c r="K55" s="46" t="n">
        <f aca="false">+SUM(I55:J55)</f>
        <v>0</v>
      </c>
      <c r="L55" s="47"/>
      <c r="M55" s="45"/>
      <c r="N55" s="45"/>
      <c r="O55" s="45"/>
      <c r="P55" s="46" t="n">
        <f aca="false">K55-SUM(L55:O55)</f>
        <v>0</v>
      </c>
      <c r="Q55" s="47"/>
      <c r="R55" s="45"/>
      <c r="S55" s="46"/>
      <c r="T55" s="48" t="n">
        <f aca="false">SUM(Q55:S55)</f>
        <v>0</v>
      </c>
      <c r="U55" s="49" t="n">
        <f aca="false">U54+P55-T55</f>
        <v>4404.02</v>
      </c>
      <c r="V55" s="50"/>
      <c r="W55" s="51"/>
      <c r="X55" s="52" t="n">
        <f aca="false">X54+L55-V55</f>
        <v>2855</v>
      </c>
      <c r="Y55" s="51" t="n">
        <f aca="false">IF(V55&gt;0,(Y54-Y54)+W55,Y54+W55)</f>
        <v>0</v>
      </c>
    </row>
    <row r="56" customFormat="false" ht="15.75" hidden="false" customHeight="false" outlineLevel="0" collapsed="false">
      <c r="A56" s="42" t="n">
        <f aca="false">A55+1</f>
        <v>43149</v>
      </c>
      <c r="B56" s="43" t="n">
        <f aca="false">IF(WEEKNUM(A56,21)=53,0,WEEKNUM(A56,21))</f>
        <v>7</v>
      </c>
      <c r="C56" s="43" t="n">
        <f aca="false">MONTH(A56)</f>
        <v>2</v>
      </c>
      <c r="D56" s="43" t="str">
        <f aca="false">C56&amp;"_"&amp;B56</f>
        <v>2_7</v>
      </c>
      <c r="E56" s="43" t="n">
        <f aca="false">NETWORKDAYS($A56,$A56,Jours_Fériés)</f>
        <v>0</v>
      </c>
      <c r="I56" s="44"/>
      <c r="J56" s="45"/>
      <c r="K56" s="46" t="n">
        <f aca="false">+SUM(I56:J56)</f>
        <v>0</v>
      </c>
      <c r="L56" s="47"/>
      <c r="M56" s="45"/>
      <c r="N56" s="45"/>
      <c r="O56" s="45"/>
      <c r="P56" s="46" t="n">
        <f aca="false">K56-SUM(L56:O56)</f>
        <v>0</v>
      </c>
      <c r="Q56" s="47"/>
      <c r="R56" s="45"/>
      <c r="S56" s="46"/>
      <c r="T56" s="48" t="n">
        <f aca="false">SUM(Q56:S56)</f>
        <v>0</v>
      </c>
      <c r="U56" s="49" t="n">
        <f aca="false">U55+P56-T56</f>
        <v>4404.02</v>
      </c>
      <c r="V56" s="50"/>
      <c r="W56" s="51"/>
      <c r="X56" s="52" t="n">
        <f aca="false">X55+L56-V56</f>
        <v>2855</v>
      </c>
      <c r="Y56" s="51" t="n">
        <f aca="false">IF(V56&gt;0,(Y55-Y55)+W56,Y55+W56)</f>
        <v>0</v>
      </c>
    </row>
    <row r="57" customFormat="false" ht="15.75" hidden="false" customHeight="false" outlineLevel="0" collapsed="false">
      <c r="A57" s="42" t="n">
        <f aca="false">A56+1</f>
        <v>43150</v>
      </c>
      <c r="B57" s="43" t="n">
        <f aca="false">IF(WEEKNUM(A57,21)=53,0,WEEKNUM(A57,21))</f>
        <v>8</v>
      </c>
      <c r="C57" s="43" t="n">
        <f aca="false">MONTH(A57)</f>
        <v>2</v>
      </c>
      <c r="D57" s="43" t="str">
        <f aca="false">C57&amp;"_"&amp;B57</f>
        <v>2_8</v>
      </c>
      <c r="E57" s="43" t="n">
        <f aca="false">NETWORKDAYS($A57,$A57,Jours_Fériés)</f>
        <v>1</v>
      </c>
      <c r="I57" s="44"/>
      <c r="J57" s="45"/>
      <c r="K57" s="46" t="n">
        <f aca="false">+SUM(I57:J57)</f>
        <v>0</v>
      </c>
      <c r="L57" s="47"/>
      <c r="M57" s="45"/>
      <c r="N57" s="45"/>
      <c r="O57" s="45"/>
      <c r="P57" s="46" t="n">
        <f aca="false">K57-SUM(L57:O57)</f>
        <v>0</v>
      </c>
      <c r="Q57" s="47"/>
      <c r="R57" s="45"/>
      <c r="S57" s="46"/>
      <c r="T57" s="48" t="n">
        <f aca="false">SUM(Q57:S57)</f>
        <v>0</v>
      </c>
      <c r="U57" s="49" t="n">
        <f aca="false">U56+P57-T57</f>
        <v>4404.02</v>
      </c>
      <c r="V57" s="50"/>
      <c r="W57" s="51"/>
      <c r="X57" s="52" t="n">
        <f aca="false">X56+L57-V57</f>
        <v>2855</v>
      </c>
      <c r="Y57" s="51" t="n">
        <f aca="false">IF(V57&gt;0,(Y56-Y56)+W57,Y56+W57)</f>
        <v>0</v>
      </c>
    </row>
    <row r="58" customFormat="false" ht="15.75" hidden="false" customHeight="false" outlineLevel="0" collapsed="false">
      <c r="A58" s="42" t="n">
        <f aca="false">A57+1</f>
        <v>43151</v>
      </c>
      <c r="B58" s="43" t="n">
        <f aca="false">IF(WEEKNUM(A58,21)=53,0,WEEKNUM(A58,21))</f>
        <v>8</v>
      </c>
      <c r="C58" s="43" t="n">
        <f aca="false">MONTH(A58)</f>
        <v>2</v>
      </c>
      <c r="D58" s="43" t="str">
        <f aca="false">C58&amp;"_"&amp;B58</f>
        <v>2_8</v>
      </c>
      <c r="E58" s="43" t="n">
        <f aca="false">NETWORKDAYS($A58,$A58,Jours_Fériés)</f>
        <v>1</v>
      </c>
      <c r="I58" s="44"/>
      <c r="J58" s="45"/>
      <c r="K58" s="46" t="n">
        <f aca="false">+SUM(I58:J58)</f>
        <v>0</v>
      </c>
      <c r="L58" s="47"/>
      <c r="M58" s="45"/>
      <c r="N58" s="45"/>
      <c r="O58" s="45"/>
      <c r="P58" s="46" t="n">
        <f aca="false">K58-SUM(L58:O58)</f>
        <v>0</v>
      </c>
      <c r="Q58" s="47"/>
      <c r="R58" s="45"/>
      <c r="S58" s="46"/>
      <c r="T58" s="48" t="n">
        <f aca="false">SUM(Q58:S58)</f>
        <v>0</v>
      </c>
      <c r="U58" s="49" t="n">
        <f aca="false">U57+P58-T58</f>
        <v>4404.02</v>
      </c>
      <c r="V58" s="50"/>
      <c r="W58" s="51"/>
      <c r="X58" s="52" t="n">
        <f aca="false">X57+L58-V58</f>
        <v>2855</v>
      </c>
      <c r="Y58" s="51" t="n">
        <f aca="false">IF(V58&gt;0,(Y57-Y57)+W58,Y57+W58)</f>
        <v>0</v>
      </c>
    </row>
    <row r="59" customFormat="false" ht="15.75" hidden="false" customHeight="false" outlineLevel="0" collapsed="false">
      <c r="A59" s="42" t="n">
        <f aca="false">A58+1</f>
        <v>43152</v>
      </c>
      <c r="B59" s="43" t="n">
        <f aca="false">IF(WEEKNUM(A59,21)=53,0,WEEKNUM(A59,21))</f>
        <v>8</v>
      </c>
      <c r="C59" s="43" t="n">
        <f aca="false">MONTH(A59)</f>
        <v>2</v>
      </c>
      <c r="D59" s="43" t="str">
        <f aca="false">C59&amp;"_"&amp;B59</f>
        <v>2_8</v>
      </c>
      <c r="E59" s="43" t="n">
        <f aca="false">NETWORKDAYS($A59,$A59,Jours_Fériés)</f>
        <v>1</v>
      </c>
      <c r="I59" s="44"/>
      <c r="J59" s="45"/>
      <c r="K59" s="46" t="n">
        <f aca="false">+SUM(I59:J59)</f>
        <v>0</v>
      </c>
      <c r="L59" s="47"/>
      <c r="M59" s="45"/>
      <c r="N59" s="45"/>
      <c r="O59" s="45"/>
      <c r="P59" s="46" t="n">
        <f aca="false">K59-SUM(L59:O59)</f>
        <v>0</v>
      </c>
      <c r="Q59" s="47"/>
      <c r="R59" s="45"/>
      <c r="S59" s="46"/>
      <c r="T59" s="48" t="n">
        <f aca="false">SUM(Q59:S59)</f>
        <v>0</v>
      </c>
      <c r="U59" s="49" t="n">
        <f aca="false">U58+P59-T59</f>
        <v>4404.02</v>
      </c>
      <c r="V59" s="50"/>
      <c r="W59" s="51"/>
      <c r="X59" s="52" t="n">
        <f aca="false">X58+L59-V59</f>
        <v>2855</v>
      </c>
      <c r="Y59" s="51" t="n">
        <f aca="false">IF(V59&gt;0,(Y58-Y58)+W59,Y58+W59)</f>
        <v>0</v>
      </c>
    </row>
    <row r="60" customFormat="false" ht="15.75" hidden="false" customHeight="false" outlineLevel="0" collapsed="false">
      <c r="A60" s="42" t="n">
        <f aca="false">A59+1</f>
        <v>43153</v>
      </c>
      <c r="B60" s="43" t="n">
        <f aca="false">IF(WEEKNUM(A60,21)=53,0,WEEKNUM(A60,21))</f>
        <v>8</v>
      </c>
      <c r="C60" s="43" t="n">
        <f aca="false">MONTH(A60)</f>
        <v>2</v>
      </c>
      <c r="D60" s="43" t="str">
        <f aca="false">C60&amp;"_"&amp;B60</f>
        <v>2_8</v>
      </c>
      <c r="E60" s="43" t="n">
        <f aca="false">NETWORKDAYS($A60,$A60,Jours_Fériés)</f>
        <v>1</v>
      </c>
      <c r="I60" s="44"/>
      <c r="J60" s="45"/>
      <c r="K60" s="46" t="n">
        <f aca="false">+SUM(I60:J60)</f>
        <v>0</v>
      </c>
      <c r="L60" s="47"/>
      <c r="M60" s="45"/>
      <c r="N60" s="45"/>
      <c r="O60" s="45"/>
      <c r="P60" s="46" t="n">
        <f aca="false">K60-SUM(L60:O60)</f>
        <v>0</v>
      </c>
      <c r="Q60" s="47"/>
      <c r="R60" s="45"/>
      <c r="S60" s="46"/>
      <c r="T60" s="48" t="n">
        <f aca="false">SUM(Q60:S60)</f>
        <v>0</v>
      </c>
      <c r="U60" s="49" t="n">
        <f aca="false">U59+P60-T60</f>
        <v>4404.02</v>
      </c>
      <c r="V60" s="50"/>
      <c r="W60" s="51"/>
      <c r="X60" s="52" t="n">
        <f aca="false">X59+L60-V60</f>
        <v>2855</v>
      </c>
      <c r="Y60" s="51" t="n">
        <f aca="false">IF(V60&gt;0,(Y59-Y59)+W60,Y59+W60)</f>
        <v>0</v>
      </c>
    </row>
    <row r="61" customFormat="false" ht="15.75" hidden="false" customHeight="false" outlineLevel="0" collapsed="false">
      <c r="A61" s="42" t="n">
        <f aca="false">A60+1</f>
        <v>43154</v>
      </c>
      <c r="B61" s="43" t="n">
        <f aca="false">IF(WEEKNUM(A61,21)=53,0,WEEKNUM(A61,21))</f>
        <v>8</v>
      </c>
      <c r="C61" s="43" t="n">
        <f aca="false">MONTH(A61)</f>
        <v>2</v>
      </c>
      <c r="D61" s="43" t="str">
        <f aca="false">C61&amp;"_"&amp;B61</f>
        <v>2_8</v>
      </c>
      <c r="E61" s="43" t="n">
        <f aca="false">NETWORKDAYS($A61,$A61,Jours_Fériés)</f>
        <v>1</v>
      </c>
      <c r="I61" s="44"/>
      <c r="J61" s="45"/>
      <c r="K61" s="46" t="n">
        <f aca="false">+SUM(I61:J61)</f>
        <v>0</v>
      </c>
      <c r="L61" s="47"/>
      <c r="M61" s="45"/>
      <c r="N61" s="45"/>
      <c r="O61" s="45"/>
      <c r="P61" s="46" t="n">
        <f aca="false">K61-SUM(L61:O61)</f>
        <v>0</v>
      </c>
      <c r="Q61" s="47"/>
      <c r="R61" s="45"/>
      <c r="S61" s="46"/>
      <c r="T61" s="48" t="n">
        <f aca="false">SUM(Q61:S61)</f>
        <v>0</v>
      </c>
      <c r="U61" s="49" t="n">
        <f aca="false">U60+P61-T61</f>
        <v>4404.02</v>
      </c>
      <c r="V61" s="50"/>
      <c r="W61" s="51"/>
      <c r="X61" s="52" t="n">
        <f aca="false">X60+L61-V61</f>
        <v>2855</v>
      </c>
      <c r="Y61" s="51" t="n">
        <f aca="false">IF(V61&gt;0,(Y60-Y60)+W61,Y60+W61)</f>
        <v>0</v>
      </c>
    </row>
    <row r="62" customFormat="false" ht="15.75" hidden="false" customHeight="false" outlineLevel="0" collapsed="false">
      <c r="A62" s="42" t="n">
        <f aca="false">A61+1</f>
        <v>43155</v>
      </c>
      <c r="B62" s="43" t="n">
        <f aca="false">IF(WEEKNUM(A62,21)=53,0,WEEKNUM(A62,21))</f>
        <v>8</v>
      </c>
      <c r="C62" s="43" t="n">
        <f aca="false">MONTH(A62)</f>
        <v>2</v>
      </c>
      <c r="D62" s="43" t="str">
        <f aca="false">C62&amp;"_"&amp;B62</f>
        <v>2_8</v>
      </c>
      <c r="E62" s="43" t="n">
        <f aca="false">NETWORKDAYS($A62,$A62,Jours_Fériés)</f>
        <v>0</v>
      </c>
      <c r="I62" s="44"/>
      <c r="J62" s="45"/>
      <c r="K62" s="46" t="n">
        <f aca="false">+SUM(I62:J62)</f>
        <v>0</v>
      </c>
      <c r="L62" s="47"/>
      <c r="M62" s="45"/>
      <c r="N62" s="45"/>
      <c r="O62" s="45"/>
      <c r="P62" s="46" t="n">
        <f aca="false">K62-SUM(L62:O62)</f>
        <v>0</v>
      </c>
      <c r="Q62" s="47"/>
      <c r="R62" s="45"/>
      <c r="S62" s="46"/>
      <c r="T62" s="48" t="n">
        <f aca="false">SUM(Q62:S62)</f>
        <v>0</v>
      </c>
      <c r="U62" s="49" t="n">
        <f aca="false">U61+P62-T62</f>
        <v>4404.02</v>
      </c>
      <c r="V62" s="50"/>
      <c r="W62" s="51"/>
      <c r="X62" s="52" t="n">
        <f aca="false">X61+L62-V62</f>
        <v>2855</v>
      </c>
      <c r="Y62" s="51" t="n">
        <f aca="false">IF(V62&gt;0,(Y61-Y61)+W62,Y61+W62)</f>
        <v>0</v>
      </c>
    </row>
    <row r="63" customFormat="false" ht="15.75" hidden="false" customHeight="false" outlineLevel="0" collapsed="false">
      <c r="A63" s="42" t="n">
        <f aca="false">A62+1</f>
        <v>43156</v>
      </c>
      <c r="B63" s="43" t="n">
        <f aca="false">IF(WEEKNUM(A63,21)=53,0,WEEKNUM(A63,21))</f>
        <v>8</v>
      </c>
      <c r="C63" s="43" t="n">
        <f aca="false">MONTH(A63)</f>
        <v>2</v>
      </c>
      <c r="D63" s="43" t="str">
        <f aca="false">C63&amp;"_"&amp;B63</f>
        <v>2_8</v>
      </c>
      <c r="E63" s="43" t="n">
        <f aca="false">NETWORKDAYS($A63,$A63,Jours_Fériés)</f>
        <v>0</v>
      </c>
      <c r="I63" s="44"/>
      <c r="J63" s="45"/>
      <c r="K63" s="46" t="n">
        <f aca="false">+SUM(I63:J63)</f>
        <v>0</v>
      </c>
      <c r="L63" s="47"/>
      <c r="M63" s="45"/>
      <c r="N63" s="45"/>
      <c r="O63" s="45"/>
      <c r="P63" s="46" t="n">
        <f aca="false">K63-SUM(L63:O63)</f>
        <v>0</v>
      </c>
      <c r="Q63" s="47"/>
      <c r="R63" s="45"/>
      <c r="S63" s="46"/>
      <c r="T63" s="48" t="n">
        <f aca="false">SUM(Q63:S63)</f>
        <v>0</v>
      </c>
      <c r="U63" s="49" t="n">
        <f aca="false">U62+P63-T63</f>
        <v>4404.02</v>
      </c>
      <c r="V63" s="50"/>
      <c r="W63" s="51"/>
      <c r="X63" s="52" t="n">
        <f aca="false">X62+L63-V63</f>
        <v>2855</v>
      </c>
      <c r="Y63" s="51" t="n">
        <f aca="false">IF(V63&gt;0,(Y62-Y62)+W63,Y62+W63)</f>
        <v>0</v>
      </c>
    </row>
    <row r="64" customFormat="false" ht="15.75" hidden="false" customHeight="false" outlineLevel="0" collapsed="false">
      <c r="A64" s="42" t="n">
        <f aca="false">A63+1</f>
        <v>43157</v>
      </c>
      <c r="B64" s="43" t="n">
        <f aca="false">IF(WEEKNUM(A64,21)=53,0,WEEKNUM(A64,21))</f>
        <v>9</v>
      </c>
      <c r="C64" s="43" t="n">
        <f aca="false">MONTH(A64)</f>
        <v>2</v>
      </c>
      <c r="D64" s="43" t="str">
        <f aca="false">C64&amp;"_"&amp;B64</f>
        <v>2_9</v>
      </c>
      <c r="E64" s="43" t="n">
        <f aca="false">NETWORKDAYS($A64,$A64,Jours_Fériés)</f>
        <v>1</v>
      </c>
      <c r="I64" s="44"/>
      <c r="J64" s="45"/>
      <c r="K64" s="46" t="n">
        <f aca="false">+SUM(I64:J64)</f>
        <v>0</v>
      </c>
      <c r="L64" s="47"/>
      <c r="M64" s="45"/>
      <c r="N64" s="45"/>
      <c r="O64" s="45"/>
      <c r="P64" s="46" t="n">
        <f aca="false">K64-SUM(L64:O64)</f>
        <v>0</v>
      </c>
      <c r="Q64" s="47"/>
      <c r="R64" s="45"/>
      <c r="S64" s="46"/>
      <c r="T64" s="48" t="n">
        <f aca="false">SUM(Q64:S64)</f>
        <v>0</v>
      </c>
      <c r="U64" s="49" t="n">
        <f aca="false">U63+P64-T64</f>
        <v>4404.02</v>
      </c>
      <c r="V64" s="50"/>
      <c r="W64" s="51"/>
      <c r="X64" s="52" t="n">
        <f aca="false">X63+L64-V64</f>
        <v>2855</v>
      </c>
      <c r="Y64" s="51" t="n">
        <f aca="false">IF(V64&gt;0,(Y63-Y63)+W64,Y63+W64)</f>
        <v>0</v>
      </c>
    </row>
    <row r="65" customFormat="false" ht="15.75" hidden="false" customHeight="false" outlineLevel="0" collapsed="false">
      <c r="A65" s="42" t="n">
        <f aca="false">A64+1</f>
        <v>43158</v>
      </c>
      <c r="B65" s="43" t="n">
        <f aca="false">IF(WEEKNUM(A65,21)=53,0,WEEKNUM(A65,21))</f>
        <v>9</v>
      </c>
      <c r="C65" s="43" t="n">
        <f aca="false">MONTH(A65)</f>
        <v>2</v>
      </c>
      <c r="D65" s="43" t="str">
        <f aca="false">C65&amp;"_"&amp;B65</f>
        <v>2_9</v>
      </c>
      <c r="E65" s="43" t="n">
        <f aca="false">NETWORKDAYS($A65,$A65,Jours_Fériés)</f>
        <v>1</v>
      </c>
      <c r="I65" s="44"/>
      <c r="J65" s="45"/>
      <c r="K65" s="46" t="n">
        <f aca="false">+SUM(I65:J65)</f>
        <v>0</v>
      </c>
      <c r="L65" s="47"/>
      <c r="M65" s="45"/>
      <c r="N65" s="45"/>
      <c r="O65" s="45"/>
      <c r="P65" s="46" t="n">
        <f aca="false">K65-SUM(L65:O65)</f>
        <v>0</v>
      </c>
      <c r="Q65" s="47"/>
      <c r="R65" s="45"/>
      <c r="S65" s="46"/>
      <c r="T65" s="48" t="n">
        <f aca="false">SUM(Q65:S65)</f>
        <v>0</v>
      </c>
      <c r="U65" s="49" t="n">
        <f aca="false">U64+P65-T65</f>
        <v>4404.02</v>
      </c>
      <c r="V65" s="50"/>
      <c r="W65" s="51"/>
      <c r="X65" s="52" t="n">
        <f aca="false">X64+L65-V65</f>
        <v>2855</v>
      </c>
      <c r="Y65" s="51" t="n">
        <f aca="false">IF(V65&gt;0,(Y64-Y64)+W65,Y64+W65)</f>
        <v>0</v>
      </c>
    </row>
    <row r="66" customFormat="false" ht="15.75" hidden="false" customHeight="false" outlineLevel="0" collapsed="false">
      <c r="A66" s="42" t="n">
        <f aca="false">A65+1</f>
        <v>43159</v>
      </c>
      <c r="B66" s="43" t="n">
        <f aca="false">IF(WEEKNUM(A66,21)=53,0,WEEKNUM(A66,21))</f>
        <v>9</v>
      </c>
      <c r="C66" s="43" t="n">
        <f aca="false">MONTH(A66)</f>
        <v>2</v>
      </c>
      <c r="D66" s="43" t="str">
        <f aca="false">C66&amp;"_"&amp;B66</f>
        <v>2_9</v>
      </c>
      <c r="E66" s="43" t="n">
        <f aca="false">NETWORKDAYS($A66,$A66,Jours_Fériés)</f>
        <v>1</v>
      </c>
      <c r="I66" s="44"/>
      <c r="J66" s="45"/>
      <c r="K66" s="46" t="n">
        <f aca="false">+SUM(I66:J66)</f>
        <v>0</v>
      </c>
      <c r="L66" s="47"/>
      <c r="M66" s="45"/>
      <c r="N66" s="45"/>
      <c r="O66" s="45"/>
      <c r="P66" s="46" t="n">
        <f aca="false">K66-SUM(L66:O66)</f>
        <v>0</v>
      </c>
      <c r="Q66" s="47"/>
      <c r="R66" s="45"/>
      <c r="S66" s="46"/>
      <c r="T66" s="48" t="n">
        <f aca="false">SUM(Q66:S66)</f>
        <v>0</v>
      </c>
      <c r="U66" s="49" t="n">
        <f aca="false">U65+P66-T66</f>
        <v>4404.02</v>
      </c>
      <c r="V66" s="50"/>
      <c r="W66" s="51"/>
      <c r="X66" s="52" t="n">
        <f aca="false">X65+L66-V66</f>
        <v>2855</v>
      </c>
      <c r="Y66" s="51" t="n">
        <f aca="false">IF(V66&gt;0,(Y65-Y65)+W66,Y65+W66)</f>
        <v>0</v>
      </c>
    </row>
    <row r="67" customFormat="false" ht="15.75" hidden="false" customHeight="false" outlineLevel="0" collapsed="false">
      <c r="A67" s="42" t="n">
        <f aca="false">A66+1</f>
        <v>43160</v>
      </c>
      <c r="B67" s="43" t="n">
        <f aca="false">IF(WEEKNUM(A67,21)=53,0,WEEKNUM(A67,21))</f>
        <v>9</v>
      </c>
      <c r="C67" s="43" t="n">
        <f aca="false">MONTH(A67)</f>
        <v>3</v>
      </c>
      <c r="D67" s="43" t="str">
        <f aca="false">C67&amp;"_"&amp;B67</f>
        <v>3_9</v>
      </c>
      <c r="E67" s="43" t="n">
        <f aca="false">NETWORKDAYS($A67,$A67,Jours_Fériés)</f>
        <v>1</v>
      </c>
      <c r="I67" s="44"/>
      <c r="J67" s="45"/>
      <c r="K67" s="46" t="n">
        <f aca="false">+SUM(I67:J67)</f>
        <v>0</v>
      </c>
      <c r="L67" s="47"/>
      <c r="M67" s="45"/>
      <c r="N67" s="45"/>
      <c r="O67" s="45"/>
      <c r="P67" s="46" t="n">
        <f aca="false">K67-SUM(L67:O67)</f>
        <v>0</v>
      </c>
      <c r="Q67" s="47"/>
      <c r="R67" s="45"/>
      <c r="S67" s="46"/>
      <c r="T67" s="48" t="n">
        <f aca="false">SUM(Q67:S67)</f>
        <v>0</v>
      </c>
      <c r="U67" s="49" t="n">
        <f aca="false">U66+P67-T67</f>
        <v>4404.02</v>
      </c>
      <c r="V67" s="50"/>
      <c r="W67" s="51"/>
      <c r="X67" s="52" t="n">
        <f aca="false">X66+L67-V67</f>
        <v>2855</v>
      </c>
      <c r="Y67" s="51" t="n">
        <f aca="false">IF(V67&gt;0,(Y66-Y66)+W67,Y66+W67)</f>
        <v>0</v>
      </c>
    </row>
    <row r="68" customFormat="false" ht="15.75" hidden="false" customHeight="false" outlineLevel="0" collapsed="false">
      <c r="A68" s="42" t="n">
        <f aca="false">A67+1</f>
        <v>43161</v>
      </c>
      <c r="B68" s="43" t="n">
        <f aca="false">IF(WEEKNUM(A68,21)=53,0,WEEKNUM(A68,21))</f>
        <v>9</v>
      </c>
      <c r="C68" s="43" t="n">
        <f aca="false">MONTH(A68)</f>
        <v>3</v>
      </c>
      <c r="D68" s="43" t="str">
        <f aca="false">C68&amp;"_"&amp;B68</f>
        <v>3_9</v>
      </c>
      <c r="E68" s="43" t="n">
        <f aca="false">NETWORKDAYS($A68,$A68,Jours_Fériés)</f>
        <v>1</v>
      </c>
      <c r="I68" s="44"/>
      <c r="J68" s="45"/>
      <c r="K68" s="46" t="n">
        <f aca="false">+SUM(I68:J68)</f>
        <v>0</v>
      </c>
      <c r="L68" s="47"/>
      <c r="M68" s="45"/>
      <c r="N68" s="45"/>
      <c r="O68" s="45"/>
      <c r="P68" s="46" t="n">
        <f aca="false">K68-SUM(L68:O68)</f>
        <v>0</v>
      </c>
      <c r="Q68" s="47"/>
      <c r="R68" s="45"/>
      <c r="S68" s="46"/>
      <c r="T68" s="48" t="n">
        <f aca="false">SUM(Q68:S68)</f>
        <v>0</v>
      </c>
      <c r="U68" s="49" t="n">
        <f aca="false">U67+P68-T68</f>
        <v>4404.02</v>
      </c>
      <c r="V68" s="50"/>
      <c r="W68" s="51"/>
      <c r="X68" s="52" t="n">
        <f aca="false">X67+L68-V68</f>
        <v>2855</v>
      </c>
      <c r="Y68" s="51" t="n">
        <f aca="false">IF(V68&gt;0,(Y67-Y67)+W68,Y67+W68)</f>
        <v>0</v>
      </c>
    </row>
    <row r="69" customFormat="false" ht="15.75" hidden="false" customHeight="false" outlineLevel="0" collapsed="false">
      <c r="A69" s="42" t="n">
        <f aca="false">A68+1</f>
        <v>43162</v>
      </c>
      <c r="B69" s="43" t="n">
        <f aca="false">IF(WEEKNUM(A69,21)=53,0,WEEKNUM(A69,21))</f>
        <v>9</v>
      </c>
      <c r="C69" s="43" t="n">
        <f aca="false">MONTH(A69)</f>
        <v>3</v>
      </c>
      <c r="D69" s="43" t="str">
        <f aca="false">C69&amp;"_"&amp;B69</f>
        <v>3_9</v>
      </c>
      <c r="E69" s="43" t="n">
        <f aca="false">NETWORKDAYS($A69,$A69,Jours_Fériés)</f>
        <v>0</v>
      </c>
      <c r="I69" s="44"/>
      <c r="J69" s="45"/>
      <c r="K69" s="46" t="n">
        <f aca="false">+SUM(I69:J69)</f>
        <v>0</v>
      </c>
      <c r="L69" s="47"/>
      <c r="M69" s="45"/>
      <c r="N69" s="45"/>
      <c r="O69" s="45"/>
      <c r="P69" s="46" t="n">
        <f aca="false">K69-SUM(L69:O69)</f>
        <v>0</v>
      </c>
      <c r="Q69" s="47"/>
      <c r="R69" s="45"/>
      <c r="S69" s="46"/>
      <c r="T69" s="48" t="n">
        <f aca="false">SUM(Q69:S69)</f>
        <v>0</v>
      </c>
      <c r="U69" s="49" t="n">
        <f aca="false">U68+P69-T69</f>
        <v>4404.02</v>
      </c>
      <c r="V69" s="50"/>
      <c r="W69" s="51"/>
      <c r="X69" s="52" t="n">
        <f aca="false">X68+L69-V69</f>
        <v>2855</v>
      </c>
      <c r="Y69" s="51" t="n">
        <f aca="false">IF(V69&gt;0,(Y68-Y68)+W69,Y68+W69)</f>
        <v>0</v>
      </c>
    </row>
    <row r="70" customFormat="false" ht="15.75" hidden="false" customHeight="false" outlineLevel="0" collapsed="false">
      <c r="A70" s="42" t="n">
        <f aca="false">A69+1</f>
        <v>43163</v>
      </c>
      <c r="B70" s="43" t="n">
        <f aca="false">IF(WEEKNUM(A70,21)=53,0,WEEKNUM(A70,21))</f>
        <v>9</v>
      </c>
      <c r="C70" s="43" t="n">
        <f aca="false">MONTH(A70)</f>
        <v>3</v>
      </c>
      <c r="D70" s="43" t="str">
        <f aca="false">C70&amp;"_"&amp;B70</f>
        <v>3_9</v>
      </c>
      <c r="E70" s="43" t="n">
        <f aca="false">NETWORKDAYS($A70,$A70,Jours_Fériés)</f>
        <v>0</v>
      </c>
      <c r="I70" s="44"/>
      <c r="J70" s="45"/>
      <c r="K70" s="46" t="n">
        <f aca="false">+SUM(I70:J70)</f>
        <v>0</v>
      </c>
      <c r="L70" s="47"/>
      <c r="M70" s="45"/>
      <c r="N70" s="45"/>
      <c r="O70" s="45"/>
      <c r="P70" s="46" t="n">
        <f aca="false">K70-SUM(L70:O70)</f>
        <v>0</v>
      </c>
      <c r="Q70" s="47"/>
      <c r="R70" s="45"/>
      <c r="S70" s="46"/>
      <c r="T70" s="48" t="n">
        <f aca="false">SUM(Q70:S70)</f>
        <v>0</v>
      </c>
      <c r="U70" s="49" t="n">
        <f aca="false">U69+P70-T70</f>
        <v>4404.02</v>
      </c>
      <c r="V70" s="50"/>
      <c r="W70" s="51"/>
      <c r="X70" s="52" t="n">
        <f aca="false">X69+L70-V70</f>
        <v>2855</v>
      </c>
      <c r="Y70" s="51" t="n">
        <f aca="false">IF(V70&gt;0,(Y69-Y69)+W70,Y69+W70)</f>
        <v>0</v>
      </c>
    </row>
    <row r="71" customFormat="false" ht="15.75" hidden="false" customHeight="false" outlineLevel="0" collapsed="false">
      <c r="A71" s="42" t="n">
        <f aca="false">A70+1</f>
        <v>43164</v>
      </c>
      <c r="B71" s="43" t="n">
        <f aca="false">IF(WEEKNUM(A71,21)=53,0,WEEKNUM(A71,21))</f>
        <v>10</v>
      </c>
      <c r="C71" s="43" t="n">
        <f aca="false">MONTH(A71)</f>
        <v>3</v>
      </c>
      <c r="D71" s="43" t="str">
        <f aca="false">C71&amp;"_"&amp;B71</f>
        <v>3_10</v>
      </c>
      <c r="E71" s="43" t="n">
        <f aca="false">NETWORKDAYS($A71,$A71,Jours_Fériés)</f>
        <v>1</v>
      </c>
      <c r="I71" s="44"/>
      <c r="J71" s="45"/>
      <c r="K71" s="46" t="n">
        <f aca="false">+SUM(I71:J71)</f>
        <v>0</v>
      </c>
      <c r="L71" s="47"/>
      <c r="M71" s="45"/>
      <c r="N71" s="45"/>
      <c r="O71" s="45"/>
      <c r="P71" s="46" t="n">
        <f aca="false">K71-SUM(L71:O71)</f>
        <v>0</v>
      </c>
      <c r="Q71" s="47"/>
      <c r="R71" s="45"/>
      <c r="S71" s="46"/>
      <c r="T71" s="48" t="n">
        <f aca="false">SUM(Q71:S71)</f>
        <v>0</v>
      </c>
      <c r="U71" s="49" t="n">
        <f aca="false">U70+P71-T71</f>
        <v>4404.02</v>
      </c>
      <c r="V71" s="50"/>
      <c r="W71" s="51"/>
      <c r="X71" s="52" t="n">
        <f aca="false">X70+L71-V71</f>
        <v>2855</v>
      </c>
      <c r="Y71" s="51" t="n">
        <f aca="false">IF(V71&gt;0,(Y70-Y70)+W71,Y70+W71)</f>
        <v>0</v>
      </c>
    </row>
    <row r="72" customFormat="false" ht="15.75" hidden="false" customHeight="false" outlineLevel="0" collapsed="false">
      <c r="A72" s="42" t="n">
        <f aca="false">A71+1</f>
        <v>43165</v>
      </c>
      <c r="B72" s="43" t="n">
        <f aca="false">IF(WEEKNUM(A72,21)=53,0,WEEKNUM(A72,21))</f>
        <v>10</v>
      </c>
      <c r="C72" s="43" t="n">
        <f aca="false">MONTH(A72)</f>
        <v>3</v>
      </c>
      <c r="D72" s="43" t="str">
        <f aca="false">C72&amp;"_"&amp;B72</f>
        <v>3_10</v>
      </c>
      <c r="E72" s="43" t="n">
        <f aca="false">NETWORKDAYS($A72,$A72,Jours_Fériés)</f>
        <v>1</v>
      </c>
      <c r="I72" s="44"/>
      <c r="J72" s="45"/>
      <c r="K72" s="46" t="n">
        <f aca="false">+SUM(I72:J72)</f>
        <v>0</v>
      </c>
      <c r="L72" s="47"/>
      <c r="M72" s="45"/>
      <c r="N72" s="45"/>
      <c r="O72" s="45"/>
      <c r="P72" s="46" t="n">
        <f aca="false">K72-SUM(L72:O72)</f>
        <v>0</v>
      </c>
      <c r="Q72" s="47"/>
      <c r="R72" s="45"/>
      <c r="S72" s="46"/>
      <c r="T72" s="48" t="n">
        <f aca="false">SUM(Q72:S72)</f>
        <v>0</v>
      </c>
      <c r="U72" s="49" t="n">
        <f aca="false">U71+P72-T72</f>
        <v>4404.02</v>
      </c>
      <c r="V72" s="50"/>
      <c r="W72" s="51"/>
      <c r="X72" s="52" t="n">
        <f aca="false">X71+L72-V72</f>
        <v>2855</v>
      </c>
      <c r="Y72" s="51" t="n">
        <f aca="false">IF(V72&gt;0,(Y71-Y71)+W72,Y71+W72)</f>
        <v>0</v>
      </c>
    </row>
    <row r="73" customFormat="false" ht="15.75" hidden="false" customHeight="false" outlineLevel="0" collapsed="false">
      <c r="A73" s="42" t="n">
        <f aca="false">A72+1</f>
        <v>43166</v>
      </c>
      <c r="B73" s="43" t="n">
        <f aca="false">IF(WEEKNUM(A73,21)=53,0,WEEKNUM(A73,21))</f>
        <v>10</v>
      </c>
      <c r="C73" s="43" t="n">
        <f aca="false">MONTH(A73)</f>
        <v>3</v>
      </c>
      <c r="D73" s="43" t="str">
        <f aca="false">C73&amp;"_"&amp;B73</f>
        <v>3_10</v>
      </c>
      <c r="E73" s="43" t="n">
        <f aca="false">NETWORKDAYS($A73,$A73,Jours_Fériés)</f>
        <v>1</v>
      </c>
      <c r="I73" s="44"/>
      <c r="J73" s="45"/>
      <c r="K73" s="46" t="n">
        <f aca="false">+SUM(I73:J73)</f>
        <v>0</v>
      </c>
      <c r="L73" s="47"/>
      <c r="M73" s="45"/>
      <c r="N73" s="45"/>
      <c r="O73" s="45"/>
      <c r="P73" s="46" t="n">
        <f aca="false">K73-SUM(L73:O73)</f>
        <v>0</v>
      </c>
      <c r="Q73" s="47"/>
      <c r="R73" s="45"/>
      <c r="S73" s="46"/>
      <c r="T73" s="48" t="n">
        <f aca="false">SUM(Q73:S73)</f>
        <v>0</v>
      </c>
      <c r="U73" s="49" t="n">
        <f aca="false">U72+P73-T73</f>
        <v>4404.02</v>
      </c>
      <c r="V73" s="50"/>
      <c r="W73" s="51"/>
      <c r="X73" s="52" t="n">
        <f aca="false">X72+L73-V73</f>
        <v>2855</v>
      </c>
      <c r="Y73" s="51" t="n">
        <f aca="false">IF(V73&gt;0,(Y72-Y72)+W73,Y72+W73)</f>
        <v>0</v>
      </c>
    </row>
    <row r="74" customFormat="false" ht="15.75" hidden="false" customHeight="false" outlineLevel="0" collapsed="false">
      <c r="A74" s="42" t="n">
        <f aca="false">A73+1</f>
        <v>43167</v>
      </c>
      <c r="B74" s="43" t="n">
        <f aca="false">IF(WEEKNUM(A74,21)=53,0,WEEKNUM(A74,21))</f>
        <v>10</v>
      </c>
      <c r="C74" s="43" t="n">
        <f aca="false">MONTH(A74)</f>
        <v>3</v>
      </c>
      <c r="D74" s="43" t="str">
        <f aca="false">C74&amp;"_"&amp;B74</f>
        <v>3_10</v>
      </c>
      <c r="E74" s="43" t="n">
        <f aca="false">NETWORKDAYS($A74,$A74,Jours_Fériés)</f>
        <v>1</v>
      </c>
      <c r="I74" s="44"/>
      <c r="J74" s="45"/>
      <c r="K74" s="46" t="n">
        <f aca="false">+SUM(I74:J74)</f>
        <v>0</v>
      </c>
      <c r="L74" s="47"/>
      <c r="M74" s="45"/>
      <c r="N74" s="45"/>
      <c r="O74" s="45"/>
      <c r="P74" s="46" t="n">
        <f aca="false">K74-SUM(L74:O74)</f>
        <v>0</v>
      </c>
      <c r="Q74" s="47"/>
      <c r="R74" s="45"/>
      <c r="S74" s="46"/>
      <c r="T74" s="48" t="n">
        <f aca="false">SUM(Q74:S74)</f>
        <v>0</v>
      </c>
      <c r="U74" s="49" t="n">
        <f aca="false">U73+P74-T74</f>
        <v>4404.02</v>
      </c>
      <c r="V74" s="50"/>
      <c r="W74" s="51"/>
      <c r="X74" s="52" t="n">
        <f aca="false">X73+L74-V74</f>
        <v>2855</v>
      </c>
      <c r="Y74" s="51" t="n">
        <f aca="false">IF(V74&gt;0,(Y73-Y73)+W74,Y73+W74)</f>
        <v>0</v>
      </c>
    </row>
    <row r="75" customFormat="false" ht="15.75" hidden="false" customHeight="false" outlineLevel="0" collapsed="false">
      <c r="A75" s="42" t="n">
        <f aca="false">A74+1</f>
        <v>43168</v>
      </c>
      <c r="B75" s="43" t="n">
        <f aca="false">IF(WEEKNUM(A75,21)=53,0,WEEKNUM(A75,21))</f>
        <v>10</v>
      </c>
      <c r="C75" s="43" t="n">
        <f aca="false">MONTH(A75)</f>
        <v>3</v>
      </c>
      <c r="D75" s="43" t="str">
        <f aca="false">C75&amp;"_"&amp;B75</f>
        <v>3_10</v>
      </c>
      <c r="E75" s="43" t="n">
        <f aca="false">NETWORKDAYS($A75,$A75,Jours_Fériés)</f>
        <v>1</v>
      </c>
      <c r="I75" s="44"/>
      <c r="J75" s="45"/>
      <c r="K75" s="46" t="n">
        <f aca="false">+SUM(I75:J75)</f>
        <v>0</v>
      </c>
      <c r="L75" s="47"/>
      <c r="M75" s="45"/>
      <c r="N75" s="45"/>
      <c r="O75" s="45"/>
      <c r="P75" s="46" t="n">
        <f aca="false">K75-SUM(L75:O75)</f>
        <v>0</v>
      </c>
      <c r="Q75" s="47"/>
      <c r="R75" s="45"/>
      <c r="S75" s="46"/>
      <c r="T75" s="48" t="n">
        <f aca="false">SUM(Q75:S75)</f>
        <v>0</v>
      </c>
      <c r="U75" s="49" t="n">
        <f aca="false">U74+P75-T75</f>
        <v>4404.02</v>
      </c>
      <c r="V75" s="50"/>
      <c r="W75" s="51"/>
      <c r="X75" s="52" t="n">
        <f aca="false">X74+L75-V75</f>
        <v>2855</v>
      </c>
      <c r="Y75" s="51" t="n">
        <f aca="false">IF(V75&gt;0,(Y74-Y74)+W75,Y74+W75)</f>
        <v>0</v>
      </c>
    </row>
    <row r="76" customFormat="false" ht="15.75" hidden="false" customHeight="false" outlineLevel="0" collapsed="false">
      <c r="A76" s="42" t="n">
        <f aca="false">A75+1</f>
        <v>43169</v>
      </c>
      <c r="B76" s="43" t="n">
        <f aca="false">IF(WEEKNUM(A76,21)=53,0,WEEKNUM(A76,21))</f>
        <v>10</v>
      </c>
      <c r="C76" s="43" t="n">
        <f aca="false">MONTH(A76)</f>
        <v>3</v>
      </c>
      <c r="D76" s="43" t="str">
        <f aca="false">C76&amp;"_"&amp;B76</f>
        <v>3_10</v>
      </c>
      <c r="E76" s="43" t="n">
        <f aca="false">NETWORKDAYS($A76,$A76,Jours_Fériés)</f>
        <v>0</v>
      </c>
      <c r="I76" s="44"/>
      <c r="J76" s="45"/>
      <c r="K76" s="46" t="n">
        <f aca="false">+SUM(I76:J76)</f>
        <v>0</v>
      </c>
      <c r="L76" s="47"/>
      <c r="M76" s="45"/>
      <c r="N76" s="45"/>
      <c r="O76" s="45"/>
      <c r="P76" s="46" t="n">
        <f aca="false">K76-SUM(L76:O76)</f>
        <v>0</v>
      </c>
      <c r="Q76" s="47"/>
      <c r="R76" s="45"/>
      <c r="S76" s="46"/>
      <c r="T76" s="48" t="n">
        <f aca="false">SUM(Q76:S76)</f>
        <v>0</v>
      </c>
      <c r="U76" s="49" t="n">
        <f aca="false">U75+P76-T76</f>
        <v>4404.02</v>
      </c>
      <c r="V76" s="50"/>
      <c r="W76" s="51"/>
      <c r="X76" s="52" t="n">
        <f aca="false">X75+L76-V76</f>
        <v>2855</v>
      </c>
      <c r="Y76" s="51" t="n">
        <f aca="false">IF(V76&gt;0,(Y75-Y75)+W76,Y75+W76)</f>
        <v>0</v>
      </c>
    </row>
    <row r="77" customFormat="false" ht="15.75" hidden="false" customHeight="false" outlineLevel="0" collapsed="false">
      <c r="A77" s="42" t="n">
        <f aca="false">A76+1</f>
        <v>43170</v>
      </c>
      <c r="B77" s="43" t="n">
        <f aca="false">IF(WEEKNUM(A77,21)=53,0,WEEKNUM(A77,21))</f>
        <v>10</v>
      </c>
      <c r="C77" s="43" t="n">
        <f aca="false">MONTH(A77)</f>
        <v>3</v>
      </c>
      <c r="D77" s="43" t="str">
        <f aca="false">C77&amp;"_"&amp;B77</f>
        <v>3_10</v>
      </c>
      <c r="E77" s="43" t="n">
        <f aca="false">NETWORKDAYS($A77,$A77,Jours_Fériés)</f>
        <v>0</v>
      </c>
      <c r="I77" s="44"/>
      <c r="J77" s="45"/>
      <c r="K77" s="46" t="n">
        <f aca="false">+SUM(I77:J77)</f>
        <v>0</v>
      </c>
      <c r="L77" s="47"/>
      <c r="M77" s="45"/>
      <c r="N77" s="45"/>
      <c r="O77" s="45"/>
      <c r="P77" s="46" t="n">
        <f aca="false">K77-SUM(L77:O77)</f>
        <v>0</v>
      </c>
      <c r="Q77" s="47"/>
      <c r="R77" s="45"/>
      <c r="S77" s="46"/>
      <c r="T77" s="48" t="n">
        <f aca="false">SUM(Q77:S77)</f>
        <v>0</v>
      </c>
      <c r="U77" s="49" t="n">
        <f aca="false">U76+P77-T77</f>
        <v>4404.02</v>
      </c>
      <c r="V77" s="50"/>
      <c r="W77" s="51"/>
      <c r="X77" s="52" t="n">
        <f aca="false">X76+L77-V77</f>
        <v>2855</v>
      </c>
      <c r="Y77" s="51" t="n">
        <f aca="false">IF(V77&gt;0,(Y76-Y76)+W77,Y76+W77)</f>
        <v>0</v>
      </c>
    </row>
    <row r="78" customFormat="false" ht="15.75" hidden="false" customHeight="false" outlineLevel="0" collapsed="false">
      <c r="A78" s="42" t="n">
        <f aca="false">A77+1</f>
        <v>43171</v>
      </c>
      <c r="B78" s="43" t="n">
        <f aca="false">IF(WEEKNUM(A78,21)=53,0,WEEKNUM(A78,21))</f>
        <v>11</v>
      </c>
      <c r="C78" s="43" t="n">
        <f aca="false">MONTH(A78)</f>
        <v>3</v>
      </c>
      <c r="D78" s="43" t="str">
        <f aca="false">C78&amp;"_"&amp;B78</f>
        <v>3_11</v>
      </c>
      <c r="E78" s="43" t="n">
        <f aca="false">NETWORKDAYS($A78,$A78,Jours_Fériés)</f>
        <v>1</v>
      </c>
      <c r="I78" s="44"/>
      <c r="J78" s="45"/>
      <c r="K78" s="46" t="n">
        <f aca="false">+SUM(I78:J78)</f>
        <v>0</v>
      </c>
      <c r="L78" s="47"/>
      <c r="M78" s="45"/>
      <c r="N78" s="45"/>
      <c r="O78" s="45"/>
      <c r="P78" s="46" t="n">
        <f aca="false">K78-SUM(L78:O78)</f>
        <v>0</v>
      </c>
      <c r="Q78" s="47"/>
      <c r="R78" s="45"/>
      <c r="S78" s="46"/>
      <c r="T78" s="48" t="n">
        <f aca="false">SUM(Q78:S78)</f>
        <v>0</v>
      </c>
      <c r="U78" s="49" t="n">
        <f aca="false">U77+P78-T78</f>
        <v>4404.02</v>
      </c>
      <c r="V78" s="50"/>
      <c r="W78" s="51"/>
      <c r="X78" s="52" t="n">
        <f aca="false">X77+L78-V78</f>
        <v>2855</v>
      </c>
      <c r="Y78" s="51" t="n">
        <f aca="false">IF(V78&gt;0,(Y77-Y77)+W78,Y77+W78)</f>
        <v>0</v>
      </c>
    </row>
    <row r="79" customFormat="false" ht="15.75" hidden="false" customHeight="false" outlineLevel="0" collapsed="false">
      <c r="A79" s="42" t="n">
        <f aca="false">A78+1</f>
        <v>43172</v>
      </c>
      <c r="B79" s="43" t="n">
        <f aca="false">IF(WEEKNUM(A79,21)=53,0,WEEKNUM(A79,21))</f>
        <v>11</v>
      </c>
      <c r="C79" s="43" t="n">
        <f aca="false">MONTH(A79)</f>
        <v>3</v>
      </c>
      <c r="D79" s="43" t="str">
        <f aca="false">C79&amp;"_"&amp;B79</f>
        <v>3_11</v>
      </c>
      <c r="E79" s="43" t="n">
        <f aca="false">NETWORKDAYS($A79,$A79,Jours_Fériés)</f>
        <v>1</v>
      </c>
      <c r="I79" s="44"/>
      <c r="J79" s="45"/>
      <c r="K79" s="46" t="n">
        <f aca="false">+SUM(I79:J79)</f>
        <v>0</v>
      </c>
      <c r="L79" s="47"/>
      <c r="M79" s="45"/>
      <c r="N79" s="45"/>
      <c r="O79" s="45"/>
      <c r="P79" s="46" t="n">
        <f aca="false">K79-SUM(L79:O79)</f>
        <v>0</v>
      </c>
      <c r="Q79" s="47"/>
      <c r="R79" s="45"/>
      <c r="S79" s="46"/>
      <c r="T79" s="48" t="n">
        <f aca="false">SUM(Q79:S79)</f>
        <v>0</v>
      </c>
      <c r="U79" s="49" t="n">
        <f aca="false">U78+P79-T79</f>
        <v>4404.02</v>
      </c>
      <c r="V79" s="50"/>
      <c r="W79" s="51"/>
      <c r="X79" s="52" t="n">
        <f aca="false">X78+L79-V79</f>
        <v>2855</v>
      </c>
      <c r="Y79" s="51" t="n">
        <f aca="false">IF(V79&gt;0,(Y78-Y78)+W79,Y78+W79)</f>
        <v>0</v>
      </c>
    </row>
    <row r="80" customFormat="false" ht="15.75" hidden="false" customHeight="false" outlineLevel="0" collapsed="false">
      <c r="A80" s="42" t="n">
        <f aca="false">A79+1</f>
        <v>43173</v>
      </c>
      <c r="B80" s="43" t="n">
        <f aca="false">IF(WEEKNUM(A80,21)=53,0,WEEKNUM(A80,21))</f>
        <v>11</v>
      </c>
      <c r="C80" s="43" t="n">
        <f aca="false">MONTH(A80)</f>
        <v>3</v>
      </c>
      <c r="D80" s="43" t="str">
        <f aca="false">C80&amp;"_"&amp;B80</f>
        <v>3_11</v>
      </c>
      <c r="E80" s="43" t="n">
        <f aca="false">NETWORKDAYS($A80,$A80,Jours_Fériés)</f>
        <v>1</v>
      </c>
      <c r="I80" s="44"/>
      <c r="J80" s="45"/>
      <c r="K80" s="46" t="n">
        <f aca="false">+SUM(I80:J80)</f>
        <v>0</v>
      </c>
      <c r="L80" s="47"/>
      <c r="M80" s="45"/>
      <c r="N80" s="45"/>
      <c r="O80" s="45"/>
      <c r="P80" s="46" t="n">
        <f aca="false">K80-SUM(L80:O80)</f>
        <v>0</v>
      </c>
      <c r="Q80" s="47"/>
      <c r="R80" s="45"/>
      <c r="S80" s="46"/>
      <c r="T80" s="48" t="n">
        <f aca="false">SUM(Q80:S80)</f>
        <v>0</v>
      </c>
      <c r="U80" s="49" t="n">
        <f aca="false">U79+P80-T80</f>
        <v>4404.02</v>
      </c>
      <c r="V80" s="50"/>
      <c r="W80" s="51"/>
      <c r="X80" s="52" t="n">
        <f aca="false">X79+L80-V80</f>
        <v>2855</v>
      </c>
      <c r="Y80" s="51" t="n">
        <f aca="false">IF(V80&gt;0,(Y79-Y79)+W80,Y79+W80)</f>
        <v>0</v>
      </c>
    </row>
    <row r="81" customFormat="false" ht="15.75" hidden="false" customHeight="false" outlineLevel="0" collapsed="false">
      <c r="A81" s="42" t="n">
        <f aca="false">A80+1</f>
        <v>43174</v>
      </c>
      <c r="B81" s="43" t="n">
        <f aca="false">IF(WEEKNUM(A81,21)=53,0,WEEKNUM(A81,21))</f>
        <v>11</v>
      </c>
      <c r="C81" s="43" t="n">
        <f aca="false">MONTH(A81)</f>
        <v>3</v>
      </c>
      <c r="D81" s="43" t="str">
        <f aca="false">C81&amp;"_"&amp;B81</f>
        <v>3_11</v>
      </c>
      <c r="E81" s="43" t="n">
        <f aca="false">NETWORKDAYS($A81,$A81,Jours_Fériés)</f>
        <v>1</v>
      </c>
      <c r="I81" s="44"/>
      <c r="J81" s="45"/>
      <c r="K81" s="46" t="n">
        <f aca="false">+SUM(I81:J81)</f>
        <v>0</v>
      </c>
      <c r="L81" s="47"/>
      <c r="M81" s="45"/>
      <c r="N81" s="45"/>
      <c r="O81" s="45"/>
      <c r="P81" s="46" t="n">
        <f aca="false">K81-SUM(L81:O81)</f>
        <v>0</v>
      </c>
      <c r="Q81" s="47"/>
      <c r="R81" s="45"/>
      <c r="S81" s="46"/>
      <c r="T81" s="48" t="n">
        <f aca="false">SUM(Q81:S81)</f>
        <v>0</v>
      </c>
      <c r="U81" s="49" t="n">
        <f aca="false">U80+P81-T81</f>
        <v>4404.02</v>
      </c>
      <c r="V81" s="50"/>
      <c r="W81" s="51"/>
      <c r="X81" s="52" t="n">
        <f aca="false">X80+L81-V81</f>
        <v>2855</v>
      </c>
      <c r="Y81" s="51" t="n">
        <f aca="false">IF(V81&gt;0,(Y80-Y80)+W81,Y80+W81)</f>
        <v>0</v>
      </c>
    </row>
    <row r="82" customFormat="false" ht="15.75" hidden="false" customHeight="false" outlineLevel="0" collapsed="false">
      <c r="A82" s="42" t="n">
        <f aca="false">A81+1</f>
        <v>43175</v>
      </c>
      <c r="B82" s="43" t="n">
        <f aca="false">IF(WEEKNUM(A82,21)=53,0,WEEKNUM(A82,21))</f>
        <v>11</v>
      </c>
      <c r="C82" s="43" t="n">
        <f aca="false">MONTH(A82)</f>
        <v>3</v>
      </c>
      <c r="D82" s="43" t="str">
        <f aca="false">C82&amp;"_"&amp;B82</f>
        <v>3_11</v>
      </c>
      <c r="E82" s="43" t="n">
        <f aca="false">NETWORKDAYS($A82,$A82,Jours_Fériés)</f>
        <v>1</v>
      </c>
      <c r="I82" s="44"/>
      <c r="J82" s="45"/>
      <c r="K82" s="46" t="n">
        <f aca="false">+SUM(I82:J82)</f>
        <v>0</v>
      </c>
      <c r="L82" s="47"/>
      <c r="M82" s="45"/>
      <c r="N82" s="45"/>
      <c r="O82" s="45"/>
      <c r="P82" s="46" t="n">
        <f aca="false">K82-SUM(L82:O82)</f>
        <v>0</v>
      </c>
      <c r="Q82" s="47"/>
      <c r="R82" s="45"/>
      <c r="S82" s="46"/>
      <c r="T82" s="48" t="n">
        <f aca="false">SUM(Q82:S82)</f>
        <v>0</v>
      </c>
      <c r="U82" s="49" t="n">
        <f aca="false">U81+P82-T82</f>
        <v>4404.02</v>
      </c>
      <c r="V82" s="50"/>
      <c r="W82" s="51"/>
      <c r="X82" s="52" t="n">
        <f aca="false">X81+L82-V82</f>
        <v>2855</v>
      </c>
      <c r="Y82" s="51" t="n">
        <f aca="false">IF(V82&gt;0,(Y81-Y81)+W82,Y81+W82)</f>
        <v>0</v>
      </c>
    </row>
    <row r="83" customFormat="false" ht="15.75" hidden="false" customHeight="false" outlineLevel="0" collapsed="false">
      <c r="A83" s="42" t="n">
        <f aca="false">A82+1</f>
        <v>43176</v>
      </c>
      <c r="B83" s="43" t="n">
        <f aca="false">IF(WEEKNUM(A83,21)=53,0,WEEKNUM(A83,21))</f>
        <v>11</v>
      </c>
      <c r="C83" s="43" t="n">
        <f aca="false">MONTH(A83)</f>
        <v>3</v>
      </c>
      <c r="D83" s="43" t="str">
        <f aca="false">C83&amp;"_"&amp;B83</f>
        <v>3_11</v>
      </c>
      <c r="E83" s="43" t="n">
        <f aca="false">NETWORKDAYS($A83,$A83,Jours_Fériés)</f>
        <v>0</v>
      </c>
      <c r="I83" s="44"/>
      <c r="J83" s="45"/>
      <c r="K83" s="46" t="n">
        <f aca="false">+SUM(I83:J83)</f>
        <v>0</v>
      </c>
      <c r="L83" s="47"/>
      <c r="M83" s="45"/>
      <c r="N83" s="45"/>
      <c r="O83" s="45"/>
      <c r="P83" s="46" t="n">
        <f aca="false">K83-SUM(L83:O83)</f>
        <v>0</v>
      </c>
      <c r="Q83" s="47"/>
      <c r="R83" s="45"/>
      <c r="S83" s="46"/>
      <c r="T83" s="48" t="n">
        <f aca="false">SUM(Q83:S83)</f>
        <v>0</v>
      </c>
      <c r="U83" s="49" t="n">
        <f aca="false">U82+P83-T83</f>
        <v>4404.02</v>
      </c>
      <c r="V83" s="50"/>
      <c r="W83" s="51"/>
      <c r="X83" s="52" t="n">
        <f aca="false">X82+L83-V83</f>
        <v>2855</v>
      </c>
      <c r="Y83" s="51" t="n">
        <f aca="false">IF(V83&gt;0,(Y82-Y82)+W83,Y82+W83)</f>
        <v>0</v>
      </c>
    </row>
    <row r="84" customFormat="false" ht="15.75" hidden="false" customHeight="false" outlineLevel="0" collapsed="false">
      <c r="A84" s="42" t="n">
        <f aca="false">A83+1</f>
        <v>43177</v>
      </c>
      <c r="B84" s="43" t="n">
        <f aca="false">IF(WEEKNUM(A84,21)=53,0,WEEKNUM(A84,21))</f>
        <v>11</v>
      </c>
      <c r="C84" s="43" t="n">
        <f aca="false">MONTH(A84)</f>
        <v>3</v>
      </c>
      <c r="D84" s="43" t="str">
        <f aca="false">C84&amp;"_"&amp;B84</f>
        <v>3_11</v>
      </c>
      <c r="E84" s="43" t="n">
        <f aca="false">NETWORKDAYS($A84,$A84,Jours_Fériés)</f>
        <v>0</v>
      </c>
      <c r="I84" s="44"/>
      <c r="J84" s="45"/>
      <c r="K84" s="46" t="n">
        <f aca="false">+SUM(I84:J84)</f>
        <v>0</v>
      </c>
      <c r="L84" s="47"/>
      <c r="M84" s="45"/>
      <c r="N84" s="45"/>
      <c r="O84" s="45"/>
      <c r="P84" s="46" t="n">
        <f aca="false">K84-SUM(L84:O84)</f>
        <v>0</v>
      </c>
      <c r="Q84" s="47"/>
      <c r="R84" s="45"/>
      <c r="S84" s="46"/>
      <c r="T84" s="48" t="n">
        <f aca="false">SUM(Q84:S84)</f>
        <v>0</v>
      </c>
      <c r="U84" s="49" t="n">
        <f aca="false">U83+P84-T84</f>
        <v>4404.02</v>
      </c>
      <c r="V84" s="50"/>
      <c r="W84" s="51"/>
      <c r="X84" s="52" t="n">
        <f aca="false">X83+L84-V84</f>
        <v>2855</v>
      </c>
      <c r="Y84" s="51" t="n">
        <f aca="false">IF(V84&gt;0,(Y83-Y83)+W84,Y83+W84)</f>
        <v>0</v>
      </c>
    </row>
    <row r="85" customFormat="false" ht="15.75" hidden="false" customHeight="false" outlineLevel="0" collapsed="false">
      <c r="A85" s="42" t="n">
        <f aca="false">A84+1</f>
        <v>43178</v>
      </c>
      <c r="B85" s="43" t="n">
        <f aca="false">IF(WEEKNUM(A85,21)=53,0,WEEKNUM(A85,21))</f>
        <v>12</v>
      </c>
      <c r="C85" s="43" t="n">
        <f aca="false">MONTH(A85)</f>
        <v>3</v>
      </c>
      <c r="D85" s="43" t="str">
        <f aca="false">C85&amp;"_"&amp;B85</f>
        <v>3_12</v>
      </c>
      <c r="E85" s="43" t="n">
        <f aca="false">NETWORKDAYS($A85,$A85,Jours_Fériés)</f>
        <v>1</v>
      </c>
      <c r="I85" s="44"/>
      <c r="J85" s="45"/>
      <c r="K85" s="46" t="n">
        <f aca="false">+SUM(I85:J85)</f>
        <v>0</v>
      </c>
      <c r="L85" s="47"/>
      <c r="M85" s="45"/>
      <c r="N85" s="45"/>
      <c r="O85" s="45"/>
      <c r="P85" s="46" t="n">
        <f aca="false">K85-SUM(L85:O85)</f>
        <v>0</v>
      </c>
      <c r="Q85" s="47"/>
      <c r="R85" s="45"/>
      <c r="S85" s="46"/>
      <c r="T85" s="48" t="n">
        <f aca="false">SUM(Q85:S85)</f>
        <v>0</v>
      </c>
      <c r="U85" s="49" t="n">
        <f aca="false">U84+P85-T85</f>
        <v>4404.02</v>
      </c>
      <c r="V85" s="50"/>
      <c r="W85" s="51"/>
      <c r="X85" s="52" t="n">
        <f aca="false">X84+L85-V85</f>
        <v>2855</v>
      </c>
      <c r="Y85" s="51" t="n">
        <f aca="false">IF(V85&gt;0,(Y84-Y84)+W85,Y84+W85)</f>
        <v>0</v>
      </c>
    </row>
    <row r="86" customFormat="false" ht="15.75" hidden="false" customHeight="false" outlineLevel="0" collapsed="false">
      <c r="A86" s="42" t="n">
        <f aca="false">A85+1</f>
        <v>43179</v>
      </c>
      <c r="B86" s="43" t="n">
        <f aca="false">IF(WEEKNUM(A86,21)=53,0,WEEKNUM(A86,21))</f>
        <v>12</v>
      </c>
      <c r="C86" s="43" t="n">
        <f aca="false">MONTH(A86)</f>
        <v>3</v>
      </c>
      <c r="D86" s="43" t="str">
        <f aca="false">C86&amp;"_"&amp;B86</f>
        <v>3_12</v>
      </c>
      <c r="E86" s="43" t="n">
        <f aca="false">NETWORKDAYS($A86,$A86,Jours_Fériés)</f>
        <v>1</v>
      </c>
      <c r="I86" s="44"/>
      <c r="J86" s="45"/>
      <c r="K86" s="46" t="n">
        <f aca="false">+SUM(I86:J86)</f>
        <v>0</v>
      </c>
      <c r="L86" s="47"/>
      <c r="M86" s="45"/>
      <c r="N86" s="45"/>
      <c r="O86" s="45"/>
      <c r="P86" s="46" t="n">
        <f aca="false">K86-SUM(L86:O86)</f>
        <v>0</v>
      </c>
      <c r="Q86" s="47"/>
      <c r="R86" s="45"/>
      <c r="S86" s="46"/>
      <c r="T86" s="48" t="n">
        <f aca="false">SUM(Q86:S86)</f>
        <v>0</v>
      </c>
      <c r="U86" s="49" t="n">
        <f aca="false">U85+P86-T86</f>
        <v>4404.02</v>
      </c>
      <c r="V86" s="50"/>
      <c r="W86" s="51"/>
      <c r="X86" s="52" t="n">
        <f aca="false">X85+L86-V86</f>
        <v>2855</v>
      </c>
      <c r="Y86" s="51" t="n">
        <f aca="false">IF(V86&gt;0,(Y85-Y85)+W86,Y85+W86)</f>
        <v>0</v>
      </c>
    </row>
    <row r="87" customFormat="false" ht="15.75" hidden="false" customHeight="false" outlineLevel="0" collapsed="false">
      <c r="A87" s="42" t="n">
        <f aca="false">A86+1</f>
        <v>43180</v>
      </c>
      <c r="B87" s="43" t="n">
        <f aca="false">IF(WEEKNUM(A87,21)=53,0,WEEKNUM(A87,21))</f>
        <v>12</v>
      </c>
      <c r="C87" s="43" t="n">
        <f aca="false">MONTH(A87)</f>
        <v>3</v>
      </c>
      <c r="D87" s="43" t="str">
        <f aca="false">C87&amp;"_"&amp;B87</f>
        <v>3_12</v>
      </c>
      <c r="E87" s="43" t="n">
        <f aca="false">NETWORKDAYS($A87,$A87,Jours_Fériés)</f>
        <v>1</v>
      </c>
      <c r="I87" s="44"/>
      <c r="J87" s="45"/>
      <c r="K87" s="46" t="n">
        <f aca="false">+SUM(I87:J87)</f>
        <v>0</v>
      </c>
      <c r="L87" s="47"/>
      <c r="M87" s="45"/>
      <c r="N87" s="45"/>
      <c r="O87" s="45"/>
      <c r="P87" s="46" t="n">
        <f aca="false">K87-SUM(L87:O87)</f>
        <v>0</v>
      </c>
      <c r="Q87" s="47"/>
      <c r="R87" s="45"/>
      <c r="S87" s="46"/>
      <c r="T87" s="48" t="n">
        <f aca="false">SUM(Q87:S87)</f>
        <v>0</v>
      </c>
      <c r="U87" s="49" t="n">
        <f aca="false">U86+P87-T87</f>
        <v>4404.02</v>
      </c>
      <c r="V87" s="50"/>
      <c r="W87" s="51"/>
      <c r="X87" s="52" t="n">
        <f aca="false">X86+L87-V87</f>
        <v>2855</v>
      </c>
      <c r="Y87" s="51" t="n">
        <f aca="false">IF(V87&gt;0,(Y86-Y86)+W87,Y86+W87)</f>
        <v>0</v>
      </c>
    </row>
    <row r="88" customFormat="false" ht="15.75" hidden="false" customHeight="false" outlineLevel="0" collapsed="false">
      <c r="A88" s="42" t="n">
        <f aca="false">A87+1</f>
        <v>43181</v>
      </c>
      <c r="B88" s="43" t="n">
        <f aca="false">IF(WEEKNUM(A88,21)=53,0,WEEKNUM(A88,21))</f>
        <v>12</v>
      </c>
      <c r="C88" s="43" t="n">
        <f aca="false">MONTH(A88)</f>
        <v>3</v>
      </c>
      <c r="D88" s="43" t="str">
        <f aca="false">C88&amp;"_"&amp;B88</f>
        <v>3_12</v>
      </c>
      <c r="E88" s="43" t="n">
        <f aca="false">NETWORKDAYS($A88,$A88,Jours_Fériés)</f>
        <v>1</v>
      </c>
      <c r="I88" s="44"/>
      <c r="J88" s="45"/>
      <c r="K88" s="46" t="n">
        <f aca="false">+SUM(I88:J88)</f>
        <v>0</v>
      </c>
      <c r="L88" s="47"/>
      <c r="M88" s="45"/>
      <c r="N88" s="45"/>
      <c r="O88" s="45"/>
      <c r="P88" s="46" t="n">
        <f aca="false">K88-SUM(L88:O88)</f>
        <v>0</v>
      </c>
      <c r="Q88" s="47"/>
      <c r="R88" s="45"/>
      <c r="S88" s="46"/>
      <c r="T88" s="48" t="n">
        <f aca="false">SUM(Q88:S88)</f>
        <v>0</v>
      </c>
      <c r="U88" s="49" t="n">
        <f aca="false">U87+P88-T88</f>
        <v>4404.02</v>
      </c>
      <c r="V88" s="50"/>
      <c r="W88" s="51"/>
      <c r="X88" s="52" t="n">
        <f aca="false">X87+L88-V88</f>
        <v>2855</v>
      </c>
      <c r="Y88" s="51" t="n">
        <f aca="false">IF(V88&gt;0,(Y87-Y87)+W88,Y87+W88)</f>
        <v>0</v>
      </c>
    </row>
    <row r="89" customFormat="false" ht="15.75" hidden="false" customHeight="false" outlineLevel="0" collapsed="false">
      <c r="A89" s="42" t="n">
        <f aca="false">A88+1</f>
        <v>43182</v>
      </c>
      <c r="B89" s="43" t="n">
        <f aca="false">IF(WEEKNUM(A89,21)=53,0,WEEKNUM(A89,21))</f>
        <v>12</v>
      </c>
      <c r="C89" s="43" t="n">
        <f aca="false">MONTH(A89)</f>
        <v>3</v>
      </c>
      <c r="D89" s="43" t="str">
        <f aca="false">C89&amp;"_"&amp;B89</f>
        <v>3_12</v>
      </c>
      <c r="E89" s="43" t="n">
        <f aca="false">NETWORKDAYS($A89,$A89,Jours_Fériés)</f>
        <v>1</v>
      </c>
      <c r="I89" s="44"/>
      <c r="J89" s="45"/>
      <c r="K89" s="46" t="n">
        <f aca="false">+SUM(I89:J89)</f>
        <v>0</v>
      </c>
      <c r="L89" s="47"/>
      <c r="M89" s="45"/>
      <c r="N89" s="45"/>
      <c r="O89" s="45"/>
      <c r="P89" s="46" t="n">
        <f aca="false">K89-SUM(L89:O89)</f>
        <v>0</v>
      </c>
      <c r="Q89" s="47"/>
      <c r="R89" s="45"/>
      <c r="S89" s="46"/>
      <c r="T89" s="48" t="n">
        <f aca="false">SUM(Q89:S89)</f>
        <v>0</v>
      </c>
      <c r="U89" s="49" t="n">
        <f aca="false">U88+P89-T89</f>
        <v>4404.02</v>
      </c>
      <c r="V89" s="50"/>
      <c r="W89" s="51"/>
      <c r="X89" s="52" t="n">
        <f aca="false">X88+L89-V89</f>
        <v>2855</v>
      </c>
      <c r="Y89" s="51" t="n">
        <f aca="false">IF(V89&gt;0,(Y88-Y88)+W89,Y88+W89)</f>
        <v>0</v>
      </c>
    </row>
    <row r="90" customFormat="false" ht="15.75" hidden="false" customHeight="false" outlineLevel="0" collapsed="false">
      <c r="A90" s="42" t="n">
        <f aca="false">A89+1</f>
        <v>43183</v>
      </c>
      <c r="B90" s="43" t="n">
        <f aca="false">IF(WEEKNUM(A90,21)=53,0,WEEKNUM(A90,21))</f>
        <v>12</v>
      </c>
      <c r="C90" s="43" t="n">
        <f aca="false">MONTH(A90)</f>
        <v>3</v>
      </c>
      <c r="D90" s="43" t="str">
        <f aca="false">C90&amp;"_"&amp;B90</f>
        <v>3_12</v>
      </c>
      <c r="E90" s="43" t="n">
        <f aca="false">NETWORKDAYS($A90,$A90,Jours_Fériés)</f>
        <v>0</v>
      </c>
      <c r="I90" s="44"/>
      <c r="J90" s="45"/>
      <c r="K90" s="46" t="n">
        <f aca="false">+SUM(I90:J90)</f>
        <v>0</v>
      </c>
      <c r="L90" s="47"/>
      <c r="M90" s="45"/>
      <c r="N90" s="45"/>
      <c r="O90" s="45"/>
      <c r="P90" s="46" t="n">
        <f aca="false">K90-SUM(L90:O90)</f>
        <v>0</v>
      </c>
      <c r="Q90" s="47"/>
      <c r="R90" s="45"/>
      <c r="S90" s="46"/>
      <c r="T90" s="48" t="n">
        <f aca="false">SUM(Q90:S90)</f>
        <v>0</v>
      </c>
      <c r="U90" s="49" t="n">
        <f aca="false">U89+P90-T90</f>
        <v>4404.02</v>
      </c>
      <c r="V90" s="50"/>
      <c r="W90" s="51"/>
      <c r="X90" s="52" t="n">
        <f aca="false">X89+L90-V90</f>
        <v>2855</v>
      </c>
      <c r="Y90" s="51" t="n">
        <f aca="false">IF(V90&gt;0,(Y89-Y89)+W90,Y89+W90)</f>
        <v>0</v>
      </c>
    </row>
    <row r="91" customFormat="false" ht="15.75" hidden="false" customHeight="false" outlineLevel="0" collapsed="false">
      <c r="A91" s="42" t="n">
        <f aca="false">A90+1</f>
        <v>43184</v>
      </c>
      <c r="B91" s="43" t="n">
        <f aca="false">IF(WEEKNUM(A91,21)=53,0,WEEKNUM(A91,21))</f>
        <v>12</v>
      </c>
      <c r="C91" s="43" t="n">
        <f aca="false">MONTH(A91)</f>
        <v>3</v>
      </c>
      <c r="D91" s="43" t="str">
        <f aca="false">C91&amp;"_"&amp;B91</f>
        <v>3_12</v>
      </c>
      <c r="E91" s="43" t="n">
        <f aca="false">NETWORKDAYS($A91,$A91,Jours_Fériés)</f>
        <v>0</v>
      </c>
      <c r="I91" s="44"/>
      <c r="J91" s="45"/>
      <c r="K91" s="46" t="n">
        <f aca="false">+SUM(I91:J91)</f>
        <v>0</v>
      </c>
      <c r="L91" s="47"/>
      <c r="M91" s="45"/>
      <c r="N91" s="45"/>
      <c r="O91" s="45"/>
      <c r="P91" s="46" t="n">
        <f aca="false">K91-SUM(L91:O91)</f>
        <v>0</v>
      </c>
      <c r="Q91" s="47"/>
      <c r="R91" s="45"/>
      <c r="S91" s="46"/>
      <c r="T91" s="48" t="n">
        <f aca="false">SUM(Q91:S91)</f>
        <v>0</v>
      </c>
      <c r="U91" s="49" t="n">
        <f aca="false">U90+P91-T91</f>
        <v>4404.02</v>
      </c>
      <c r="V91" s="50"/>
      <c r="W91" s="51"/>
      <c r="X91" s="52" t="n">
        <f aca="false">X90+L91-V91</f>
        <v>2855</v>
      </c>
      <c r="Y91" s="51" t="n">
        <f aca="false">IF(V91&gt;0,(Y90-Y90)+W91,Y90+W91)</f>
        <v>0</v>
      </c>
    </row>
    <row r="92" customFormat="false" ht="15.75" hidden="false" customHeight="false" outlineLevel="0" collapsed="false">
      <c r="A92" s="42" t="n">
        <f aca="false">A91+1</f>
        <v>43185</v>
      </c>
      <c r="B92" s="43" t="n">
        <f aca="false">IF(WEEKNUM(A92,21)=53,0,WEEKNUM(A92,21))</f>
        <v>13</v>
      </c>
      <c r="C92" s="43" t="n">
        <f aca="false">MONTH(A92)</f>
        <v>3</v>
      </c>
      <c r="D92" s="43" t="str">
        <f aca="false">C92&amp;"_"&amp;B92</f>
        <v>3_13</v>
      </c>
      <c r="E92" s="43" t="n">
        <f aca="false">NETWORKDAYS($A92,$A92,Jours_Fériés)</f>
        <v>1</v>
      </c>
      <c r="I92" s="44"/>
      <c r="J92" s="45"/>
      <c r="K92" s="46" t="n">
        <f aca="false">+SUM(I92:J92)</f>
        <v>0</v>
      </c>
      <c r="L92" s="47"/>
      <c r="M92" s="45"/>
      <c r="N92" s="45"/>
      <c r="O92" s="45"/>
      <c r="P92" s="46" t="n">
        <f aca="false">K92-SUM(L92:O92)</f>
        <v>0</v>
      </c>
      <c r="Q92" s="47"/>
      <c r="R92" s="45"/>
      <c r="S92" s="46"/>
      <c r="T92" s="48" t="n">
        <f aca="false">SUM(Q92:S92)</f>
        <v>0</v>
      </c>
      <c r="U92" s="49" t="n">
        <f aca="false">U91+P92-T92</f>
        <v>4404.02</v>
      </c>
      <c r="V92" s="50"/>
      <c r="W92" s="51"/>
      <c r="X92" s="52" t="n">
        <f aca="false">X91+L92-V92</f>
        <v>2855</v>
      </c>
      <c r="Y92" s="51" t="n">
        <f aca="false">IF(V92&gt;0,(Y91-Y91)+W92,Y91+W92)</f>
        <v>0</v>
      </c>
    </row>
    <row r="93" customFormat="false" ht="15.75" hidden="false" customHeight="false" outlineLevel="0" collapsed="false">
      <c r="A93" s="42" t="n">
        <f aca="false">A92+1</f>
        <v>43186</v>
      </c>
      <c r="B93" s="43" t="n">
        <f aca="false">IF(WEEKNUM(A93,21)=53,0,WEEKNUM(A93,21))</f>
        <v>13</v>
      </c>
      <c r="C93" s="43" t="n">
        <f aca="false">MONTH(A93)</f>
        <v>3</v>
      </c>
      <c r="D93" s="43" t="str">
        <f aca="false">C93&amp;"_"&amp;B93</f>
        <v>3_13</v>
      </c>
      <c r="E93" s="43" t="n">
        <f aca="false">NETWORKDAYS($A93,$A93,Jours_Fériés)</f>
        <v>1</v>
      </c>
      <c r="I93" s="44"/>
      <c r="J93" s="45"/>
      <c r="K93" s="46" t="n">
        <f aca="false">+SUM(I93:J93)</f>
        <v>0</v>
      </c>
      <c r="L93" s="47"/>
      <c r="M93" s="45"/>
      <c r="N93" s="45"/>
      <c r="O93" s="45"/>
      <c r="P93" s="46" t="n">
        <f aca="false">K93-SUM(L93:O93)</f>
        <v>0</v>
      </c>
      <c r="Q93" s="47"/>
      <c r="R93" s="45"/>
      <c r="S93" s="46"/>
      <c r="T93" s="48" t="n">
        <f aca="false">SUM(Q93:S93)</f>
        <v>0</v>
      </c>
      <c r="U93" s="49" t="n">
        <f aca="false">U92+P93-T93</f>
        <v>4404.02</v>
      </c>
      <c r="V93" s="50"/>
      <c r="W93" s="51"/>
      <c r="X93" s="52" t="n">
        <f aca="false">X92+L93-V93</f>
        <v>2855</v>
      </c>
      <c r="Y93" s="51" t="n">
        <f aca="false">IF(V93&gt;0,(Y92-Y92)+W93,Y92+W93)</f>
        <v>0</v>
      </c>
    </row>
    <row r="94" customFormat="false" ht="15.75" hidden="false" customHeight="false" outlineLevel="0" collapsed="false">
      <c r="A94" s="42" t="n">
        <f aca="false">A93+1</f>
        <v>43187</v>
      </c>
      <c r="B94" s="43" t="n">
        <f aca="false">IF(WEEKNUM(A94,21)=53,0,WEEKNUM(A94,21))</f>
        <v>13</v>
      </c>
      <c r="C94" s="43" t="n">
        <f aca="false">MONTH(A94)</f>
        <v>3</v>
      </c>
      <c r="D94" s="43" t="str">
        <f aca="false">C94&amp;"_"&amp;B94</f>
        <v>3_13</v>
      </c>
      <c r="E94" s="43" t="n">
        <f aca="false">NETWORKDAYS($A94,$A94,Jours_Fériés)</f>
        <v>1</v>
      </c>
      <c r="I94" s="44"/>
      <c r="J94" s="45"/>
      <c r="K94" s="46" t="n">
        <f aca="false">+SUM(I94:J94)</f>
        <v>0</v>
      </c>
      <c r="L94" s="47"/>
      <c r="M94" s="45"/>
      <c r="N94" s="45"/>
      <c r="O94" s="45"/>
      <c r="P94" s="46" t="n">
        <f aca="false">K94-SUM(L94:O94)</f>
        <v>0</v>
      </c>
      <c r="Q94" s="47"/>
      <c r="R94" s="45"/>
      <c r="S94" s="46"/>
      <c r="T94" s="48" t="n">
        <f aca="false">SUM(Q94:S94)</f>
        <v>0</v>
      </c>
      <c r="U94" s="49" t="n">
        <f aca="false">U93+P94-T94</f>
        <v>4404.02</v>
      </c>
      <c r="V94" s="50"/>
      <c r="W94" s="51"/>
      <c r="X94" s="52" t="n">
        <f aca="false">X93+L94-V94</f>
        <v>2855</v>
      </c>
      <c r="Y94" s="51" t="n">
        <f aca="false">IF(V94&gt;0,(Y93-Y93)+W94,Y93+W94)</f>
        <v>0</v>
      </c>
    </row>
    <row r="95" customFormat="false" ht="15.75" hidden="false" customHeight="false" outlineLevel="0" collapsed="false">
      <c r="A95" s="42" t="n">
        <f aca="false">A94+1</f>
        <v>43188</v>
      </c>
      <c r="B95" s="43" t="n">
        <f aca="false">IF(WEEKNUM(A95,21)=53,0,WEEKNUM(A95,21))</f>
        <v>13</v>
      </c>
      <c r="C95" s="43" t="n">
        <f aca="false">MONTH(A95)</f>
        <v>3</v>
      </c>
      <c r="D95" s="43" t="str">
        <f aca="false">C95&amp;"_"&amp;B95</f>
        <v>3_13</v>
      </c>
      <c r="E95" s="43" t="n">
        <f aca="false">NETWORKDAYS($A95,$A95,Jours_Fériés)</f>
        <v>1</v>
      </c>
      <c r="I95" s="44"/>
      <c r="J95" s="45"/>
      <c r="K95" s="46" t="n">
        <f aca="false">+SUM(I95:J95)</f>
        <v>0</v>
      </c>
      <c r="L95" s="47"/>
      <c r="M95" s="45"/>
      <c r="N95" s="45"/>
      <c r="O95" s="45"/>
      <c r="P95" s="46" t="n">
        <f aca="false">K95-SUM(L95:O95)</f>
        <v>0</v>
      </c>
      <c r="Q95" s="47"/>
      <c r="R95" s="45"/>
      <c r="S95" s="46"/>
      <c r="T95" s="48" t="n">
        <f aca="false">SUM(Q95:S95)</f>
        <v>0</v>
      </c>
      <c r="U95" s="49" t="n">
        <f aca="false">U94+P95-T95</f>
        <v>4404.02</v>
      </c>
      <c r="V95" s="50"/>
      <c r="W95" s="51"/>
      <c r="X95" s="52" t="n">
        <f aca="false">X94+L95-V95</f>
        <v>2855</v>
      </c>
      <c r="Y95" s="51" t="n">
        <f aca="false">IF(V95&gt;0,(Y94-Y94)+W95,Y94+W95)</f>
        <v>0</v>
      </c>
    </row>
    <row r="96" customFormat="false" ht="15.75" hidden="false" customHeight="false" outlineLevel="0" collapsed="false">
      <c r="A96" s="42" t="n">
        <f aca="false">A95+1</f>
        <v>43189</v>
      </c>
      <c r="B96" s="43" t="n">
        <f aca="false">IF(WEEKNUM(A96,21)=53,0,WEEKNUM(A96,21))</f>
        <v>13</v>
      </c>
      <c r="C96" s="43" t="n">
        <f aca="false">MONTH(A96)</f>
        <v>3</v>
      </c>
      <c r="D96" s="43" t="str">
        <f aca="false">C96&amp;"_"&amp;B96</f>
        <v>3_13</v>
      </c>
      <c r="E96" s="43" t="n">
        <f aca="false">NETWORKDAYS($A96,$A96,Jours_Fériés)</f>
        <v>1</v>
      </c>
      <c r="I96" s="44"/>
      <c r="J96" s="45"/>
      <c r="K96" s="46" t="n">
        <f aca="false">+SUM(I96:J96)</f>
        <v>0</v>
      </c>
      <c r="L96" s="47"/>
      <c r="M96" s="45"/>
      <c r="N96" s="45"/>
      <c r="O96" s="45"/>
      <c r="P96" s="46" t="n">
        <f aca="false">K96-SUM(L96:O96)</f>
        <v>0</v>
      </c>
      <c r="Q96" s="47"/>
      <c r="R96" s="45"/>
      <c r="S96" s="46"/>
      <c r="T96" s="48" t="n">
        <f aca="false">SUM(Q96:S96)</f>
        <v>0</v>
      </c>
      <c r="U96" s="49" t="n">
        <f aca="false">U95+P96-T96</f>
        <v>4404.02</v>
      </c>
      <c r="V96" s="50"/>
      <c r="W96" s="51"/>
      <c r="X96" s="52" t="n">
        <f aca="false">X95+L96-V96</f>
        <v>2855</v>
      </c>
      <c r="Y96" s="51" t="n">
        <f aca="false">IF(V96&gt;0,(Y95-Y95)+W96,Y95+W96)</f>
        <v>0</v>
      </c>
    </row>
    <row r="97" customFormat="false" ht="15.75" hidden="false" customHeight="false" outlineLevel="0" collapsed="false">
      <c r="A97" s="42" t="n">
        <f aca="false">A96+1</f>
        <v>43190</v>
      </c>
      <c r="B97" s="43" t="n">
        <f aca="false">IF(WEEKNUM(A97,21)=53,0,WEEKNUM(A97,21))</f>
        <v>13</v>
      </c>
      <c r="C97" s="43" t="n">
        <f aca="false">MONTH(A97)</f>
        <v>3</v>
      </c>
      <c r="D97" s="43" t="str">
        <f aca="false">C97&amp;"_"&amp;B97</f>
        <v>3_13</v>
      </c>
      <c r="E97" s="43" t="n">
        <f aca="false">NETWORKDAYS($A97,$A97,Jours_Fériés)</f>
        <v>0</v>
      </c>
      <c r="I97" s="44"/>
      <c r="J97" s="45"/>
      <c r="K97" s="46" t="n">
        <f aca="false">+SUM(I97:J97)</f>
        <v>0</v>
      </c>
      <c r="L97" s="47"/>
      <c r="M97" s="45"/>
      <c r="N97" s="45"/>
      <c r="O97" s="45"/>
      <c r="P97" s="46" t="n">
        <f aca="false">K97-SUM(L97:O97)</f>
        <v>0</v>
      </c>
      <c r="Q97" s="47"/>
      <c r="R97" s="45"/>
      <c r="S97" s="46"/>
      <c r="T97" s="48" t="n">
        <f aca="false">SUM(Q97:S97)</f>
        <v>0</v>
      </c>
      <c r="U97" s="49" t="n">
        <f aca="false">U96+P97-T97</f>
        <v>4404.02</v>
      </c>
      <c r="V97" s="50"/>
      <c r="W97" s="51"/>
      <c r="X97" s="52" t="n">
        <f aca="false">X96+L97-V97</f>
        <v>2855</v>
      </c>
      <c r="Y97" s="51" t="n">
        <f aca="false">IF(V97&gt;0,(Y96-Y96)+W97,Y96+W97)</f>
        <v>0</v>
      </c>
    </row>
    <row r="98" customFormat="false" ht="15.75" hidden="false" customHeight="false" outlineLevel="0" collapsed="false">
      <c r="A98" s="42" t="n">
        <f aca="false">A97+1</f>
        <v>43191</v>
      </c>
      <c r="B98" s="43" t="n">
        <f aca="false">IF(WEEKNUM(A98,21)=53,0,WEEKNUM(A98,21))</f>
        <v>13</v>
      </c>
      <c r="C98" s="43" t="n">
        <f aca="false">MONTH(A98)</f>
        <v>4</v>
      </c>
      <c r="D98" s="43" t="str">
        <f aca="false">C98&amp;"_"&amp;B98</f>
        <v>4_13</v>
      </c>
      <c r="E98" s="43" t="n">
        <f aca="false">NETWORKDAYS($A98,$A98,Jours_Fériés)</f>
        <v>0</v>
      </c>
      <c r="I98" s="44"/>
      <c r="J98" s="45"/>
      <c r="K98" s="46" t="n">
        <f aca="false">+SUM(I98:J98)</f>
        <v>0</v>
      </c>
      <c r="L98" s="47"/>
      <c r="M98" s="45"/>
      <c r="N98" s="45"/>
      <c r="O98" s="45"/>
      <c r="P98" s="46" t="n">
        <f aca="false">K98-SUM(L98:O98)</f>
        <v>0</v>
      </c>
      <c r="Q98" s="47"/>
      <c r="R98" s="45"/>
      <c r="S98" s="46"/>
      <c r="T98" s="48" t="n">
        <f aca="false">SUM(Q98:S98)</f>
        <v>0</v>
      </c>
      <c r="U98" s="49" t="n">
        <f aca="false">U97+P98-T98</f>
        <v>4404.02</v>
      </c>
      <c r="V98" s="50"/>
      <c r="W98" s="51"/>
      <c r="X98" s="52" t="n">
        <f aca="false">X97+L98-V98</f>
        <v>2855</v>
      </c>
      <c r="Y98" s="51" t="n">
        <f aca="false">IF(V98&gt;0,(Y97-Y97)+W98,Y97+W98)</f>
        <v>0</v>
      </c>
    </row>
    <row r="99" customFormat="false" ht="15.75" hidden="false" customHeight="false" outlineLevel="0" collapsed="false">
      <c r="A99" s="42" t="n">
        <f aca="false">A98+1</f>
        <v>43192</v>
      </c>
      <c r="B99" s="43" t="n">
        <f aca="false">IF(WEEKNUM(A99,21)=53,0,WEEKNUM(A99,21))</f>
        <v>14</v>
      </c>
      <c r="C99" s="43" t="n">
        <f aca="false">MONTH(A99)</f>
        <v>4</v>
      </c>
      <c r="D99" s="43" t="str">
        <f aca="false">C99&amp;"_"&amp;B99</f>
        <v>4_14</v>
      </c>
      <c r="E99" s="43" t="n">
        <f aca="false">NETWORKDAYS($A99,$A99,Jours_Fériés)</f>
        <v>0</v>
      </c>
      <c r="I99" s="44"/>
      <c r="J99" s="45"/>
      <c r="K99" s="46" t="n">
        <f aca="false">+SUM(I99:J99)</f>
        <v>0</v>
      </c>
      <c r="L99" s="47"/>
      <c r="M99" s="45"/>
      <c r="N99" s="45"/>
      <c r="O99" s="45"/>
      <c r="P99" s="46" t="n">
        <f aca="false">K99-SUM(L99:O99)</f>
        <v>0</v>
      </c>
      <c r="Q99" s="47"/>
      <c r="R99" s="45"/>
      <c r="S99" s="46"/>
      <c r="T99" s="48" t="n">
        <f aca="false">SUM(Q99:S99)</f>
        <v>0</v>
      </c>
      <c r="U99" s="49" t="n">
        <f aca="false">U98+P99-T99</f>
        <v>4404.02</v>
      </c>
      <c r="V99" s="50"/>
      <c r="W99" s="51"/>
      <c r="X99" s="52" t="n">
        <f aca="false">X98+L99-V99</f>
        <v>2855</v>
      </c>
      <c r="Y99" s="51" t="n">
        <f aca="false">IF(V99&gt;0,(Y98-Y98)+W99,Y98+W99)</f>
        <v>0</v>
      </c>
    </row>
    <row r="100" customFormat="false" ht="15.75" hidden="false" customHeight="false" outlineLevel="0" collapsed="false">
      <c r="A100" s="42" t="n">
        <f aca="false">A99+1</f>
        <v>43193</v>
      </c>
      <c r="B100" s="43" t="n">
        <f aca="false">IF(WEEKNUM(A100,21)=53,0,WEEKNUM(A100,21))</f>
        <v>14</v>
      </c>
      <c r="C100" s="43" t="n">
        <f aca="false">MONTH(A100)</f>
        <v>4</v>
      </c>
      <c r="D100" s="43" t="str">
        <f aca="false">C100&amp;"_"&amp;B100</f>
        <v>4_14</v>
      </c>
      <c r="E100" s="43" t="n">
        <f aca="false">NETWORKDAYS($A100,$A100,Jours_Fériés)</f>
        <v>1</v>
      </c>
      <c r="I100" s="44"/>
      <c r="J100" s="45"/>
      <c r="K100" s="46" t="n">
        <f aca="false">+SUM(I100:J100)</f>
        <v>0</v>
      </c>
      <c r="L100" s="47"/>
      <c r="M100" s="45"/>
      <c r="N100" s="45"/>
      <c r="O100" s="45"/>
      <c r="P100" s="46" t="n">
        <f aca="false">K100-SUM(L100:O100)</f>
        <v>0</v>
      </c>
      <c r="Q100" s="47"/>
      <c r="R100" s="45"/>
      <c r="S100" s="46"/>
      <c r="T100" s="48" t="n">
        <f aca="false">SUM(Q100:S100)</f>
        <v>0</v>
      </c>
      <c r="U100" s="49" t="n">
        <f aca="false">U99+P100-T100</f>
        <v>4404.02</v>
      </c>
      <c r="V100" s="50"/>
      <c r="W100" s="51"/>
      <c r="X100" s="52" t="n">
        <f aca="false">X99+L100-V100</f>
        <v>2855</v>
      </c>
      <c r="Y100" s="51" t="n">
        <f aca="false">IF(V100&gt;0,(Y99-Y99)+W100,Y99+W100)</f>
        <v>0</v>
      </c>
    </row>
    <row r="101" customFormat="false" ht="15.75" hidden="false" customHeight="false" outlineLevel="0" collapsed="false">
      <c r="A101" s="42" t="n">
        <f aca="false">A100+1</f>
        <v>43194</v>
      </c>
      <c r="B101" s="43" t="n">
        <f aca="false">IF(WEEKNUM(A101,21)=53,0,WEEKNUM(A101,21))</f>
        <v>14</v>
      </c>
      <c r="C101" s="43" t="n">
        <f aca="false">MONTH(A101)</f>
        <v>4</v>
      </c>
      <c r="D101" s="43" t="str">
        <f aca="false">C101&amp;"_"&amp;B101</f>
        <v>4_14</v>
      </c>
      <c r="E101" s="43" t="n">
        <f aca="false">NETWORKDAYS($A101,$A101,Jours_Fériés)</f>
        <v>1</v>
      </c>
      <c r="I101" s="44"/>
      <c r="J101" s="45"/>
      <c r="K101" s="46" t="n">
        <f aca="false">+SUM(I101:J101)</f>
        <v>0</v>
      </c>
      <c r="L101" s="47"/>
      <c r="M101" s="45"/>
      <c r="N101" s="45"/>
      <c r="O101" s="45"/>
      <c r="P101" s="46" t="n">
        <f aca="false">K101-SUM(L101:O101)</f>
        <v>0</v>
      </c>
      <c r="Q101" s="47"/>
      <c r="R101" s="45"/>
      <c r="S101" s="46"/>
      <c r="T101" s="48" t="n">
        <f aca="false">SUM(Q101:S101)</f>
        <v>0</v>
      </c>
      <c r="U101" s="49" t="n">
        <f aca="false">U100+P101-T101</f>
        <v>4404.02</v>
      </c>
      <c r="V101" s="50"/>
      <c r="W101" s="51"/>
      <c r="X101" s="52" t="n">
        <f aca="false">X100+L101-V101</f>
        <v>2855</v>
      </c>
      <c r="Y101" s="51" t="n">
        <f aca="false">IF(V101&gt;0,(Y100-Y100)+W101,Y100+W101)</f>
        <v>0</v>
      </c>
    </row>
    <row r="102" customFormat="false" ht="15.75" hidden="false" customHeight="false" outlineLevel="0" collapsed="false">
      <c r="A102" s="42" t="n">
        <f aca="false">A101+1</f>
        <v>43195</v>
      </c>
      <c r="B102" s="43" t="n">
        <f aca="false">IF(WEEKNUM(A102,21)=53,0,WEEKNUM(A102,21))</f>
        <v>14</v>
      </c>
      <c r="C102" s="43" t="n">
        <f aca="false">MONTH(A102)</f>
        <v>4</v>
      </c>
      <c r="D102" s="43" t="str">
        <f aca="false">C102&amp;"_"&amp;B102</f>
        <v>4_14</v>
      </c>
      <c r="E102" s="43" t="n">
        <f aca="false">NETWORKDAYS($A102,$A102,Jours_Fériés)</f>
        <v>1</v>
      </c>
      <c r="I102" s="44"/>
      <c r="J102" s="45"/>
      <c r="K102" s="46" t="n">
        <f aca="false">+SUM(I102:J102)</f>
        <v>0</v>
      </c>
      <c r="L102" s="47"/>
      <c r="M102" s="45"/>
      <c r="N102" s="45"/>
      <c r="O102" s="45"/>
      <c r="P102" s="46" t="n">
        <f aca="false">K102-SUM(L102:O102)</f>
        <v>0</v>
      </c>
      <c r="Q102" s="47"/>
      <c r="R102" s="45"/>
      <c r="S102" s="46"/>
      <c r="T102" s="48" t="n">
        <f aca="false">SUM(Q102:S102)</f>
        <v>0</v>
      </c>
      <c r="U102" s="49" t="n">
        <f aca="false">U101+P102-T102</f>
        <v>4404.02</v>
      </c>
      <c r="V102" s="50"/>
      <c r="W102" s="51"/>
      <c r="X102" s="52" t="n">
        <f aca="false">X101+L102-V102</f>
        <v>2855</v>
      </c>
      <c r="Y102" s="51" t="n">
        <f aca="false">IF(V102&gt;0,(Y101-Y101)+W102,Y101+W102)</f>
        <v>0</v>
      </c>
    </row>
    <row r="103" customFormat="false" ht="15.75" hidden="false" customHeight="false" outlineLevel="0" collapsed="false">
      <c r="A103" s="42" t="n">
        <f aca="false">A102+1</f>
        <v>43196</v>
      </c>
      <c r="B103" s="43" t="n">
        <f aca="false">IF(WEEKNUM(A103,21)=53,0,WEEKNUM(A103,21))</f>
        <v>14</v>
      </c>
      <c r="C103" s="43" t="n">
        <f aca="false">MONTH(A103)</f>
        <v>4</v>
      </c>
      <c r="D103" s="43" t="str">
        <f aca="false">C103&amp;"_"&amp;B103</f>
        <v>4_14</v>
      </c>
      <c r="E103" s="43" t="n">
        <f aca="false">NETWORKDAYS($A103,$A103,Jours_Fériés)</f>
        <v>1</v>
      </c>
      <c r="I103" s="44"/>
      <c r="J103" s="45"/>
      <c r="K103" s="46" t="n">
        <f aca="false">+SUM(I103:J103)</f>
        <v>0</v>
      </c>
      <c r="L103" s="47"/>
      <c r="M103" s="45"/>
      <c r="N103" s="45"/>
      <c r="O103" s="45"/>
      <c r="P103" s="46" t="n">
        <f aca="false">K103-SUM(L103:O103)</f>
        <v>0</v>
      </c>
      <c r="Q103" s="47"/>
      <c r="R103" s="45"/>
      <c r="S103" s="46"/>
      <c r="T103" s="48" t="n">
        <f aca="false">SUM(Q103:S103)</f>
        <v>0</v>
      </c>
      <c r="U103" s="49" t="n">
        <f aca="false">U102+P103-T103</f>
        <v>4404.02</v>
      </c>
      <c r="V103" s="50"/>
      <c r="W103" s="51"/>
      <c r="X103" s="52" t="n">
        <f aca="false">X102+L103-V103</f>
        <v>2855</v>
      </c>
      <c r="Y103" s="51" t="n">
        <f aca="false">IF(V103&gt;0,(Y102-Y102)+W103,Y102+W103)</f>
        <v>0</v>
      </c>
    </row>
    <row r="104" customFormat="false" ht="15.75" hidden="false" customHeight="false" outlineLevel="0" collapsed="false">
      <c r="A104" s="42" t="n">
        <f aca="false">A103+1</f>
        <v>43197</v>
      </c>
      <c r="B104" s="43" t="n">
        <f aca="false">IF(WEEKNUM(A104,21)=53,0,WEEKNUM(A104,21))</f>
        <v>14</v>
      </c>
      <c r="C104" s="43" t="n">
        <f aca="false">MONTH(A104)</f>
        <v>4</v>
      </c>
      <c r="D104" s="43" t="str">
        <f aca="false">C104&amp;"_"&amp;B104</f>
        <v>4_14</v>
      </c>
      <c r="E104" s="43" t="n">
        <f aca="false">NETWORKDAYS($A104,$A104,Jours_Fériés)</f>
        <v>0</v>
      </c>
      <c r="I104" s="44"/>
      <c r="J104" s="45"/>
      <c r="K104" s="46" t="n">
        <f aca="false">+SUM(I104:J104)</f>
        <v>0</v>
      </c>
      <c r="L104" s="47"/>
      <c r="M104" s="45"/>
      <c r="N104" s="45"/>
      <c r="O104" s="45"/>
      <c r="P104" s="46" t="n">
        <f aca="false">K104-SUM(L104:O104)</f>
        <v>0</v>
      </c>
      <c r="Q104" s="47"/>
      <c r="R104" s="45"/>
      <c r="S104" s="46"/>
      <c r="T104" s="48" t="n">
        <f aca="false">SUM(Q104:S104)</f>
        <v>0</v>
      </c>
      <c r="U104" s="49" t="n">
        <f aca="false">U103+P104-T104</f>
        <v>4404.02</v>
      </c>
      <c r="V104" s="50"/>
      <c r="W104" s="51"/>
      <c r="X104" s="52" t="n">
        <f aca="false">X103+L104-V104</f>
        <v>2855</v>
      </c>
      <c r="Y104" s="51" t="n">
        <f aca="false">IF(V104&gt;0,(Y103-Y103)+W104,Y103+W104)</f>
        <v>0</v>
      </c>
    </row>
    <row r="105" customFormat="false" ht="15.75" hidden="false" customHeight="false" outlineLevel="0" collapsed="false">
      <c r="A105" s="42" t="n">
        <f aca="false">A104+1</f>
        <v>43198</v>
      </c>
      <c r="B105" s="43" t="n">
        <f aca="false">IF(WEEKNUM(A105,21)=53,0,WEEKNUM(A105,21))</f>
        <v>14</v>
      </c>
      <c r="C105" s="43" t="n">
        <f aca="false">MONTH(A105)</f>
        <v>4</v>
      </c>
      <c r="D105" s="43" t="str">
        <f aca="false">C105&amp;"_"&amp;B105</f>
        <v>4_14</v>
      </c>
      <c r="E105" s="43" t="n">
        <f aca="false">NETWORKDAYS($A105,$A105,Jours_Fériés)</f>
        <v>0</v>
      </c>
      <c r="I105" s="44"/>
      <c r="J105" s="45"/>
      <c r="K105" s="46" t="n">
        <f aca="false">+SUM(I105:J105)</f>
        <v>0</v>
      </c>
      <c r="L105" s="47"/>
      <c r="M105" s="45"/>
      <c r="N105" s="45"/>
      <c r="O105" s="45"/>
      <c r="P105" s="46" t="n">
        <f aca="false">K105-SUM(L105:O105)</f>
        <v>0</v>
      </c>
      <c r="Q105" s="47"/>
      <c r="R105" s="45"/>
      <c r="S105" s="46"/>
      <c r="T105" s="48" t="n">
        <f aca="false">SUM(Q105:S105)</f>
        <v>0</v>
      </c>
      <c r="U105" s="49" t="n">
        <f aca="false">U104+P105-T105</f>
        <v>4404.02</v>
      </c>
      <c r="V105" s="50"/>
      <c r="W105" s="51"/>
      <c r="X105" s="52" t="n">
        <f aca="false">X104+L105-V105</f>
        <v>2855</v>
      </c>
      <c r="Y105" s="51" t="n">
        <f aca="false">IF(V105&gt;0,(Y104-Y104)+W105,Y104+W105)</f>
        <v>0</v>
      </c>
    </row>
    <row r="106" customFormat="false" ht="15.75" hidden="false" customHeight="false" outlineLevel="0" collapsed="false">
      <c r="A106" s="42" t="n">
        <f aca="false">A105+1</f>
        <v>43199</v>
      </c>
      <c r="B106" s="43" t="n">
        <f aca="false">IF(WEEKNUM(A106,21)=53,0,WEEKNUM(A106,21))</f>
        <v>15</v>
      </c>
      <c r="C106" s="43" t="n">
        <f aca="false">MONTH(A106)</f>
        <v>4</v>
      </c>
      <c r="D106" s="43" t="str">
        <f aca="false">C106&amp;"_"&amp;B106</f>
        <v>4_15</v>
      </c>
      <c r="E106" s="43" t="n">
        <f aca="false">NETWORKDAYS($A106,$A106,Jours_Fériés)</f>
        <v>1</v>
      </c>
      <c r="I106" s="44"/>
      <c r="J106" s="45"/>
      <c r="K106" s="46" t="n">
        <f aca="false">+SUM(I106:J106)</f>
        <v>0</v>
      </c>
      <c r="L106" s="47"/>
      <c r="M106" s="45"/>
      <c r="N106" s="45"/>
      <c r="O106" s="45"/>
      <c r="P106" s="46" t="n">
        <f aca="false">K106-SUM(L106:O106)</f>
        <v>0</v>
      </c>
      <c r="Q106" s="47"/>
      <c r="R106" s="45"/>
      <c r="S106" s="46"/>
      <c r="T106" s="48" t="n">
        <f aca="false">SUM(Q106:S106)</f>
        <v>0</v>
      </c>
      <c r="U106" s="49" t="n">
        <f aca="false">U105+P106-T106</f>
        <v>4404.02</v>
      </c>
      <c r="V106" s="50"/>
      <c r="W106" s="51"/>
      <c r="X106" s="52" t="n">
        <f aca="false">X105+L106-V106</f>
        <v>2855</v>
      </c>
      <c r="Y106" s="51" t="n">
        <f aca="false">IF(V106&gt;0,(Y105-Y105)+W106,Y105+W106)</f>
        <v>0</v>
      </c>
    </row>
    <row r="107" customFormat="false" ht="15.75" hidden="false" customHeight="false" outlineLevel="0" collapsed="false">
      <c r="A107" s="42" t="n">
        <f aca="false">A106+1</f>
        <v>43200</v>
      </c>
      <c r="B107" s="43" t="n">
        <f aca="false">IF(WEEKNUM(A107,21)=53,0,WEEKNUM(A107,21))</f>
        <v>15</v>
      </c>
      <c r="C107" s="43" t="n">
        <f aca="false">MONTH(A107)</f>
        <v>4</v>
      </c>
      <c r="D107" s="43" t="str">
        <f aca="false">C107&amp;"_"&amp;B107</f>
        <v>4_15</v>
      </c>
      <c r="E107" s="43" t="n">
        <f aca="false">NETWORKDAYS($A107,$A107,Jours_Fériés)</f>
        <v>1</v>
      </c>
      <c r="I107" s="44"/>
      <c r="J107" s="45"/>
      <c r="K107" s="46" t="n">
        <f aca="false">+SUM(I107:J107)</f>
        <v>0</v>
      </c>
      <c r="L107" s="47"/>
      <c r="M107" s="45"/>
      <c r="N107" s="45"/>
      <c r="O107" s="45"/>
      <c r="P107" s="46" t="n">
        <f aca="false">K107-SUM(L107:O107)</f>
        <v>0</v>
      </c>
      <c r="Q107" s="47"/>
      <c r="R107" s="45"/>
      <c r="S107" s="46"/>
      <c r="T107" s="48" t="n">
        <f aca="false">SUM(Q107:S107)</f>
        <v>0</v>
      </c>
      <c r="U107" s="49" t="n">
        <f aca="false">U106+P107-T107</f>
        <v>4404.02</v>
      </c>
      <c r="V107" s="50"/>
      <c r="W107" s="51"/>
      <c r="X107" s="52" t="n">
        <f aca="false">X106+L107-V107</f>
        <v>2855</v>
      </c>
      <c r="Y107" s="51" t="n">
        <f aca="false">IF(V107&gt;0,(Y106-Y106)+W107,Y106+W107)</f>
        <v>0</v>
      </c>
    </row>
    <row r="108" customFormat="false" ht="15.75" hidden="false" customHeight="false" outlineLevel="0" collapsed="false">
      <c r="A108" s="42" t="n">
        <f aca="false">A107+1</f>
        <v>43201</v>
      </c>
      <c r="B108" s="43" t="n">
        <f aca="false">IF(WEEKNUM(A108,21)=53,0,WEEKNUM(A108,21))</f>
        <v>15</v>
      </c>
      <c r="C108" s="43" t="n">
        <f aca="false">MONTH(A108)</f>
        <v>4</v>
      </c>
      <c r="D108" s="43" t="str">
        <f aca="false">C108&amp;"_"&amp;B108</f>
        <v>4_15</v>
      </c>
      <c r="E108" s="43" t="n">
        <f aca="false">NETWORKDAYS($A108,$A108,Jours_Fériés)</f>
        <v>1</v>
      </c>
      <c r="I108" s="44"/>
      <c r="J108" s="45"/>
      <c r="K108" s="46" t="n">
        <f aca="false">+SUM(I108:J108)</f>
        <v>0</v>
      </c>
      <c r="L108" s="47"/>
      <c r="M108" s="45"/>
      <c r="N108" s="45"/>
      <c r="O108" s="45"/>
      <c r="P108" s="46" t="n">
        <f aca="false">K108-SUM(L108:O108)</f>
        <v>0</v>
      </c>
      <c r="Q108" s="47"/>
      <c r="R108" s="45"/>
      <c r="S108" s="46"/>
      <c r="T108" s="48" t="n">
        <f aca="false">SUM(Q108:S108)</f>
        <v>0</v>
      </c>
      <c r="U108" s="49" t="n">
        <f aca="false">U107+P108-T108</f>
        <v>4404.02</v>
      </c>
      <c r="V108" s="50"/>
      <c r="W108" s="51"/>
      <c r="X108" s="52" t="n">
        <f aca="false">X107+L108-V108</f>
        <v>2855</v>
      </c>
      <c r="Y108" s="51" t="n">
        <f aca="false">IF(V108&gt;0,(Y107-Y107)+W108,Y107+W108)</f>
        <v>0</v>
      </c>
    </row>
    <row r="109" customFormat="false" ht="15.75" hidden="false" customHeight="false" outlineLevel="0" collapsed="false">
      <c r="A109" s="42" t="n">
        <f aca="false">A108+1</f>
        <v>43202</v>
      </c>
      <c r="B109" s="43" t="n">
        <f aca="false">IF(WEEKNUM(A109,21)=53,0,WEEKNUM(A109,21))</f>
        <v>15</v>
      </c>
      <c r="C109" s="43" t="n">
        <f aca="false">MONTH(A109)</f>
        <v>4</v>
      </c>
      <c r="D109" s="43" t="str">
        <f aca="false">C109&amp;"_"&amp;B109</f>
        <v>4_15</v>
      </c>
      <c r="E109" s="43" t="n">
        <f aca="false">NETWORKDAYS($A109,$A109,Jours_Fériés)</f>
        <v>1</v>
      </c>
      <c r="I109" s="44"/>
      <c r="J109" s="45"/>
      <c r="K109" s="46" t="n">
        <f aca="false">+SUM(I109:J109)</f>
        <v>0</v>
      </c>
      <c r="L109" s="47"/>
      <c r="M109" s="45"/>
      <c r="N109" s="45"/>
      <c r="O109" s="45"/>
      <c r="P109" s="46" t="n">
        <f aca="false">K109-SUM(L109:O109)</f>
        <v>0</v>
      </c>
      <c r="Q109" s="47"/>
      <c r="R109" s="45"/>
      <c r="S109" s="46"/>
      <c r="T109" s="48" t="n">
        <f aca="false">SUM(Q109:S109)</f>
        <v>0</v>
      </c>
      <c r="U109" s="49" t="n">
        <f aca="false">U108+P109-T109</f>
        <v>4404.02</v>
      </c>
      <c r="V109" s="50"/>
      <c r="W109" s="51"/>
      <c r="X109" s="52" t="n">
        <f aca="false">X108+L109-V109</f>
        <v>2855</v>
      </c>
      <c r="Y109" s="51" t="n">
        <f aca="false">IF(V109&gt;0,(Y108-Y108)+W109,Y108+W109)</f>
        <v>0</v>
      </c>
    </row>
    <row r="110" customFormat="false" ht="15.75" hidden="false" customHeight="false" outlineLevel="0" collapsed="false">
      <c r="A110" s="42" t="n">
        <f aca="false">A109+1</f>
        <v>43203</v>
      </c>
      <c r="B110" s="43" t="n">
        <f aca="false">IF(WEEKNUM(A110,21)=53,0,WEEKNUM(A110,21))</f>
        <v>15</v>
      </c>
      <c r="C110" s="43" t="n">
        <f aca="false">MONTH(A110)</f>
        <v>4</v>
      </c>
      <c r="D110" s="43" t="str">
        <f aca="false">C110&amp;"_"&amp;B110</f>
        <v>4_15</v>
      </c>
      <c r="E110" s="43" t="n">
        <f aca="false">NETWORKDAYS($A110,$A110,Jours_Fériés)</f>
        <v>1</v>
      </c>
      <c r="I110" s="44"/>
      <c r="J110" s="45"/>
      <c r="K110" s="46" t="n">
        <f aca="false">+SUM(I110:J110)</f>
        <v>0</v>
      </c>
      <c r="L110" s="47"/>
      <c r="M110" s="45"/>
      <c r="N110" s="45"/>
      <c r="O110" s="45"/>
      <c r="P110" s="46" t="n">
        <f aca="false">K110-SUM(L110:O110)</f>
        <v>0</v>
      </c>
      <c r="Q110" s="47"/>
      <c r="R110" s="45"/>
      <c r="S110" s="46"/>
      <c r="T110" s="48" t="n">
        <f aca="false">SUM(Q110:S110)</f>
        <v>0</v>
      </c>
      <c r="U110" s="49" t="n">
        <f aca="false">U109+P110-T110</f>
        <v>4404.02</v>
      </c>
      <c r="V110" s="50"/>
      <c r="W110" s="51"/>
      <c r="X110" s="52" t="n">
        <f aca="false">X109+L110-V110</f>
        <v>2855</v>
      </c>
      <c r="Y110" s="51" t="n">
        <f aca="false">IF(V110&gt;0,(Y109-Y109)+W110,Y109+W110)</f>
        <v>0</v>
      </c>
    </row>
    <row r="111" customFormat="false" ht="15.75" hidden="false" customHeight="false" outlineLevel="0" collapsed="false">
      <c r="A111" s="42" t="n">
        <f aca="false">A110+1</f>
        <v>43204</v>
      </c>
      <c r="B111" s="43" t="n">
        <f aca="false">IF(WEEKNUM(A111,21)=53,0,WEEKNUM(A111,21))</f>
        <v>15</v>
      </c>
      <c r="C111" s="43" t="n">
        <f aca="false">MONTH(A111)</f>
        <v>4</v>
      </c>
      <c r="D111" s="43" t="str">
        <f aca="false">C111&amp;"_"&amp;B111</f>
        <v>4_15</v>
      </c>
      <c r="E111" s="43" t="n">
        <f aca="false">NETWORKDAYS($A111,$A111,Jours_Fériés)</f>
        <v>0</v>
      </c>
      <c r="I111" s="44"/>
      <c r="J111" s="45"/>
      <c r="K111" s="46" t="n">
        <f aca="false">+SUM(I111:J111)</f>
        <v>0</v>
      </c>
      <c r="L111" s="47"/>
      <c r="M111" s="45"/>
      <c r="N111" s="45"/>
      <c r="O111" s="45"/>
      <c r="P111" s="46" t="n">
        <f aca="false">K111-SUM(L111:O111)</f>
        <v>0</v>
      </c>
      <c r="Q111" s="47"/>
      <c r="R111" s="45"/>
      <c r="S111" s="46"/>
      <c r="T111" s="48" t="n">
        <f aca="false">SUM(Q111:S111)</f>
        <v>0</v>
      </c>
      <c r="U111" s="49" t="n">
        <f aca="false">U110+P111-T111</f>
        <v>4404.02</v>
      </c>
      <c r="V111" s="50"/>
      <c r="W111" s="51"/>
      <c r="X111" s="52" t="n">
        <f aca="false">X110+L111-V111</f>
        <v>2855</v>
      </c>
      <c r="Y111" s="51" t="n">
        <f aca="false">IF(V111&gt;0,(Y110-Y110)+W111,Y110+W111)</f>
        <v>0</v>
      </c>
    </row>
    <row r="112" customFormat="false" ht="15.75" hidden="false" customHeight="false" outlineLevel="0" collapsed="false">
      <c r="A112" s="42" t="n">
        <f aca="false">A111+1</f>
        <v>43205</v>
      </c>
      <c r="B112" s="43" t="n">
        <f aca="false">IF(WEEKNUM(A112,21)=53,0,WEEKNUM(A112,21))</f>
        <v>15</v>
      </c>
      <c r="C112" s="43" t="n">
        <f aca="false">MONTH(A112)</f>
        <v>4</v>
      </c>
      <c r="D112" s="43" t="str">
        <f aca="false">C112&amp;"_"&amp;B112</f>
        <v>4_15</v>
      </c>
      <c r="E112" s="43" t="n">
        <f aca="false">NETWORKDAYS($A112,$A112,Jours_Fériés)</f>
        <v>0</v>
      </c>
      <c r="I112" s="44"/>
      <c r="J112" s="45"/>
      <c r="K112" s="46" t="n">
        <f aca="false">+SUM(I112:J112)</f>
        <v>0</v>
      </c>
      <c r="L112" s="47"/>
      <c r="M112" s="45"/>
      <c r="N112" s="45"/>
      <c r="O112" s="45"/>
      <c r="P112" s="46" t="n">
        <f aca="false">K112-SUM(L112:O112)</f>
        <v>0</v>
      </c>
      <c r="Q112" s="47"/>
      <c r="R112" s="45"/>
      <c r="S112" s="46"/>
      <c r="T112" s="48" t="n">
        <f aca="false">SUM(Q112:S112)</f>
        <v>0</v>
      </c>
      <c r="U112" s="49" t="n">
        <f aca="false">U111+P112-T112</f>
        <v>4404.02</v>
      </c>
      <c r="V112" s="50"/>
      <c r="W112" s="51"/>
      <c r="X112" s="52" t="n">
        <f aca="false">X111+L112-V112</f>
        <v>2855</v>
      </c>
      <c r="Y112" s="51" t="n">
        <f aca="false">IF(V112&gt;0,(Y111-Y111)+W112,Y111+W112)</f>
        <v>0</v>
      </c>
    </row>
    <row r="113" customFormat="false" ht="15.75" hidden="false" customHeight="false" outlineLevel="0" collapsed="false">
      <c r="A113" s="42" t="n">
        <f aca="false">A112+1</f>
        <v>43206</v>
      </c>
      <c r="B113" s="43" t="n">
        <f aca="false">IF(WEEKNUM(A113,21)=53,0,WEEKNUM(A113,21))</f>
        <v>16</v>
      </c>
      <c r="C113" s="43" t="n">
        <f aca="false">MONTH(A113)</f>
        <v>4</v>
      </c>
      <c r="D113" s="43" t="str">
        <f aca="false">C113&amp;"_"&amp;B113</f>
        <v>4_16</v>
      </c>
      <c r="E113" s="43" t="n">
        <f aca="false">NETWORKDAYS($A113,$A113,Jours_Fériés)</f>
        <v>1</v>
      </c>
      <c r="I113" s="44"/>
      <c r="J113" s="45"/>
      <c r="K113" s="46" t="n">
        <f aca="false">+SUM(I113:J113)</f>
        <v>0</v>
      </c>
      <c r="L113" s="47"/>
      <c r="M113" s="45"/>
      <c r="N113" s="45"/>
      <c r="O113" s="45"/>
      <c r="P113" s="46" t="n">
        <f aca="false">K113-SUM(L113:O113)</f>
        <v>0</v>
      </c>
      <c r="Q113" s="47"/>
      <c r="R113" s="45"/>
      <c r="S113" s="46"/>
      <c r="T113" s="48" t="n">
        <f aca="false">SUM(Q113:S113)</f>
        <v>0</v>
      </c>
      <c r="U113" s="49" t="n">
        <f aca="false">U112+P113-T113</f>
        <v>4404.02</v>
      </c>
      <c r="V113" s="50"/>
      <c r="W113" s="51"/>
      <c r="X113" s="52" t="n">
        <f aca="false">X112+L113-V113</f>
        <v>2855</v>
      </c>
      <c r="Y113" s="51" t="n">
        <f aca="false">IF(V113&gt;0,(Y112-Y112)+W113,Y112+W113)</f>
        <v>0</v>
      </c>
    </row>
    <row r="114" customFormat="false" ht="15.75" hidden="false" customHeight="false" outlineLevel="0" collapsed="false">
      <c r="A114" s="42" t="n">
        <f aca="false">A113+1</f>
        <v>43207</v>
      </c>
      <c r="B114" s="43" t="n">
        <f aca="false">IF(WEEKNUM(A114,21)=53,0,WEEKNUM(A114,21))</f>
        <v>16</v>
      </c>
      <c r="C114" s="43" t="n">
        <f aca="false">MONTH(A114)</f>
        <v>4</v>
      </c>
      <c r="D114" s="43" t="str">
        <f aca="false">C114&amp;"_"&amp;B114</f>
        <v>4_16</v>
      </c>
      <c r="E114" s="43" t="n">
        <f aca="false">NETWORKDAYS($A114,$A114,Jours_Fériés)</f>
        <v>1</v>
      </c>
      <c r="I114" s="44"/>
      <c r="J114" s="45"/>
      <c r="K114" s="46" t="n">
        <f aca="false">+SUM(I114:J114)</f>
        <v>0</v>
      </c>
      <c r="L114" s="47"/>
      <c r="M114" s="45"/>
      <c r="N114" s="45"/>
      <c r="O114" s="45"/>
      <c r="P114" s="46" t="n">
        <f aca="false">K114-SUM(L114:O114)</f>
        <v>0</v>
      </c>
      <c r="Q114" s="47"/>
      <c r="R114" s="45"/>
      <c r="S114" s="46"/>
      <c r="T114" s="48" t="n">
        <f aca="false">SUM(Q114:S114)</f>
        <v>0</v>
      </c>
      <c r="U114" s="49" t="n">
        <f aca="false">U113+P114-T114</f>
        <v>4404.02</v>
      </c>
      <c r="V114" s="50"/>
      <c r="W114" s="51"/>
      <c r="X114" s="52" t="n">
        <f aca="false">X113+L114-V114</f>
        <v>2855</v>
      </c>
      <c r="Y114" s="51" t="n">
        <f aca="false">IF(V114&gt;0,(Y113-Y113)+W114,Y113+W114)</f>
        <v>0</v>
      </c>
    </row>
    <row r="115" customFormat="false" ht="15.75" hidden="false" customHeight="false" outlineLevel="0" collapsed="false">
      <c r="A115" s="42" t="n">
        <f aca="false">A114+1</f>
        <v>43208</v>
      </c>
      <c r="B115" s="43" t="n">
        <f aca="false">IF(WEEKNUM(A115,21)=53,0,WEEKNUM(A115,21))</f>
        <v>16</v>
      </c>
      <c r="C115" s="43" t="n">
        <f aca="false">MONTH(A115)</f>
        <v>4</v>
      </c>
      <c r="D115" s="43" t="str">
        <f aca="false">C115&amp;"_"&amp;B115</f>
        <v>4_16</v>
      </c>
      <c r="E115" s="43" t="n">
        <f aca="false">NETWORKDAYS($A115,$A115,Jours_Fériés)</f>
        <v>1</v>
      </c>
      <c r="I115" s="44"/>
      <c r="J115" s="45"/>
      <c r="K115" s="46" t="n">
        <f aca="false">+SUM(I115:J115)</f>
        <v>0</v>
      </c>
      <c r="L115" s="47"/>
      <c r="M115" s="45"/>
      <c r="N115" s="45"/>
      <c r="O115" s="45"/>
      <c r="P115" s="46" t="n">
        <f aca="false">K115-SUM(L115:O115)</f>
        <v>0</v>
      </c>
      <c r="Q115" s="47"/>
      <c r="R115" s="45"/>
      <c r="S115" s="46"/>
      <c r="T115" s="48" t="n">
        <f aca="false">SUM(Q115:S115)</f>
        <v>0</v>
      </c>
      <c r="U115" s="49" t="n">
        <f aca="false">U114+P115-T115</f>
        <v>4404.02</v>
      </c>
      <c r="V115" s="50"/>
      <c r="W115" s="51"/>
      <c r="X115" s="52" t="n">
        <f aca="false">X114+L115-V115</f>
        <v>2855</v>
      </c>
      <c r="Y115" s="51" t="n">
        <f aca="false">IF(V115&gt;0,(Y114-Y114)+W115,Y114+W115)</f>
        <v>0</v>
      </c>
    </row>
    <row r="116" customFormat="false" ht="15.75" hidden="false" customHeight="false" outlineLevel="0" collapsed="false">
      <c r="A116" s="42" t="n">
        <f aca="false">A115+1</f>
        <v>43209</v>
      </c>
      <c r="B116" s="43" t="n">
        <f aca="false">IF(WEEKNUM(A116,21)=53,0,WEEKNUM(A116,21))</f>
        <v>16</v>
      </c>
      <c r="C116" s="43" t="n">
        <f aca="false">MONTH(A116)</f>
        <v>4</v>
      </c>
      <c r="D116" s="43" t="str">
        <f aca="false">C116&amp;"_"&amp;B116</f>
        <v>4_16</v>
      </c>
      <c r="E116" s="43" t="n">
        <f aca="false">NETWORKDAYS($A116,$A116,Jours_Fériés)</f>
        <v>1</v>
      </c>
      <c r="I116" s="44"/>
      <c r="J116" s="45"/>
      <c r="K116" s="46" t="n">
        <f aca="false">+SUM(I116:J116)</f>
        <v>0</v>
      </c>
      <c r="L116" s="47"/>
      <c r="M116" s="45"/>
      <c r="N116" s="45"/>
      <c r="O116" s="45"/>
      <c r="P116" s="46" t="n">
        <f aca="false">K116-SUM(L116:O116)</f>
        <v>0</v>
      </c>
      <c r="Q116" s="47"/>
      <c r="R116" s="45"/>
      <c r="S116" s="46"/>
      <c r="T116" s="48" t="n">
        <f aca="false">SUM(Q116:S116)</f>
        <v>0</v>
      </c>
      <c r="U116" s="49" t="n">
        <f aca="false">U115+P116-T116</f>
        <v>4404.02</v>
      </c>
      <c r="V116" s="50"/>
      <c r="W116" s="51"/>
      <c r="X116" s="52" t="n">
        <f aca="false">X115+L116-V116</f>
        <v>2855</v>
      </c>
      <c r="Y116" s="51" t="n">
        <f aca="false">IF(V116&gt;0,(Y115-Y115)+W116,Y115+W116)</f>
        <v>0</v>
      </c>
    </row>
    <row r="117" customFormat="false" ht="15.75" hidden="false" customHeight="false" outlineLevel="0" collapsed="false">
      <c r="A117" s="42" t="n">
        <f aca="false">A116+1</f>
        <v>43210</v>
      </c>
      <c r="B117" s="43" t="n">
        <f aca="false">IF(WEEKNUM(A117,21)=53,0,WEEKNUM(A117,21))</f>
        <v>16</v>
      </c>
      <c r="C117" s="43" t="n">
        <f aca="false">MONTH(A117)</f>
        <v>4</v>
      </c>
      <c r="D117" s="43" t="str">
        <f aca="false">C117&amp;"_"&amp;B117</f>
        <v>4_16</v>
      </c>
      <c r="E117" s="43" t="n">
        <f aca="false">NETWORKDAYS($A117,$A117,Jours_Fériés)</f>
        <v>1</v>
      </c>
      <c r="I117" s="44"/>
      <c r="J117" s="45"/>
      <c r="K117" s="46" t="n">
        <f aca="false">+SUM(I117:J117)</f>
        <v>0</v>
      </c>
      <c r="L117" s="47"/>
      <c r="M117" s="45"/>
      <c r="N117" s="45"/>
      <c r="O117" s="45"/>
      <c r="P117" s="46" t="n">
        <f aca="false">K117-SUM(L117:O117)</f>
        <v>0</v>
      </c>
      <c r="Q117" s="47"/>
      <c r="R117" s="45"/>
      <c r="S117" s="46"/>
      <c r="T117" s="48" t="n">
        <f aca="false">SUM(Q117:S117)</f>
        <v>0</v>
      </c>
      <c r="U117" s="49" t="n">
        <f aca="false">U116+P117-T117</f>
        <v>4404.02</v>
      </c>
      <c r="V117" s="50"/>
      <c r="W117" s="51"/>
      <c r="X117" s="52" t="n">
        <f aca="false">X116+L117-V117</f>
        <v>2855</v>
      </c>
      <c r="Y117" s="51" t="n">
        <f aca="false">IF(V117&gt;0,(Y116-Y116)+W117,Y116+W117)</f>
        <v>0</v>
      </c>
    </row>
    <row r="118" customFormat="false" ht="15.75" hidden="false" customHeight="false" outlineLevel="0" collapsed="false">
      <c r="A118" s="42" t="n">
        <f aca="false">A117+1</f>
        <v>43211</v>
      </c>
      <c r="B118" s="43" t="n">
        <f aca="false">IF(WEEKNUM(A118,21)=53,0,WEEKNUM(A118,21))</f>
        <v>16</v>
      </c>
      <c r="C118" s="43" t="n">
        <f aca="false">MONTH(A118)</f>
        <v>4</v>
      </c>
      <c r="D118" s="43" t="str">
        <f aca="false">C118&amp;"_"&amp;B118</f>
        <v>4_16</v>
      </c>
      <c r="E118" s="43" t="n">
        <f aca="false">NETWORKDAYS($A118,$A118,Jours_Fériés)</f>
        <v>0</v>
      </c>
      <c r="I118" s="44"/>
      <c r="J118" s="45"/>
      <c r="K118" s="46" t="n">
        <f aca="false">+SUM(I118:J118)</f>
        <v>0</v>
      </c>
      <c r="L118" s="47"/>
      <c r="M118" s="45"/>
      <c r="N118" s="45"/>
      <c r="O118" s="45"/>
      <c r="P118" s="46" t="n">
        <f aca="false">K118-SUM(L118:O118)</f>
        <v>0</v>
      </c>
      <c r="Q118" s="47"/>
      <c r="R118" s="45"/>
      <c r="S118" s="46"/>
      <c r="T118" s="48" t="n">
        <f aca="false">SUM(Q118:S118)</f>
        <v>0</v>
      </c>
      <c r="U118" s="49" t="n">
        <f aca="false">U117+P118-T118</f>
        <v>4404.02</v>
      </c>
      <c r="V118" s="50"/>
      <c r="W118" s="51"/>
      <c r="X118" s="52" t="n">
        <f aca="false">X117+L118-V118</f>
        <v>2855</v>
      </c>
      <c r="Y118" s="51" t="n">
        <f aca="false">IF(V118&gt;0,(Y117-Y117)+W118,Y117+W118)</f>
        <v>0</v>
      </c>
    </row>
    <row r="119" customFormat="false" ht="15.75" hidden="false" customHeight="false" outlineLevel="0" collapsed="false">
      <c r="A119" s="42" t="n">
        <f aca="false">A118+1</f>
        <v>43212</v>
      </c>
      <c r="B119" s="43" t="n">
        <f aca="false">IF(WEEKNUM(A119,21)=53,0,WEEKNUM(A119,21))</f>
        <v>16</v>
      </c>
      <c r="C119" s="43" t="n">
        <f aca="false">MONTH(A119)</f>
        <v>4</v>
      </c>
      <c r="D119" s="43" t="str">
        <f aca="false">C119&amp;"_"&amp;B119</f>
        <v>4_16</v>
      </c>
      <c r="E119" s="43" t="n">
        <f aca="false">NETWORKDAYS($A119,$A119,Jours_Fériés)</f>
        <v>0</v>
      </c>
      <c r="I119" s="44"/>
      <c r="J119" s="45"/>
      <c r="K119" s="46" t="n">
        <f aca="false">+SUM(I119:J119)</f>
        <v>0</v>
      </c>
      <c r="L119" s="47"/>
      <c r="M119" s="45"/>
      <c r="N119" s="45"/>
      <c r="O119" s="45"/>
      <c r="P119" s="46" t="n">
        <f aca="false">K119-SUM(L119:O119)</f>
        <v>0</v>
      </c>
      <c r="Q119" s="47"/>
      <c r="R119" s="45"/>
      <c r="S119" s="46"/>
      <c r="T119" s="48" t="n">
        <f aca="false">SUM(Q119:S119)</f>
        <v>0</v>
      </c>
      <c r="U119" s="49" t="n">
        <f aca="false">U118+P119-T119</f>
        <v>4404.02</v>
      </c>
      <c r="V119" s="50"/>
      <c r="W119" s="51"/>
      <c r="X119" s="52" t="n">
        <f aca="false">X118+L119-V119</f>
        <v>2855</v>
      </c>
      <c r="Y119" s="51" t="n">
        <f aca="false">IF(V119&gt;0,(Y118-Y118)+W119,Y118+W119)</f>
        <v>0</v>
      </c>
    </row>
    <row r="120" customFormat="false" ht="15.75" hidden="false" customHeight="false" outlineLevel="0" collapsed="false">
      <c r="A120" s="42" t="n">
        <f aca="false">A119+1</f>
        <v>43213</v>
      </c>
      <c r="B120" s="43" t="n">
        <f aca="false">IF(WEEKNUM(A120,21)=53,0,WEEKNUM(A120,21))</f>
        <v>17</v>
      </c>
      <c r="C120" s="43" t="n">
        <f aca="false">MONTH(A120)</f>
        <v>4</v>
      </c>
      <c r="D120" s="43" t="str">
        <f aca="false">C120&amp;"_"&amp;B120</f>
        <v>4_17</v>
      </c>
      <c r="E120" s="43" t="n">
        <f aca="false">NETWORKDAYS($A120,$A120,Jours_Fériés)</f>
        <v>1</v>
      </c>
      <c r="I120" s="44"/>
      <c r="J120" s="45"/>
      <c r="K120" s="46" t="n">
        <f aca="false">+SUM(I120:J120)</f>
        <v>0</v>
      </c>
      <c r="L120" s="47"/>
      <c r="M120" s="45"/>
      <c r="N120" s="45"/>
      <c r="O120" s="45"/>
      <c r="P120" s="46" t="n">
        <f aca="false">K120-SUM(L120:O120)</f>
        <v>0</v>
      </c>
      <c r="Q120" s="47"/>
      <c r="R120" s="45"/>
      <c r="S120" s="46"/>
      <c r="T120" s="48" t="n">
        <f aca="false">SUM(Q120:S120)</f>
        <v>0</v>
      </c>
      <c r="U120" s="49" t="n">
        <f aca="false">U119+P120-T120</f>
        <v>4404.02</v>
      </c>
      <c r="V120" s="50"/>
      <c r="W120" s="51"/>
      <c r="X120" s="52" t="n">
        <f aca="false">X119+L120-V120</f>
        <v>2855</v>
      </c>
      <c r="Y120" s="51" t="n">
        <f aca="false">IF(V120&gt;0,(Y119-Y119)+W120,Y119+W120)</f>
        <v>0</v>
      </c>
    </row>
    <row r="121" customFormat="false" ht="15.75" hidden="false" customHeight="false" outlineLevel="0" collapsed="false">
      <c r="A121" s="42" t="n">
        <f aca="false">A120+1</f>
        <v>43214</v>
      </c>
      <c r="B121" s="43" t="n">
        <f aca="false">IF(WEEKNUM(A121,21)=53,0,WEEKNUM(A121,21))</f>
        <v>17</v>
      </c>
      <c r="C121" s="43" t="n">
        <f aca="false">MONTH(A121)</f>
        <v>4</v>
      </c>
      <c r="D121" s="43" t="str">
        <f aca="false">C121&amp;"_"&amp;B121</f>
        <v>4_17</v>
      </c>
      <c r="E121" s="43" t="n">
        <f aca="false">NETWORKDAYS($A121,$A121,Jours_Fériés)</f>
        <v>1</v>
      </c>
      <c r="I121" s="44"/>
      <c r="J121" s="45"/>
      <c r="K121" s="46" t="n">
        <f aca="false">+SUM(I121:J121)</f>
        <v>0</v>
      </c>
      <c r="L121" s="47"/>
      <c r="M121" s="45"/>
      <c r="N121" s="45"/>
      <c r="O121" s="45"/>
      <c r="P121" s="46" t="n">
        <f aca="false">K121-SUM(L121:O121)</f>
        <v>0</v>
      </c>
      <c r="Q121" s="47"/>
      <c r="R121" s="45"/>
      <c r="S121" s="46"/>
      <c r="T121" s="48" t="n">
        <f aca="false">SUM(Q121:S121)</f>
        <v>0</v>
      </c>
      <c r="U121" s="49" t="n">
        <f aca="false">U120+P121-T121</f>
        <v>4404.02</v>
      </c>
      <c r="V121" s="50"/>
      <c r="W121" s="51"/>
      <c r="X121" s="52" t="n">
        <f aca="false">X120+L121-V121</f>
        <v>2855</v>
      </c>
      <c r="Y121" s="51" t="n">
        <f aca="false">IF(V121&gt;0,(Y120-Y120)+W121,Y120+W121)</f>
        <v>0</v>
      </c>
    </row>
    <row r="122" customFormat="false" ht="15.75" hidden="false" customHeight="false" outlineLevel="0" collapsed="false">
      <c r="A122" s="42" t="n">
        <f aca="false">A121+1</f>
        <v>43215</v>
      </c>
      <c r="B122" s="43" t="n">
        <f aca="false">IF(WEEKNUM(A122,21)=53,0,WEEKNUM(A122,21))</f>
        <v>17</v>
      </c>
      <c r="C122" s="43" t="n">
        <f aca="false">MONTH(A122)</f>
        <v>4</v>
      </c>
      <c r="D122" s="43" t="str">
        <f aca="false">C122&amp;"_"&amp;B122</f>
        <v>4_17</v>
      </c>
      <c r="E122" s="43" t="n">
        <f aca="false">NETWORKDAYS($A122,$A122,Jours_Fériés)</f>
        <v>1</v>
      </c>
      <c r="I122" s="44"/>
      <c r="J122" s="45"/>
      <c r="K122" s="46" t="n">
        <f aca="false">+SUM(I122:J122)</f>
        <v>0</v>
      </c>
      <c r="L122" s="47"/>
      <c r="M122" s="45"/>
      <c r="N122" s="45"/>
      <c r="O122" s="45"/>
      <c r="P122" s="46" t="n">
        <f aca="false">K122-SUM(L122:O122)</f>
        <v>0</v>
      </c>
      <c r="Q122" s="47"/>
      <c r="R122" s="45"/>
      <c r="S122" s="46"/>
      <c r="T122" s="48" t="n">
        <f aca="false">SUM(Q122:S122)</f>
        <v>0</v>
      </c>
      <c r="U122" s="49" t="n">
        <f aca="false">U121+P122-T122</f>
        <v>4404.02</v>
      </c>
      <c r="V122" s="50"/>
      <c r="W122" s="51"/>
      <c r="X122" s="52" t="n">
        <f aca="false">X121+L122-V122</f>
        <v>2855</v>
      </c>
      <c r="Y122" s="51" t="n">
        <f aca="false">IF(V122&gt;0,(Y121-Y121)+W122,Y121+W122)</f>
        <v>0</v>
      </c>
    </row>
    <row r="123" customFormat="false" ht="15.75" hidden="false" customHeight="false" outlineLevel="0" collapsed="false">
      <c r="A123" s="42" t="n">
        <f aca="false">A122+1</f>
        <v>43216</v>
      </c>
      <c r="B123" s="43" t="n">
        <f aca="false">IF(WEEKNUM(A123,21)=53,0,WEEKNUM(A123,21))</f>
        <v>17</v>
      </c>
      <c r="C123" s="43" t="n">
        <f aca="false">MONTH(A123)</f>
        <v>4</v>
      </c>
      <c r="D123" s="43" t="str">
        <f aca="false">C123&amp;"_"&amp;B123</f>
        <v>4_17</v>
      </c>
      <c r="E123" s="43" t="n">
        <f aca="false">NETWORKDAYS($A123,$A123,Jours_Fériés)</f>
        <v>1</v>
      </c>
      <c r="I123" s="44"/>
      <c r="J123" s="45"/>
      <c r="K123" s="46" t="n">
        <f aca="false">+SUM(I123:J123)</f>
        <v>0</v>
      </c>
      <c r="L123" s="47"/>
      <c r="M123" s="45"/>
      <c r="N123" s="45"/>
      <c r="O123" s="45"/>
      <c r="P123" s="46" t="n">
        <f aca="false">K123-SUM(L123:O123)</f>
        <v>0</v>
      </c>
      <c r="Q123" s="47"/>
      <c r="R123" s="45"/>
      <c r="S123" s="46"/>
      <c r="T123" s="48" t="n">
        <f aca="false">SUM(Q123:S123)</f>
        <v>0</v>
      </c>
      <c r="U123" s="49" t="n">
        <f aca="false">U122+P123-T123</f>
        <v>4404.02</v>
      </c>
      <c r="V123" s="50"/>
      <c r="W123" s="51"/>
      <c r="X123" s="52" t="n">
        <f aca="false">X122+L123-V123</f>
        <v>2855</v>
      </c>
      <c r="Y123" s="51" t="n">
        <f aca="false">IF(V123&gt;0,(Y122-Y122)+W123,Y122+W123)</f>
        <v>0</v>
      </c>
    </row>
    <row r="124" customFormat="false" ht="15.75" hidden="false" customHeight="false" outlineLevel="0" collapsed="false">
      <c r="A124" s="42" t="n">
        <f aca="false">A123+1</f>
        <v>43217</v>
      </c>
      <c r="B124" s="43" t="n">
        <f aca="false">IF(WEEKNUM(A124,21)=53,0,WEEKNUM(A124,21))</f>
        <v>17</v>
      </c>
      <c r="C124" s="43" t="n">
        <f aca="false">MONTH(A124)</f>
        <v>4</v>
      </c>
      <c r="D124" s="43" t="str">
        <f aca="false">C124&amp;"_"&amp;B124</f>
        <v>4_17</v>
      </c>
      <c r="E124" s="43" t="n">
        <f aca="false">NETWORKDAYS($A124,$A124,Jours_Fériés)</f>
        <v>1</v>
      </c>
      <c r="I124" s="44"/>
      <c r="J124" s="45"/>
      <c r="K124" s="46" t="n">
        <f aca="false">+SUM(I124:J124)</f>
        <v>0</v>
      </c>
      <c r="L124" s="47"/>
      <c r="M124" s="45"/>
      <c r="N124" s="45"/>
      <c r="O124" s="45"/>
      <c r="P124" s="46" t="n">
        <f aca="false">K124-SUM(L124:O124)</f>
        <v>0</v>
      </c>
      <c r="Q124" s="47"/>
      <c r="R124" s="45"/>
      <c r="S124" s="46"/>
      <c r="T124" s="48" t="n">
        <f aca="false">SUM(Q124:S124)</f>
        <v>0</v>
      </c>
      <c r="U124" s="49" t="n">
        <f aca="false">U123+P124-T124</f>
        <v>4404.02</v>
      </c>
      <c r="V124" s="50"/>
      <c r="W124" s="51"/>
      <c r="X124" s="52" t="n">
        <f aca="false">X123+L124-V124</f>
        <v>2855</v>
      </c>
      <c r="Y124" s="51" t="n">
        <f aca="false">IF(V124&gt;0,(Y123-Y123)+W124,Y123+W124)</f>
        <v>0</v>
      </c>
    </row>
    <row r="125" customFormat="false" ht="15.75" hidden="false" customHeight="false" outlineLevel="0" collapsed="false">
      <c r="A125" s="42" t="n">
        <f aca="false">A124+1</f>
        <v>43218</v>
      </c>
      <c r="B125" s="43" t="n">
        <f aca="false">IF(WEEKNUM(A125,21)=53,0,WEEKNUM(A125,21))</f>
        <v>17</v>
      </c>
      <c r="C125" s="43" t="n">
        <f aca="false">MONTH(A125)</f>
        <v>4</v>
      </c>
      <c r="D125" s="43" t="str">
        <f aca="false">C125&amp;"_"&amp;B125</f>
        <v>4_17</v>
      </c>
      <c r="E125" s="43" t="n">
        <f aca="false">NETWORKDAYS($A125,$A125,Jours_Fériés)</f>
        <v>0</v>
      </c>
      <c r="I125" s="44"/>
      <c r="J125" s="45"/>
      <c r="K125" s="46" t="n">
        <f aca="false">+SUM(I125:J125)</f>
        <v>0</v>
      </c>
      <c r="L125" s="47"/>
      <c r="M125" s="45"/>
      <c r="N125" s="45"/>
      <c r="O125" s="45"/>
      <c r="P125" s="46" t="n">
        <f aca="false">K125-SUM(L125:O125)</f>
        <v>0</v>
      </c>
      <c r="Q125" s="47"/>
      <c r="R125" s="45"/>
      <c r="S125" s="46"/>
      <c r="T125" s="48" t="n">
        <f aca="false">SUM(Q125:S125)</f>
        <v>0</v>
      </c>
      <c r="U125" s="49" t="n">
        <f aca="false">U124+P125-T125</f>
        <v>4404.02</v>
      </c>
      <c r="V125" s="50"/>
      <c r="W125" s="51"/>
      <c r="X125" s="52" t="n">
        <f aca="false">X124+L125-V125</f>
        <v>2855</v>
      </c>
      <c r="Y125" s="51" t="n">
        <f aca="false">IF(V125&gt;0,(Y124-Y124)+W125,Y124+W125)</f>
        <v>0</v>
      </c>
    </row>
    <row r="126" customFormat="false" ht="15.75" hidden="false" customHeight="false" outlineLevel="0" collapsed="false">
      <c r="A126" s="42" t="n">
        <f aca="false">A125+1</f>
        <v>43219</v>
      </c>
      <c r="B126" s="43" t="n">
        <f aca="false">IF(WEEKNUM(A126,21)=53,0,WEEKNUM(A126,21))</f>
        <v>17</v>
      </c>
      <c r="C126" s="43" t="n">
        <f aca="false">MONTH(A126)</f>
        <v>4</v>
      </c>
      <c r="D126" s="43" t="str">
        <f aca="false">C126&amp;"_"&amp;B126</f>
        <v>4_17</v>
      </c>
      <c r="E126" s="43" t="n">
        <f aca="false">NETWORKDAYS($A126,$A126,Jours_Fériés)</f>
        <v>0</v>
      </c>
      <c r="I126" s="44"/>
      <c r="J126" s="45"/>
      <c r="K126" s="46" t="n">
        <f aca="false">+SUM(I126:J126)</f>
        <v>0</v>
      </c>
      <c r="L126" s="47"/>
      <c r="M126" s="45"/>
      <c r="N126" s="45"/>
      <c r="O126" s="45"/>
      <c r="P126" s="46" t="n">
        <f aca="false">K126-SUM(L126:O126)</f>
        <v>0</v>
      </c>
      <c r="Q126" s="47"/>
      <c r="R126" s="45"/>
      <c r="S126" s="46"/>
      <c r="T126" s="48" t="n">
        <f aca="false">SUM(Q126:S126)</f>
        <v>0</v>
      </c>
      <c r="U126" s="49" t="n">
        <f aca="false">U125+P126-T126</f>
        <v>4404.02</v>
      </c>
      <c r="V126" s="50"/>
      <c r="W126" s="51"/>
      <c r="X126" s="52" t="n">
        <f aca="false">X125+L126-V126</f>
        <v>2855</v>
      </c>
      <c r="Y126" s="51" t="n">
        <f aca="false">IF(V126&gt;0,(Y125-Y125)+W126,Y125+W126)</f>
        <v>0</v>
      </c>
    </row>
    <row r="127" customFormat="false" ht="15.75" hidden="false" customHeight="false" outlineLevel="0" collapsed="false">
      <c r="A127" s="42" t="n">
        <f aca="false">A126+1</f>
        <v>43220</v>
      </c>
      <c r="B127" s="43" t="n">
        <f aca="false">IF(WEEKNUM(A127,21)=53,0,WEEKNUM(A127,21))</f>
        <v>18</v>
      </c>
      <c r="C127" s="43" t="n">
        <f aca="false">MONTH(A127)</f>
        <v>4</v>
      </c>
      <c r="D127" s="43" t="str">
        <f aca="false">C127&amp;"_"&amp;B127</f>
        <v>4_18</v>
      </c>
      <c r="E127" s="43" t="n">
        <f aca="false">NETWORKDAYS($A127,$A127,Jours_Fériés)</f>
        <v>1</v>
      </c>
      <c r="I127" s="44"/>
      <c r="J127" s="45"/>
      <c r="K127" s="46" t="n">
        <f aca="false">+SUM(I127:J127)</f>
        <v>0</v>
      </c>
      <c r="L127" s="47"/>
      <c r="M127" s="45"/>
      <c r="N127" s="45"/>
      <c r="O127" s="45"/>
      <c r="P127" s="46" t="n">
        <f aca="false">K127-SUM(L127:O127)</f>
        <v>0</v>
      </c>
      <c r="Q127" s="47"/>
      <c r="R127" s="45"/>
      <c r="S127" s="46"/>
      <c r="T127" s="48" t="n">
        <f aca="false">SUM(Q127:S127)</f>
        <v>0</v>
      </c>
      <c r="U127" s="49" t="n">
        <f aca="false">U126+P127-T127</f>
        <v>4404.02</v>
      </c>
      <c r="V127" s="50"/>
      <c r="W127" s="51"/>
      <c r="X127" s="52" t="n">
        <f aca="false">X126+L127-V127</f>
        <v>2855</v>
      </c>
      <c r="Y127" s="51" t="n">
        <f aca="false">IF(V127&gt;0,(Y126-Y126)+W127,Y126+W127)</f>
        <v>0</v>
      </c>
    </row>
    <row r="128" customFormat="false" ht="15.75" hidden="false" customHeight="false" outlineLevel="0" collapsed="false">
      <c r="A128" s="42" t="n">
        <f aca="false">A127+1</f>
        <v>43221</v>
      </c>
      <c r="B128" s="43" t="n">
        <f aca="false">IF(WEEKNUM(A128,21)=53,0,WEEKNUM(A128,21))</f>
        <v>18</v>
      </c>
      <c r="C128" s="43" t="n">
        <f aca="false">MONTH(A128)</f>
        <v>5</v>
      </c>
      <c r="D128" s="43" t="str">
        <f aca="false">C128&amp;"_"&amp;B128</f>
        <v>5_18</v>
      </c>
      <c r="E128" s="43" t="n">
        <f aca="false">NETWORKDAYS($A128,$A128,Jours_Fériés)</f>
        <v>0</v>
      </c>
      <c r="I128" s="44"/>
      <c r="J128" s="45"/>
      <c r="K128" s="46" t="n">
        <f aca="false">+SUM(I128:J128)</f>
        <v>0</v>
      </c>
      <c r="L128" s="47"/>
      <c r="M128" s="45"/>
      <c r="N128" s="45"/>
      <c r="O128" s="45"/>
      <c r="P128" s="46" t="n">
        <f aca="false">K128-SUM(L128:O128)</f>
        <v>0</v>
      </c>
      <c r="Q128" s="47"/>
      <c r="R128" s="45"/>
      <c r="S128" s="46"/>
      <c r="T128" s="48" t="n">
        <f aca="false">SUM(Q128:S128)</f>
        <v>0</v>
      </c>
      <c r="U128" s="49" t="n">
        <f aca="false">U127+P128-T128</f>
        <v>4404.02</v>
      </c>
      <c r="V128" s="50"/>
      <c r="W128" s="51"/>
      <c r="X128" s="52" t="n">
        <f aca="false">X127+L128-V128</f>
        <v>2855</v>
      </c>
      <c r="Y128" s="51" t="n">
        <f aca="false">IF(V128&gt;0,(Y127-Y127)+W128,Y127+W128)</f>
        <v>0</v>
      </c>
    </row>
    <row r="129" customFormat="false" ht="15.75" hidden="false" customHeight="false" outlineLevel="0" collapsed="false">
      <c r="A129" s="42" t="n">
        <f aca="false">A128+1</f>
        <v>43222</v>
      </c>
      <c r="B129" s="43" t="n">
        <f aca="false">IF(WEEKNUM(A129,21)=53,0,WEEKNUM(A129,21))</f>
        <v>18</v>
      </c>
      <c r="C129" s="43" t="n">
        <f aca="false">MONTH(A129)</f>
        <v>5</v>
      </c>
      <c r="D129" s="43" t="str">
        <f aca="false">C129&amp;"_"&amp;B129</f>
        <v>5_18</v>
      </c>
      <c r="E129" s="43" t="n">
        <f aca="false">NETWORKDAYS($A129,$A129,Jours_Fériés)</f>
        <v>1</v>
      </c>
      <c r="I129" s="44"/>
      <c r="J129" s="45"/>
      <c r="K129" s="46" t="n">
        <f aca="false">+SUM(I129:J129)</f>
        <v>0</v>
      </c>
      <c r="L129" s="47"/>
      <c r="M129" s="45"/>
      <c r="N129" s="45"/>
      <c r="O129" s="45"/>
      <c r="P129" s="46" t="n">
        <f aca="false">K129-SUM(L129:O129)</f>
        <v>0</v>
      </c>
      <c r="Q129" s="47"/>
      <c r="R129" s="45"/>
      <c r="S129" s="46"/>
      <c r="T129" s="48" t="n">
        <f aca="false">SUM(Q129:S129)</f>
        <v>0</v>
      </c>
      <c r="U129" s="49" t="n">
        <f aca="false">U128+P129-T129</f>
        <v>4404.02</v>
      </c>
      <c r="V129" s="50"/>
      <c r="W129" s="51"/>
      <c r="X129" s="52" t="n">
        <f aca="false">X128+L129-V129</f>
        <v>2855</v>
      </c>
      <c r="Y129" s="51" t="n">
        <f aca="false">IF(V129&gt;0,(Y128-Y128)+W129,Y128+W129)</f>
        <v>0</v>
      </c>
    </row>
    <row r="130" customFormat="false" ht="15.75" hidden="false" customHeight="false" outlineLevel="0" collapsed="false">
      <c r="A130" s="42" t="n">
        <f aca="false">A129+1</f>
        <v>43223</v>
      </c>
      <c r="B130" s="43" t="n">
        <f aca="false">IF(WEEKNUM(A130,21)=53,0,WEEKNUM(A130,21))</f>
        <v>18</v>
      </c>
      <c r="C130" s="43" t="n">
        <f aca="false">MONTH(A130)</f>
        <v>5</v>
      </c>
      <c r="D130" s="43" t="str">
        <f aca="false">C130&amp;"_"&amp;B130</f>
        <v>5_18</v>
      </c>
      <c r="E130" s="43" t="n">
        <f aca="false">NETWORKDAYS($A130,$A130,Jours_Fériés)</f>
        <v>1</v>
      </c>
      <c r="I130" s="44"/>
      <c r="J130" s="45"/>
      <c r="K130" s="46" t="n">
        <f aca="false">+SUM(I130:J130)</f>
        <v>0</v>
      </c>
      <c r="L130" s="47"/>
      <c r="M130" s="45"/>
      <c r="N130" s="45"/>
      <c r="O130" s="45"/>
      <c r="P130" s="46" t="n">
        <f aca="false">K130-SUM(L130:O130)</f>
        <v>0</v>
      </c>
      <c r="Q130" s="47"/>
      <c r="R130" s="45"/>
      <c r="S130" s="46"/>
      <c r="T130" s="48" t="n">
        <f aca="false">SUM(Q130:S130)</f>
        <v>0</v>
      </c>
      <c r="U130" s="49" t="n">
        <f aca="false">U129+P130-T130</f>
        <v>4404.02</v>
      </c>
      <c r="V130" s="50"/>
      <c r="W130" s="51"/>
      <c r="X130" s="52" t="n">
        <f aca="false">X129+L130-V130</f>
        <v>2855</v>
      </c>
      <c r="Y130" s="51" t="n">
        <f aca="false">IF(V130&gt;0,(Y129-Y129)+W130,Y129+W130)</f>
        <v>0</v>
      </c>
    </row>
    <row r="131" customFormat="false" ht="15.75" hidden="false" customHeight="false" outlineLevel="0" collapsed="false">
      <c r="A131" s="42" t="n">
        <f aca="false">A130+1</f>
        <v>43224</v>
      </c>
      <c r="B131" s="43" t="n">
        <f aca="false">IF(WEEKNUM(A131,21)=53,0,WEEKNUM(A131,21))</f>
        <v>18</v>
      </c>
      <c r="C131" s="43" t="n">
        <f aca="false">MONTH(A131)</f>
        <v>5</v>
      </c>
      <c r="D131" s="43" t="str">
        <f aca="false">C131&amp;"_"&amp;B131</f>
        <v>5_18</v>
      </c>
      <c r="E131" s="43" t="n">
        <f aca="false">NETWORKDAYS($A131,$A131,Jours_Fériés)</f>
        <v>1</v>
      </c>
      <c r="I131" s="44"/>
      <c r="J131" s="45"/>
      <c r="K131" s="46" t="n">
        <f aca="false">+SUM(I131:J131)</f>
        <v>0</v>
      </c>
      <c r="L131" s="47"/>
      <c r="M131" s="45"/>
      <c r="N131" s="45"/>
      <c r="O131" s="45"/>
      <c r="P131" s="46" t="n">
        <f aca="false">K131-SUM(L131:O131)</f>
        <v>0</v>
      </c>
      <c r="Q131" s="47"/>
      <c r="R131" s="45"/>
      <c r="S131" s="46"/>
      <c r="T131" s="48" t="n">
        <f aca="false">SUM(Q131:S131)</f>
        <v>0</v>
      </c>
      <c r="U131" s="49" t="n">
        <f aca="false">U130+P131-T131</f>
        <v>4404.02</v>
      </c>
      <c r="V131" s="50"/>
      <c r="W131" s="51"/>
      <c r="X131" s="52" t="n">
        <f aca="false">X130+L131-V131</f>
        <v>2855</v>
      </c>
      <c r="Y131" s="51" t="n">
        <f aca="false">IF(V131&gt;0,(Y130-Y130)+W131,Y130+W131)</f>
        <v>0</v>
      </c>
    </row>
    <row r="132" customFormat="false" ht="15.75" hidden="false" customHeight="false" outlineLevel="0" collapsed="false">
      <c r="A132" s="42" t="n">
        <f aca="false">A131+1</f>
        <v>43225</v>
      </c>
      <c r="B132" s="43" t="n">
        <f aca="false">IF(WEEKNUM(A132,21)=53,0,WEEKNUM(A132,21))</f>
        <v>18</v>
      </c>
      <c r="C132" s="43" t="n">
        <f aca="false">MONTH(A132)</f>
        <v>5</v>
      </c>
      <c r="D132" s="43" t="str">
        <f aca="false">C132&amp;"_"&amp;B132</f>
        <v>5_18</v>
      </c>
      <c r="E132" s="43" t="n">
        <f aca="false">NETWORKDAYS($A132,$A132,Jours_Fériés)</f>
        <v>0</v>
      </c>
      <c r="I132" s="44"/>
      <c r="J132" s="45"/>
      <c r="K132" s="46" t="n">
        <f aca="false">+SUM(I132:J132)</f>
        <v>0</v>
      </c>
      <c r="L132" s="47"/>
      <c r="M132" s="45"/>
      <c r="N132" s="45"/>
      <c r="O132" s="45"/>
      <c r="P132" s="46" t="n">
        <f aca="false">K132-SUM(L132:O132)</f>
        <v>0</v>
      </c>
      <c r="Q132" s="47"/>
      <c r="R132" s="45"/>
      <c r="S132" s="46"/>
      <c r="T132" s="48" t="n">
        <f aca="false">SUM(Q132:S132)</f>
        <v>0</v>
      </c>
      <c r="U132" s="49" t="n">
        <f aca="false">U131+P132-T132</f>
        <v>4404.02</v>
      </c>
      <c r="V132" s="50"/>
      <c r="W132" s="51"/>
      <c r="X132" s="52" t="n">
        <f aca="false">X131+L132-V132</f>
        <v>2855</v>
      </c>
      <c r="Y132" s="51" t="n">
        <f aca="false">IF(V132&gt;0,(Y131-Y131)+W132,Y131+W132)</f>
        <v>0</v>
      </c>
    </row>
    <row r="133" customFormat="false" ht="15.75" hidden="false" customHeight="false" outlineLevel="0" collapsed="false">
      <c r="A133" s="42" t="n">
        <f aca="false">A132+1</f>
        <v>43226</v>
      </c>
      <c r="B133" s="43" t="n">
        <f aca="false">IF(WEEKNUM(A133,21)=53,0,WEEKNUM(A133,21))</f>
        <v>18</v>
      </c>
      <c r="C133" s="43" t="n">
        <f aca="false">MONTH(A133)</f>
        <v>5</v>
      </c>
      <c r="D133" s="43" t="str">
        <f aca="false">C133&amp;"_"&amp;B133</f>
        <v>5_18</v>
      </c>
      <c r="E133" s="43" t="n">
        <f aca="false">NETWORKDAYS($A133,$A133,Jours_Fériés)</f>
        <v>0</v>
      </c>
      <c r="I133" s="44"/>
      <c r="J133" s="45"/>
      <c r="K133" s="46" t="n">
        <f aca="false">+SUM(I133:J133)</f>
        <v>0</v>
      </c>
      <c r="L133" s="47"/>
      <c r="M133" s="45"/>
      <c r="N133" s="45"/>
      <c r="O133" s="45"/>
      <c r="P133" s="46" t="n">
        <f aca="false">K133-SUM(L133:O133)</f>
        <v>0</v>
      </c>
      <c r="Q133" s="47"/>
      <c r="R133" s="45"/>
      <c r="S133" s="46"/>
      <c r="T133" s="48" t="n">
        <f aca="false">SUM(Q133:S133)</f>
        <v>0</v>
      </c>
      <c r="U133" s="49" t="n">
        <f aca="false">U132+P133-T133</f>
        <v>4404.02</v>
      </c>
      <c r="V133" s="50"/>
      <c r="W133" s="51"/>
      <c r="X133" s="52" t="n">
        <f aca="false">X132+L133-V133</f>
        <v>2855</v>
      </c>
      <c r="Y133" s="51" t="n">
        <f aca="false">IF(V133&gt;0,(Y132-Y132)+W133,Y132+W133)</f>
        <v>0</v>
      </c>
    </row>
    <row r="134" customFormat="false" ht="15.75" hidden="false" customHeight="false" outlineLevel="0" collapsed="false">
      <c r="A134" s="42" t="n">
        <f aca="false">A133+1</f>
        <v>43227</v>
      </c>
      <c r="B134" s="43" t="n">
        <f aca="false">IF(WEEKNUM(A134,21)=53,0,WEEKNUM(A134,21))</f>
        <v>19</v>
      </c>
      <c r="C134" s="43" t="n">
        <f aca="false">MONTH(A134)</f>
        <v>5</v>
      </c>
      <c r="D134" s="43" t="str">
        <f aca="false">C134&amp;"_"&amp;B134</f>
        <v>5_19</v>
      </c>
      <c r="E134" s="43" t="n">
        <f aca="false">NETWORKDAYS($A134,$A134,Jours_Fériés)</f>
        <v>1</v>
      </c>
      <c r="I134" s="44"/>
      <c r="J134" s="45"/>
      <c r="K134" s="46" t="n">
        <f aca="false">+SUM(I134:J134)</f>
        <v>0</v>
      </c>
      <c r="L134" s="47"/>
      <c r="M134" s="45"/>
      <c r="N134" s="45"/>
      <c r="O134" s="45"/>
      <c r="P134" s="46" t="n">
        <f aca="false">K134-SUM(L134:O134)</f>
        <v>0</v>
      </c>
      <c r="Q134" s="47"/>
      <c r="R134" s="45"/>
      <c r="S134" s="46"/>
      <c r="T134" s="48" t="n">
        <f aca="false">SUM(Q134:S134)</f>
        <v>0</v>
      </c>
      <c r="U134" s="49" t="n">
        <f aca="false">U133+P134-T134</f>
        <v>4404.02</v>
      </c>
      <c r="V134" s="50"/>
      <c r="W134" s="51"/>
      <c r="X134" s="52" t="n">
        <f aca="false">X133+L134-V134</f>
        <v>2855</v>
      </c>
      <c r="Y134" s="51" t="n">
        <f aca="false">IF(V134&gt;0,(Y133-Y133)+W134,Y133+W134)</f>
        <v>0</v>
      </c>
    </row>
    <row r="135" customFormat="false" ht="15.75" hidden="false" customHeight="false" outlineLevel="0" collapsed="false">
      <c r="A135" s="42" t="n">
        <f aca="false">A134+1</f>
        <v>43228</v>
      </c>
      <c r="B135" s="43" t="n">
        <f aca="false">IF(WEEKNUM(A135,21)=53,0,WEEKNUM(A135,21))</f>
        <v>19</v>
      </c>
      <c r="C135" s="43" t="n">
        <f aca="false">MONTH(A135)</f>
        <v>5</v>
      </c>
      <c r="D135" s="43" t="str">
        <f aca="false">C135&amp;"_"&amp;B135</f>
        <v>5_19</v>
      </c>
      <c r="E135" s="43" t="n">
        <f aca="false">NETWORKDAYS($A135,$A135,Jours_Fériés)</f>
        <v>0</v>
      </c>
      <c r="I135" s="44"/>
      <c r="J135" s="45"/>
      <c r="K135" s="46" t="n">
        <f aca="false">+SUM(I135:J135)</f>
        <v>0</v>
      </c>
      <c r="L135" s="47"/>
      <c r="M135" s="45"/>
      <c r="N135" s="45"/>
      <c r="O135" s="45"/>
      <c r="P135" s="46" t="n">
        <f aca="false">K135-SUM(L135:O135)</f>
        <v>0</v>
      </c>
      <c r="Q135" s="47"/>
      <c r="R135" s="45"/>
      <c r="S135" s="46"/>
      <c r="T135" s="48" t="n">
        <f aca="false">SUM(Q135:S135)</f>
        <v>0</v>
      </c>
      <c r="U135" s="49" t="n">
        <f aca="false">U134+P135-T135</f>
        <v>4404.02</v>
      </c>
      <c r="V135" s="50"/>
      <c r="W135" s="51"/>
      <c r="X135" s="52" t="n">
        <f aca="false">X134+L135-V135</f>
        <v>2855</v>
      </c>
      <c r="Y135" s="51" t="n">
        <f aca="false">IF(V135&gt;0,(Y134-Y134)+W135,Y134+W135)</f>
        <v>0</v>
      </c>
    </row>
    <row r="136" customFormat="false" ht="15.75" hidden="false" customHeight="false" outlineLevel="0" collapsed="false">
      <c r="A136" s="42" t="n">
        <f aca="false">A135+1</f>
        <v>43229</v>
      </c>
      <c r="B136" s="43" t="n">
        <f aca="false">IF(WEEKNUM(A136,21)=53,0,WEEKNUM(A136,21))</f>
        <v>19</v>
      </c>
      <c r="C136" s="43" t="n">
        <f aca="false">MONTH(A136)</f>
        <v>5</v>
      </c>
      <c r="D136" s="43" t="str">
        <f aca="false">C136&amp;"_"&amp;B136</f>
        <v>5_19</v>
      </c>
      <c r="E136" s="43" t="n">
        <f aca="false">NETWORKDAYS($A136,$A136,Jours_Fériés)</f>
        <v>1</v>
      </c>
      <c r="I136" s="44"/>
      <c r="J136" s="45"/>
      <c r="K136" s="46" t="n">
        <f aca="false">+SUM(I136:J136)</f>
        <v>0</v>
      </c>
      <c r="L136" s="47"/>
      <c r="M136" s="45"/>
      <c r="N136" s="45"/>
      <c r="O136" s="45"/>
      <c r="P136" s="46" t="n">
        <f aca="false">K136-SUM(L136:O136)</f>
        <v>0</v>
      </c>
      <c r="Q136" s="47"/>
      <c r="R136" s="45"/>
      <c r="S136" s="46"/>
      <c r="T136" s="48" t="n">
        <f aca="false">SUM(Q136:S136)</f>
        <v>0</v>
      </c>
      <c r="U136" s="49" t="n">
        <f aca="false">U135+P136-T136</f>
        <v>4404.02</v>
      </c>
      <c r="V136" s="50"/>
      <c r="W136" s="51"/>
      <c r="X136" s="52" t="n">
        <f aca="false">X135+L136-V136</f>
        <v>2855</v>
      </c>
      <c r="Y136" s="51" t="n">
        <f aca="false">IF(V136&gt;0,(Y135-Y135)+W136,Y135+W136)</f>
        <v>0</v>
      </c>
    </row>
    <row r="137" customFormat="false" ht="15.75" hidden="false" customHeight="false" outlineLevel="0" collapsed="false">
      <c r="A137" s="42" t="n">
        <f aca="false">A136+1</f>
        <v>43230</v>
      </c>
      <c r="B137" s="43" t="n">
        <f aca="false">IF(WEEKNUM(A137,21)=53,0,WEEKNUM(A137,21))</f>
        <v>19</v>
      </c>
      <c r="C137" s="43" t="n">
        <f aca="false">MONTH(A137)</f>
        <v>5</v>
      </c>
      <c r="D137" s="43" t="str">
        <f aca="false">C137&amp;"_"&amp;B137</f>
        <v>5_19</v>
      </c>
      <c r="E137" s="43" t="n">
        <f aca="false">NETWORKDAYS($A137,$A137,Jours_Fériés)</f>
        <v>0</v>
      </c>
      <c r="I137" s="44"/>
      <c r="J137" s="45"/>
      <c r="K137" s="46" t="n">
        <f aca="false">+SUM(I137:J137)</f>
        <v>0</v>
      </c>
      <c r="L137" s="47"/>
      <c r="M137" s="45"/>
      <c r="N137" s="45"/>
      <c r="O137" s="45"/>
      <c r="P137" s="46" t="n">
        <f aca="false">K137-SUM(L137:O137)</f>
        <v>0</v>
      </c>
      <c r="Q137" s="47"/>
      <c r="R137" s="45"/>
      <c r="S137" s="46"/>
      <c r="T137" s="48" t="n">
        <f aca="false">SUM(Q137:S137)</f>
        <v>0</v>
      </c>
      <c r="U137" s="49" t="n">
        <f aca="false">U136+P137-T137</f>
        <v>4404.02</v>
      </c>
      <c r="V137" s="50"/>
      <c r="W137" s="51"/>
      <c r="X137" s="52" t="n">
        <f aca="false">X136+L137-V137</f>
        <v>2855</v>
      </c>
      <c r="Y137" s="51" t="n">
        <f aca="false">IF(V137&gt;0,(Y136-Y136)+W137,Y136+W137)</f>
        <v>0</v>
      </c>
    </row>
    <row r="138" customFormat="false" ht="15.75" hidden="false" customHeight="false" outlineLevel="0" collapsed="false">
      <c r="A138" s="42" t="n">
        <f aca="false">A137+1</f>
        <v>43231</v>
      </c>
      <c r="B138" s="43" t="n">
        <f aca="false">IF(WEEKNUM(A138,21)=53,0,WEEKNUM(A138,21))</f>
        <v>19</v>
      </c>
      <c r="C138" s="43" t="n">
        <f aca="false">MONTH(A138)</f>
        <v>5</v>
      </c>
      <c r="D138" s="43" t="str">
        <f aca="false">C138&amp;"_"&amp;B138</f>
        <v>5_19</v>
      </c>
      <c r="E138" s="43" t="n">
        <f aca="false">NETWORKDAYS($A138,$A138,Jours_Fériés)</f>
        <v>1</v>
      </c>
      <c r="I138" s="44"/>
      <c r="J138" s="45"/>
      <c r="K138" s="46" t="n">
        <f aca="false">+SUM(I138:J138)</f>
        <v>0</v>
      </c>
      <c r="L138" s="47"/>
      <c r="M138" s="45"/>
      <c r="N138" s="45"/>
      <c r="O138" s="45"/>
      <c r="P138" s="46" t="n">
        <f aca="false">K138-SUM(L138:O138)</f>
        <v>0</v>
      </c>
      <c r="Q138" s="47"/>
      <c r="R138" s="45"/>
      <c r="S138" s="46"/>
      <c r="T138" s="48" t="n">
        <f aca="false">SUM(Q138:S138)</f>
        <v>0</v>
      </c>
      <c r="U138" s="49" t="n">
        <f aca="false">U137+P138-T138</f>
        <v>4404.02</v>
      </c>
      <c r="V138" s="50"/>
      <c r="W138" s="51"/>
      <c r="X138" s="52" t="n">
        <f aca="false">X137+L138-V138</f>
        <v>2855</v>
      </c>
      <c r="Y138" s="51" t="n">
        <f aca="false">IF(V138&gt;0,(Y137-Y137)+W138,Y137+W138)</f>
        <v>0</v>
      </c>
    </row>
    <row r="139" customFormat="false" ht="15.75" hidden="false" customHeight="false" outlineLevel="0" collapsed="false">
      <c r="A139" s="42" t="n">
        <f aca="false">A138+1</f>
        <v>43232</v>
      </c>
      <c r="B139" s="43" t="n">
        <f aca="false">IF(WEEKNUM(A139,21)=53,0,WEEKNUM(A139,21))</f>
        <v>19</v>
      </c>
      <c r="C139" s="43" t="n">
        <f aca="false">MONTH(A139)</f>
        <v>5</v>
      </c>
      <c r="D139" s="43" t="str">
        <f aca="false">C139&amp;"_"&amp;B139</f>
        <v>5_19</v>
      </c>
      <c r="E139" s="43" t="n">
        <f aca="false">NETWORKDAYS($A139,$A139,Jours_Fériés)</f>
        <v>0</v>
      </c>
      <c r="I139" s="44"/>
      <c r="J139" s="45"/>
      <c r="K139" s="46" t="n">
        <f aca="false">+SUM(I139:J139)</f>
        <v>0</v>
      </c>
      <c r="L139" s="47"/>
      <c r="M139" s="45"/>
      <c r="N139" s="45"/>
      <c r="O139" s="45"/>
      <c r="P139" s="46" t="n">
        <f aca="false">K139-SUM(L139:O139)</f>
        <v>0</v>
      </c>
      <c r="Q139" s="47"/>
      <c r="R139" s="45"/>
      <c r="S139" s="46"/>
      <c r="T139" s="48" t="n">
        <f aca="false">SUM(Q139:S139)</f>
        <v>0</v>
      </c>
      <c r="U139" s="49" t="n">
        <f aca="false">U138+P139-T139</f>
        <v>4404.02</v>
      </c>
      <c r="V139" s="50"/>
      <c r="W139" s="51"/>
      <c r="X139" s="52" t="n">
        <f aca="false">X138+L139-V139</f>
        <v>2855</v>
      </c>
      <c r="Y139" s="51" t="n">
        <f aca="false">IF(V139&gt;0,(Y138-Y138)+W139,Y138+W139)</f>
        <v>0</v>
      </c>
    </row>
    <row r="140" customFormat="false" ht="15.75" hidden="false" customHeight="false" outlineLevel="0" collapsed="false">
      <c r="A140" s="42" t="n">
        <f aca="false">A139+1</f>
        <v>43233</v>
      </c>
      <c r="B140" s="43" t="n">
        <f aca="false">IF(WEEKNUM(A140,21)=53,0,WEEKNUM(A140,21))</f>
        <v>19</v>
      </c>
      <c r="C140" s="43" t="n">
        <f aca="false">MONTH(A140)</f>
        <v>5</v>
      </c>
      <c r="D140" s="43" t="str">
        <f aca="false">C140&amp;"_"&amp;B140</f>
        <v>5_19</v>
      </c>
      <c r="E140" s="43" t="n">
        <f aca="false">NETWORKDAYS($A140,$A140,Jours_Fériés)</f>
        <v>0</v>
      </c>
      <c r="I140" s="44"/>
      <c r="J140" s="45"/>
      <c r="K140" s="46" t="n">
        <f aca="false">+SUM(I140:J140)</f>
        <v>0</v>
      </c>
      <c r="L140" s="47"/>
      <c r="M140" s="45"/>
      <c r="N140" s="45"/>
      <c r="O140" s="45"/>
      <c r="P140" s="46" t="n">
        <f aca="false">K140-SUM(L140:O140)</f>
        <v>0</v>
      </c>
      <c r="Q140" s="47"/>
      <c r="R140" s="45"/>
      <c r="S140" s="46"/>
      <c r="T140" s="48" t="n">
        <f aca="false">SUM(Q140:S140)</f>
        <v>0</v>
      </c>
      <c r="U140" s="49" t="n">
        <f aca="false">U139+P140-T140</f>
        <v>4404.02</v>
      </c>
      <c r="V140" s="50"/>
      <c r="W140" s="51"/>
      <c r="X140" s="52" t="n">
        <f aca="false">X139+L140-V140</f>
        <v>2855</v>
      </c>
      <c r="Y140" s="51" t="n">
        <f aca="false">IF(V140&gt;0,(Y139-Y139)+W140,Y139+W140)</f>
        <v>0</v>
      </c>
    </row>
    <row r="141" customFormat="false" ht="15.75" hidden="false" customHeight="false" outlineLevel="0" collapsed="false">
      <c r="A141" s="42" t="n">
        <f aca="false">A140+1</f>
        <v>43234</v>
      </c>
      <c r="B141" s="43" t="n">
        <f aca="false">IF(WEEKNUM(A141,21)=53,0,WEEKNUM(A141,21))</f>
        <v>20</v>
      </c>
      <c r="C141" s="43" t="n">
        <f aca="false">MONTH(A141)</f>
        <v>5</v>
      </c>
      <c r="D141" s="43" t="str">
        <f aca="false">C141&amp;"_"&amp;B141</f>
        <v>5_20</v>
      </c>
      <c r="E141" s="43" t="n">
        <f aca="false">NETWORKDAYS($A141,$A141,Jours_Fériés)</f>
        <v>1</v>
      </c>
      <c r="I141" s="44"/>
      <c r="J141" s="45"/>
      <c r="K141" s="46" t="n">
        <f aca="false">+SUM(I141:J141)</f>
        <v>0</v>
      </c>
      <c r="L141" s="47"/>
      <c r="M141" s="45"/>
      <c r="N141" s="45"/>
      <c r="O141" s="45"/>
      <c r="P141" s="46" t="n">
        <f aca="false">K141-SUM(L141:O141)</f>
        <v>0</v>
      </c>
      <c r="Q141" s="47"/>
      <c r="R141" s="45"/>
      <c r="S141" s="46"/>
      <c r="T141" s="48" t="n">
        <f aca="false">SUM(Q141:S141)</f>
        <v>0</v>
      </c>
      <c r="U141" s="49" t="n">
        <f aca="false">U140+P141-T141</f>
        <v>4404.02</v>
      </c>
      <c r="V141" s="50"/>
      <c r="W141" s="51"/>
      <c r="X141" s="52" t="n">
        <f aca="false">X140+L141-V141</f>
        <v>2855</v>
      </c>
      <c r="Y141" s="51" t="n">
        <f aca="false">IF(V141&gt;0,(Y140-Y140)+W141,Y140+W141)</f>
        <v>0</v>
      </c>
    </row>
    <row r="142" customFormat="false" ht="15.75" hidden="false" customHeight="false" outlineLevel="0" collapsed="false">
      <c r="A142" s="42" t="n">
        <f aca="false">A141+1</f>
        <v>43235</v>
      </c>
      <c r="B142" s="43" t="n">
        <f aca="false">IF(WEEKNUM(A142,21)=53,0,WEEKNUM(A142,21))</f>
        <v>20</v>
      </c>
      <c r="C142" s="43" t="n">
        <f aca="false">MONTH(A142)</f>
        <v>5</v>
      </c>
      <c r="D142" s="43" t="str">
        <f aca="false">C142&amp;"_"&amp;B142</f>
        <v>5_20</v>
      </c>
      <c r="E142" s="43" t="n">
        <f aca="false">NETWORKDAYS($A142,$A142,Jours_Fériés)</f>
        <v>1</v>
      </c>
      <c r="I142" s="44"/>
      <c r="J142" s="45"/>
      <c r="K142" s="46" t="n">
        <f aca="false">+SUM(I142:J142)</f>
        <v>0</v>
      </c>
      <c r="L142" s="47"/>
      <c r="M142" s="45"/>
      <c r="N142" s="45"/>
      <c r="O142" s="45"/>
      <c r="P142" s="46" t="n">
        <f aca="false">K142-SUM(L142:O142)</f>
        <v>0</v>
      </c>
      <c r="Q142" s="47"/>
      <c r="R142" s="45"/>
      <c r="S142" s="46"/>
      <c r="T142" s="48" t="n">
        <f aca="false">SUM(Q142:S142)</f>
        <v>0</v>
      </c>
      <c r="U142" s="49" t="n">
        <f aca="false">U141+P142-T142</f>
        <v>4404.02</v>
      </c>
      <c r="V142" s="50"/>
      <c r="W142" s="51"/>
      <c r="X142" s="52" t="n">
        <f aca="false">X141+L142-V142</f>
        <v>2855</v>
      </c>
      <c r="Y142" s="51" t="n">
        <f aca="false">IF(V142&gt;0,(Y141-Y141)+W142,Y141+W142)</f>
        <v>0</v>
      </c>
    </row>
    <row r="143" customFormat="false" ht="15.75" hidden="false" customHeight="false" outlineLevel="0" collapsed="false">
      <c r="A143" s="42" t="n">
        <f aca="false">A142+1</f>
        <v>43236</v>
      </c>
      <c r="B143" s="43" t="n">
        <f aca="false">IF(WEEKNUM(A143,21)=53,0,WEEKNUM(A143,21))</f>
        <v>20</v>
      </c>
      <c r="C143" s="43" t="n">
        <f aca="false">MONTH(A143)</f>
        <v>5</v>
      </c>
      <c r="D143" s="43" t="str">
        <f aca="false">C143&amp;"_"&amp;B143</f>
        <v>5_20</v>
      </c>
      <c r="E143" s="43" t="n">
        <f aca="false">NETWORKDAYS($A143,$A143,Jours_Fériés)</f>
        <v>1</v>
      </c>
      <c r="I143" s="44"/>
      <c r="J143" s="45"/>
      <c r="K143" s="46" t="n">
        <f aca="false">+SUM(I143:J143)</f>
        <v>0</v>
      </c>
      <c r="L143" s="47"/>
      <c r="M143" s="45"/>
      <c r="N143" s="45"/>
      <c r="O143" s="45"/>
      <c r="P143" s="46" t="n">
        <f aca="false">K143-SUM(L143:O143)</f>
        <v>0</v>
      </c>
      <c r="Q143" s="47"/>
      <c r="R143" s="45"/>
      <c r="S143" s="46"/>
      <c r="T143" s="48" t="n">
        <f aca="false">SUM(Q143:S143)</f>
        <v>0</v>
      </c>
      <c r="U143" s="49" t="n">
        <f aca="false">U142+P143-T143</f>
        <v>4404.02</v>
      </c>
      <c r="V143" s="50"/>
      <c r="W143" s="51"/>
      <c r="X143" s="52" t="n">
        <f aca="false">X142+L143-V143</f>
        <v>2855</v>
      </c>
      <c r="Y143" s="51" t="n">
        <f aca="false">IF(V143&gt;0,(Y142-Y142)+W143,Y142+W143)</f>
        <v>0</v>
      </c>
    </row>
    <row r="144" customFormat="false" ht="15.75" hidden="false" customHeight="false" outlineLevel="0" collapsed="false">
      <c r="A144" s="42" t="n">
        <f aca="false">A143+1</f>
        <v>43237</v>
      </c>
      <c r="B144" s="43" t="n">
        <f aca="false">IF(WEEKNUM(A144,21)=53,0,WEEKNUM(A144,21))</f>
        <v>20</v>
      </c>
      <c r="C144" s="43" t="n">
        <f aca="false">MONTH(A144)</f>
        <v>5</v>
      </c>
      <c r="D144" s="43" t="str">
        <f aca="false">C144&amp;"_"&amp;B144</f>
        <v>5_20</v>
      </c>
      <c r="E144" s="43" t="n">
        <f aca="false">NETWORKDAYS($A144,$A144,Jours_Fériés)</f>
        <v>1</v>
      </c>
      <c r="I144" s="44"/>
      <c r="J144" s="45"/>
      <c r="K144" s="46" t="n">
        <f aca="false">+SUM(I144:J144)</f>
        <v>0</v>
      </c>
      <c r="L144" s="47"/>
      <c r="M144" s="45"/>
      <c r="N144" s="45"/>
      <c r="O144" s="45"/>
      <c r="P144" s="46" t="n">
        <f aca="false">K144-SUM(L144:O144)</f>
        <v>0</v>
      </c>
      <c r="Q144" s="47"/>
      <c r="R144" s="45"/>
      <c r="S144" s="46"/>
      <c r="T144" s="48" t="n">
        <f aca="false">SUM(Q144:S144)</f>
        <v>0</v>
      </c>
      <c r="U144" s="49" t="n">
        <f aca="false">U143+P144-T144</f>
        <v>4404.02</v>
      </c>
      <c r="V144" s="50"/>
      <c r="W144" s="51"/>
      <c r="X144" s="52" t="n">
        <f aca="false">X143+L144-V144</f>
        <v>2855</v>
      </c>
      <c r="Y144" s="51" t="n">
        <f aca="false">IF(V144&gt;0,(Y143-Y143)+W144,Y143+W144)</f>
        <v>0</v>
      </c>
    </row>
    <row r="145" customFormat="false" ht="15.75" hidden="false" customHeight="false" outlineLevel="0" collapsed="false">
      <c r="A145" s="42" t="n">
        <f aca="false">A144+1</f>
        <v>43238</v>
      </c>
      <c r="B145" s="43" t="n">
        <f aca="false">IF(WEEKNUM(A145,21)=53,0,WEEKNUM(A145,21))</f>
        <v>20</v>
      </c>
      <c r="C145" s="43" t="n">
        <f aca="false">MONTH(A145)</f>
        <v>5</v>
      </c>
      <c r="D145" s="43" t="str">
        <f aca="false">C145&amp;"_"&amp;B145</f>
        <v>5_20</v>
      </c>
      <c r="E145" s="43" t="n">
        <f aca="false">NETWORKDAYS($A145,$A145,Jours_Fériés)</f>
        <v>1</v>
      </c>
      <c r="I145" s="44"/>
      <c r="J145" s="45"/>
      <c r="K145" s="46" t="n">
        <f aca="false">+SUM(I145:J145)</f>
        <v>0</v>
      </c>
      <c r="L145" s="47"/>
      <c r="M145" s="45"/>
      <c r="N145" s="45"/>
      <c r="O145" s="45"/>
      <c r="P145" s="46" t="n">
        <f aca="false">K145-SUM(L145:O145)</f>
        <v>0</v>
      </c>
      <c r="Q145" s="47"/>
      <c r="R145" s="45"/>
      <c r="S145" s="46"/>
      <c r="T145" s="48" t="n">
        <f aca="false">SUM(Q145:S145)</f>
        <v>0</v>
      </c>
      <c r="U145" s="49" t="n">
        <f aca="false">U144+P145-T145</f>
        <v>4404.02</v>
      </c>
      <c r="V145" s="50"/>
      <c r="W145" s="51"/>
      <c r="X145" s="52" t="n">
        <f aca="false">X144+L145-V145</f>
        <v>2855</v>
      </c>
      <c r="Y145" s="51" t="n">
        <f aca="false">IF(V145&gt;0,(Y144-Y144)+W145,Y144+W145)</f>
        <v>0</v>
      </c>
    </row>
    <row r="146" customFormat="false" ht="15.75" hidden="false" customHeight="false" outlineLevel="0" collapsed="false">
      <c r="A146" s="42" t="n">
        <f aca="false">A145+1</f>
        <v>43239</v>
      </c>
      <c r="B146" s="43" t="n">
        <f aca="false">IF(WEEKNUM(A146,21)=53,0,WEEKNUM(A146,21))</f>
        <v>20</v>
      </c>
      <c r="C146" s="43" t="n">
        <f aca="false">MONTH(A146)</f>
        <v>5</v>
      </c>
      <c r="D146" s="43" t="str">
        <f aca="false">C146&amp;"_"&amp;B146</f>
        <v>5_20</v>
      </c>
      <c r="E146" s="43" t="n">
        <f aca="false">NETWORKDAYS($A146,$A146,Jours_Fériés)</f>
        <v>0</v>
      </c>
      <c r="I146" s="44"/>
      <c r="J146" s="45"/>
      <c r="K146" s="46" t="n">
        <f aca="false">+SUM(I146:J146)</f>
        <v>0</v>
      </c>
      <c r="L146" s="47"/>
      <c r="M146" s="45"/>
      <c r="N146" s="45"/>
      <c r="O146" s="45"/>
      <c r="P146" s="46" t="n">
        <f aca="false">K146-SUM(L146:O146)</f>
        <v>0</v>
      </c>
      <c r="Q146" s="47"/>
      <c r="R146" s="45"/>
      <c r="S146" s="46"/>
      <c r="T146" s="48" t="n">
        <f aca="false">SUM(Q146:S146)</f>
        <v>0</v>
      </c>
      <c r="U146" s="49" t="n">
        <f aca="false">U145+P146-T146</f>
        <v>4404.02</v>
      </c>
      <c r="V146" s="50"/>
      <c r="W146" s="51"/>
      <c r="X146" s="52" t="n">
        <f aca="false">X145+L146-V146</f>
        <v>2855</v>
      </c>
      <c r="Y146" s="51" t="n">
        <f aca="false">IF(V146&gt;0,(Y145-Y145)+W146,Y145+W146)</f>
        <v>0</v>
      </c>
    </row>
    <row r="147" customFormat="false" ht="15.75" hidden="false" customHeight="false" outlineLevel="0" collapsed="false">
      <c r="A147" s="42" t="n">
        <f aca="false">A146+1</f>
        <v>43240</v>
      </c>
      <c r="B147" s="43" t="n">
        <f aca="false">IF(WEEKNUM(A147,21)=53,0,WEEKNUM(A147,21))</f>
        <v>20</v>
      </c>
      <c r="C147" s="43" t="n">
        <f aca="false">MONTH(A147)</f>
        <v>5</v>
      </c>
      <c r="D147" s="43" t="str">
        <f aca="false">C147&amp;"_"&amp;B147</f>
        <v>5_20</v>
      </c>
      <c r="E147" s="43" t="n">
        <f aca="false">NETWORKDAYS($A147,$A147,Jours_Fériés)</f>
        <v>0</v>
      </c>
      <c r="I147" s="44"/>
      <c r="J147" s="45"/>
      <c r="K147" s="46" t="n">
        <f aca="false">+SUM(I147:J147)</f>
        <v>0</v>
      </c>
      <c r="L147" s="47"/>
      <c r="M147" s="45"/>
      <c r="N147" s="45"/>
      <c r="O147" s="45"/>
      <c r="P147" s="46" t="n">
        <f aca="false">K147-SUM(L147:O147)</f>
        <v>0</v>
      </c>
      <c r="Q147" s="47"/>
      <c r="R147" s="45"/>
      <c r="S147" s="46"/>
      <c r="T147" s="48" t="n">
        <f aca="false">SUM(Q147:S147)</f>
        <v>0</v>
      </c>
      <c r="U147" s="49" t="n">
        <f aca="false">U146+P147-T147</f>
        <v>4404.02</v>
      </c>
      <c r="V147" s="50"/>
      <c r="W147" s="51"/>
      <c r="X147" s="52" t="n">
        <f aca="false">X146+L147-V147</f>
        <v>2855</v>
      </c>
      <c r="Y147" s="51" t="n">
        <f aca="false">IF(V147&gt;0,(Y146-Y146)+W147,Y146+W147)</f>
        <v>0</v>
      </c>
    </row>
    <row r="148" customFormat="false" ht="15.75" hidden="false" customHeight="false" outlineLevel="0" collapsed="false">
      <c r="A148" s="42" t="n">
        <f aca="false">A147+1</f>
        <v>43241</v>
      </c>
      <c r="B148" s="43" t="n">
        <f aca="false">IF(WEEKNUM(A148,21)=53,0,WEEKNUM(A148,21))</f>
        <v>21</v>
      </c>
      <c r="C148" s="43" t="n">
        <f aca="false">MONTH(A148)</f>
        <v>5</v>
      </c>
      <c r="D148" s="43" t="str">
        <f aca="false">C148&amp;"_"&amp;B148</f>
        <v>5_21</v>
      </c>
      <c r="E148" s="43" t="n">
        <f aca="false">NETWORKDAYS($A148,$A148,Jours_Fériés)</f>
        <v>0</v>
      </c>
      <c r="I148" s="44"/>
      <c r="J148" s="45"/>
      <c r="K148" s="46" t="n">
        <f aca="false">+SUM(I148:J148)</f>
        <v>0</v>
      </c>
      <c r="L148" s="47"/>
      <c r="M148" s="45"/>
      <c r="N148" s="45"/>
      <c r="O148" s="45"/>
      <c r="P148" s="46" t="n">
        <f aca="false">K148-SUM(L148:O148)</f>
        <v>0</v>
      </c>
      <c r="Q148" s="47"/>
      <c r="R148" s="45"/>
      <c r="S148" s="46"/>
      <c r="T148" s="48" t="n">
        <f aca="false">SUM(Q148:S148)</f>
        <v>0</v>
      </c>
      <c r="U148" s="49" t="n">
        <f aca="false">U147+P148-T148</f>
        <v>4404.02</v>
      </c>
      <c r="V148" s="50"/>
      <c r="W148" s="51"/>
      <c r="X148" s="52" t="n">
        <f aca="false">X147+L148-V148</f>
        <v>2855</v>
      </c>
      <c r="Y148" s="51" t="n">
        <f aca="false">IF(V148&gt;0,(Y147-Y147)+W148,Y147+W148)</f>
        <v>0</v>
      </c>
    </row>
    <row r="149" customFormat="false" ht="15.75" hidden="false" customHeight="false" outlineLevel="0" collapsed="false">
      <c r="A149" s="42" t="n">
        <f aca="false">A148+1</f>
        <v>43242</v>
      </c>
      <c r="B149" s="43" t="n">
        <f aca="false">IF(WEEKNUM(A149,21)=53,0,WEEKNUM(A149,21))</f>
        <v>21</v>
      </c>
      <c r="C149" s="43" t="n">
        <f aca="false">MONTH(A149)</f>
        <v>5</v>
      </c>
      <c r="D149" s="43" t="str">
        <f aca="false">C149&amp;"_"&amp;B149</f>
        <v>5_21</v>
      </c>
      <c r="E149" s="43" t="n">
        <f aca="false">NETWORKDAYS($A149,$A149,Jours_Fériés)</f>
        <v>1</v>
      </c>
      <c r="I149" s="44"/>
      <c r="J149" s="45"/>
      <c r="K149" s="46" t="n">
        <f aca="false">+SUM(I149:J149)</f>
        <v>0</v>
      </c>
      <c r="L149" s="47"/>
      <c r="M149" s="45"/>
      <c r="N149" s="45"/>
      <c r="O149" s="45"/>
      <c r="P149" s="46" t="n">
        <f aca="false">K149-SUM(L149:O149)</f>
        <v>0</v>
      </c>
      <c r="Q149" s="47"/>
      <c r="R149" s="45"/>
      <c r="S149" s="46"/>
      <c r="T149" s="48" t="n">
        <f aca="false">SUM(Q149:S149)</f>
        <v>0</v>
      </c>
      <c r="U149" s="49" t="n">
        <f aca="false">U148+P149-T149</f>
        <v>4404.02</v>
      </c>
      <c r="V149" s="50"/>
      <c r="W149" s="51"/>
      <c r="X149" s="52" t="n">
        <f aca="false">X148+L149-V149</f>
        <v>2855</v>
      </c>
      <c r="Y149" s="51" t="n">
        <f aca="false">IF(V149&gt;0,(Y148-Y148)+W149,Y148+W149)</f>
        <v>0</v>
      </c>
    </row>
    <row r="150" customFormat="false" ht="15.75" hidden="false" customHeight="false" outlineLevel="0" collapsed="false">
      <c r="A150" s="42" t="n">
        <f aca="false">A149+1</f>
        <v>43243</v>
      </c>
      <c r="B150" s="43" t="n">
        <f aca="false">IF(WEEKNUM(A150,21)=53,0,WEEKNUM(A150,21))</f>
        <v>21</v>
      </c>
      <c r="C150" s="43" t="n">
        <f aca="false">MONTH(A150)</f>
        <v>5</v>
      </c>
      <c r="D150" s="43" t="str">
        <f aca="false">C150&amp;"_"&amp;B150</f>
        <v>5_21</v>
      </c>
      <c r="E150" s="43" t="n">
        <f aca="false">NETWORKDAYS($A150,$A150,Jours_Fériés)</f>
        <v>1</v>
      </c>
      <c r="I150" s="44"/>
      <c r="J150" s="45"/>
      <c r="K150" s="46" t="n">
        <f aca="false">+SUM(I150:J150)</f>
        <v>0</v>
      </c>
      <c r="L150" s="47"/>
      <c r="M150" s="45"/>
      <c r="N150" s="45"/>
      <c r="O150" s="45"/>
      <c r="P150" s="46" t="n">
        <f aca="false">K150-SUM(L150:O150)</f>
        <v>0</v>
      </c>
      <c r="Q150" s="47"/>
      <c r="R150" s="45"/>
      <c r="S150" s="46"/>
      <c r="T150" s="48" t="n">
        <f aca="false">SUM(Q150:S150)</f>
        <v>0</v>
      </c>
      <c r="U150" s="49" t="n">
        <f aca="false">U149+P150-T150</f>
        <v>4404.02</v>
      </c>
      <c r="V150" s="50"/>
      <c r="W150" s="51"/>
      <c r="X150" s="52" t="n">
        <f aca="false">X149+L150-V150</f>
        <v>2855</v>
      </c>
      <c r="Y150" s="51" t="n">
        <f aca="false">IF(V150&gt;0,(Y149-Y149)+W150,Y149+W150)</f>
        <v>0</v>
      </c>
    </row>
    <row r="151" customFormat="false" ht="15.75" hidden="false" customHeight="false" outlineLevel="0" collapsed="false">
      <c r="A151" s="42" t="n">
        <f aca="false">A150+1</f>
        <v>43244</v>
      </c>
      <c r="B151" s="43" t="n">
        <f aca="false">IF(WEEKNUM(A151,21)=53,0,WEEKNUM(A151,21))</f>
        <v>21</v>
      </c>
      <c r="C151" s="43" t="n">
        <f aca="false">MONTH(A151)</f>
        <v>5</v>
      </c>
      <c r="D151" s="43" t="str">
        <f aca="false">C151&amp;"_"&amp;B151</f>
        <v>5_21</v>
      </c>
      <c r="E151" s="43" t="n">
        <f aca="false">NETWORKDAYS($A151,$A151,Jours_Fériés)</f>
        <v>1</v>
      </c>
      <c r="I151" s="44"/>
      <c r="J151" s="45"/>
      <c r="K151" s="46" t="n">
        <f aca="false">+SUM(I151:J151)</f>
        <v>0</v>
      </c>
      <c r="L151" s="47"/>
      <c r="M151" s="45"/>
      <c r="N151" s="45"/>
      <c r="O151" s="45"/>
      <c r="P151" s="46" t="n">
        <f aca="false">K151-SUM(L151:O151)</f>
        <v>0</v>
      </c>
      <c r="Q151" s="47"/>
      <c r="R151" s="45"/>
      <c r="S151" s="46"/>
      <c r="T151" s="48" t="n">
        <f aca="false">SUM(Q151:S151)</f>
        <v>0</v>
      </c>
      <c r="U151" s="49" t="n">
        <f aca="false">U150+P151-T151</f>
        <v>4404.02</v>
      </c>
      <c r="V151" s="50"/>
      <c r="W151" s="51"/>
      <c r="X151" s="52" t="n">
        <f aca="false">X150+L151-V151</f>
        <v>2855</v>
      </c>
      <c r="Y151" s="51" t="n">
        <f aca="false">IF(V151&gt;0,(Y150-Y150)+W151,Y150+W151)</f>
        <v>0</v>
      </c>
    </row>
    <row r="152" customFormat="false" ht="15.75" hidden="false" customHeight="false" outlineLevel="0" collapsed="false">
      <c r="A152" s="42" t="n">
        <f aca="false">A151+1</f>
        <v>43245</v>
      </c>
      <c r="B152" s="43" t="n">
        <f aca="false">IF(WEEKNUM(A152,21)=53,0,WEEKNUM(A152,21))</f>
        <v>21</v>
      </c>
      <c r="C152" s="43" t="n">
        <f aca="false">MONTH(A152)</f>
        <v>5</v>
      </c>
      <c r="D152" s="43" t="str">
        <f aca="false">C152&amp;"_"&amp;B152</f>
        <v>5_21</v>
      </c>
      <c r="E152" s="43" t="n">
        <f aca="false">NETWORKDAYS($A152,$A152,Jours_Fériés)</f>
        <v>1</v>
      </c>
      <c r="I152" s="44"/>
      <c r="J152" s="45"/>
      <c r="K152" s="46" t="n">
        <f aca="false">+SUM(I152:J152)</f>
        <v>0</v>
      </c>
      <c r="L152" s="47"/>
      <c r="M152" s="45"/>
      <c r="N152" s="45"/>
      <c r="O152" s="45"/>
      <c r="P152" s="46" t="n">
        <f aca="false">K152-SUM(L152:O152)</f>
        <v>0</v>
      </c>
      <c r="Q152" s="47"/>
      <c r="R152" s="45"/>
      <c r="S152" s="46"/>
      <c r="T152" s="48" t="n">
        <f aca="false">SUM(Q152:S152)</f>
        <v>0</v>
      </c>
      <c r="U152" s="49" t="n">
        <f aca="false">U151+P152-T152</f>
        <v>4404.02</v>
      </c>
      <c r="V152" s="50"/>
      <c r="W152" s="51"/>
      <c r="X152" s="52" t="n">
        <f aca="false">X151+L152-V152</f>
        <v>2855</v>
      </c>
      <c r="Y152" s="51" t="n">
        <f aca="false">IF(V152&gt;0,(Y151-Y151)+W152,Y151+W152)</f>
        <v>0</v>
      </c>
    </row>
    <row r="153" customFormat="false" ht="15.75" hidden="false" customHeight="false" outlineLevel="0" collapsed="false">
      <c r="A153" s="42" t="n">
        <f aca="false">A152+1</f>
        <v>43246</v>
      </c>
      <c r="B153" s="43" t="n">
        <f aca="false">IF(WEEKNUM(A153,21)=53,0,WEEKNUM(A153,21))</f>
        <v>21</v>
      </c>
      <c r="C153" s="43" t="n">
        <f aca="false">MONTH(A153)</f>
        <v>5</v>
      </c>
      <c r="D153" s="43" t="str">
        <f aca="false">C153&amp;"_"&amp;B153</f>
        <v>5_21</v>
      </c>
      <c r="E153" s="43" t="n">
        <f aca="false">NETWORKDAYS($A153,$A153,Jours_Fériés)</f>
        <v>0</v>
      </c>
      <c r="I153" s="44"/>
      <c r="J153" s="45"/>
      <c r="K153" s="46" t="n">
        <f aca="false">+SUM(I153:J153)</f>
        <v>0</v>
      </c>
      <c r="L153" s="47"/>
      <c r="M153" s="45"/>
      <c r="N153" s="45"/>
      <c r="O153" s="45"/>
      <c r="P153" s="46" t="n">
        <f aca="false">K153-SUM(L153:O153)</f>
        <v>0</v>
      </c>
      <c r="Q153" s="47"/>
      <c r="R153" s="45"/>
      <c r="S153" s="46"/>
      <c r="T153" s="48" t="n">
        <f aca="false">SUM(Q153:S153)</f>
        <v>0</v>
      </c>
      <c r="U153" s="49" t="n">
        <f aca="false">U152+P153-T153</f>
        <v>4404.02</v>
      </c>
      <c r="V153" s="50"/>
      <c r="W153" s="51"/>
      <c r="X153" s="52" t="n">
        <f aca="false">X152+L153-V153</f>
        <v>2855</v>
      </c>
      <c r="Y153" s="51" t="n">
        <f aca="false">IF(V153&gt;0,(Y152-Y152)+W153,Y152+W153)</f>
        <v>0</v>
      </c>
    </row>
    <row r="154" customFormat="false" ht="15.75" hidden="false" customHeight="false" outlineLevel="0" collapsed="false">
      <c r="A154" s="42" t="n">
        <f aca="false">A153+1</f>
        <v>43247</v>
      </c>
      <c r="B154" s="43" t="n">
        <f aca="false">IF(WEEKNUM(A154,21)=53,0,WEEKNUM(A154,21))</f>
        <v>21</v>
      </c>
      <c r="C154" s="43" t="n">
        <f aca="false">MONTH(A154)</f>
        <v>5</v>
      </c>
      <c r="D154" s="43" t="str">
        <f aca="false">C154&amp;"_"&amp;B154</f>
        <v>5_21</v>
      </c>
      <c r="E154" s="43" t="n">
        <f aca="false">NETWORKDAYS($A154,$A154,Jours_Fériés)</f>
        <v>0</v>
      </c>
      <c r="I154" s="44"/>
      <c r="J154" s="45"/>
      <c r="K154" s="46" t="n">
        <f aca="false">+SUM(I154:J154)</f>
        <v>0</v>
      </c>
      <c r="L154" s="47"/>
      <c r="M154" s="45"/>
      <c r="N154" s="45"/>
      <c r="O154" s="45"/>
      <c r="P154" s="46" t="n">
        <f aca="false">K154-SUM(L154:O154)</f>
        <v>0</v>
      </c>
      <c r="Q154" s="47"/>
      <c r="R154" s="45"/>
      <c r="S154" s="46"/>
      <c r="T154" s="48" t="n">
        <f aca="false">SUM(Q154:S154)</f>
        <v>0</v>
      </c>
      <c r="U154" s="49" t="n">
        <f aca="false">U153+P154-T154</f>
        <v>4404.02</v>
      </c>
      <c r="V154" s="50"/>
      <c r="W154" s="51"/>
      <c r="X154" s="52" t="n">
        <f aca="false">X153+L154-V154</f>
        <v>2855</v>
      </c>
      <c r="Y154" s="51" t="n">
        <f aca="false">IF(V154&gt;0,(Y153-Y153)+W154,Y153+W154)</f>
        <v>0</v>
      </c>
    </row>
    <row r="155" customFormat="false" ht="15.75" hidden="false" customHeight="false" outlineLevel="0" collapsed="false">
      <c r="A155" s="42" t="n">
        <f aca="false">A154+1</f>
        <v>43248</v>
      </c>
      <c r="B155" s="43" t="n">
        <f aca="false">IF(WEEKNUM(A155,21)=53,0,WEEKNUM(A155,21))</f>
        <v>22</v>
      </c>
      <c r="C155" s="43" t="n">
        <f aca="false">MONTH(A155)</f>
        <v>5</v>
      </c>
      <c r="D155" s="43" t="str">
        <f aca="false">C155&amp;"_"&amp;B155</f>
        <v>5_22</v>
      </c>
      <c r="E155" s="43" t="n">
        <f aca="false">NETWORKDAYS($A155,$A155,Jours_Fériés)</f>
        <v>1</v>
      </c>
      <c r="I155" s="44"/>
      <c r="J155" s="45"/>
      <c r="K155" s="46" t="n">
        <f aca="false">+SUM(I155:J155)</f>
        <v>0</v>
      </c>
      <c r="L155" s="47"/>
      <c r="M155" s="45"/>
      <c r="N155" s="45"/>
      <c r="O155" s="45"/>
      <c r="P155" s="46" t="n">
        <f aca="false">K155-SUM(L155:O155)</f>
        <v>0</v>
      </c>
      <c r="Q155" s="47"/>
      <c r="R155" s="45"/>
      <c r="S155" s="46"/>
      <c r="T155" s="48" t="n">
        <f aca="false">SUM(Q155:S155)</f>
        <v>0</v>
      </c>
      <c r="U155" s="49" t="n">
        <f aca="false">U154+P155-T155</f>
        <v>4404.02</v>
      </c>
      <c r="V155" s="50"/>
      <c r="W155" s="51"/>
      <c r="X155" s="52" t="n">
        <f aca="false">X154+L155-V155</f>
        <v>2855</v>
      </c>
      <c r="Y155" s="51" t="n">
        <f aca="false">IF(V155&gt;0,(Y154-Y154)+W155,Y154+W155)</f>
        <v>0</v>
      </c>
    </row>
    <row r="156" customFormat="false" ht="15.75" hidden="false" customHeight="false" outlineLevel="0" collapsed="false">
      <c r="A156" s="42" t="n">
        <f aca="false">A155+1</f>
        <v>43249</v>
      </c>
      <c r="B156" s="43" t="n">
        <f aca="false">IF(WEEKNUM(A156,21)=53,0,WEEKNUM(A156,21))</f>
        <v>22</v>
      </c>
      <c r="C156" s="43" t="n">
        <f aca="false">MONTH(A156)</f>
        <v>5</v>
      </c>
      <c r="D156" s="43" t="str">
        <f aca="false">C156&amp;"_"&amp;B156</f>
        <v>5_22</v>
      </c>
      <c r="E156" s="43" t="n">
        <f aca="false">NETWORKDAYS($A156,$A156,Jours_Fériés)</f>
        <v>1</v>
      </c>
      <c r="I156" s="44"/>
      <c r="J156" s="45"/>
      <c r="K156" s="46" t="n">
        <f aca="false">+SUM(I156:J156)</f>
        <v>0</v>
      </c>
      <c r="L156" s="47"/>
      <c r="M156" s="45"/>
      <c r="N156" s="45"/>
      <c r="O156" s="45"/>
      <c r="P156" s="46" t="n">
        <f aca="false">K156-SUM(L156:O156)</f>
        <v>0</v>
      </c>
      <c r="Q156" s="47"/>
      <c r="R156" s="45"/>
      <c r="S156" s="46"/>
      <c r="T156" s="48" t="n">
        <f aca="false">SUM(Q156:S156)</f>
        <v>0</v>
      </c>
      <c r="U156" s="49" t="n">
        <f aca="false">U155+P156-T156</f>
        <v>4404.02</v>
      </c>
      <c r="V156" s="50"/>
      <c r="W156" s="51"/>
      <c r="X156" s="52" t="n">
        <f aca="false">X155+L156-V156</f>
        <v>2855</v>
      </c>
      <c r="Y156" s="51" t="n">
        <f aca="false">IF(V156&gt;0,(Y155-Y155)+W156,Y155+W156)</f>
        <v>0</v>
      </c>
    </row>
    <row r="157" customFormat="false" ht="15.75" hidden="false" customHeight="false" outlineLevel="0" collapsed="false">
      <c r="A157" s="42" t="n">
        <f aca="false">A156+1</f>
        <v>43250</v>
      </c>
      <c r="B157" s="43" t="n">
        <f aca="false">IF(WEEKNUM(A157,21)=53,0,WEEKNUM(A157,21))</f>
        <v>22</v>
      </c>
      <c r="C157" s="43" t="n">
        <f aca="false">MONTH(A157)</f>
        <v>5</v>
      </c>
      <c r="D157" s="43" t="str">
        <f aca="false">C157&amp;"_"&amp;B157</f>
        <v>5_22</v>
      </c>
      <c r="E157" s="43" t="n">
        <f aca="false">NETWORKDAYS($A157,$A157,Jours_Fériés)</f>
        <v>1</v>
      </c>
      <c r="I157" s="44"/>
      <c r="J157" s="45"/>
      <c r="K157" s="46" t="n">
        <f aca="false">+SUM(I157:J157)</f>
        <v>0</v>
      </c>
      <c r="L157" s="47"/>
      <c r="M157" s="45"/>
      <c r="N157" s="45"/>
      <c r="O157" s="45"/>
      <c r="P157" s="46" t="n">
        <f aca="false">K157-SUM(L157:O157)</f>
        <v>0</v>
      </c>
      <c r="Q157" s="47"/>
      <c r="R157" s="45"/>
      <c r="S157" s="46"/>
      <c r="T157" s="48" t="n">
        <f aca="false">SUM(Q157:S157)</f>
        <v>0</v>
      </c>
      <c r="U157" s="49" t="n">
        <f aca="false">U156+P157-T157</f>
        <v>4404.02</v>
      </c>
      <c r="V157" s="50"/>
      <c r="W157" s="51"/>
      <c r="X157" s="52" t="n">
        <f aca="false">X156+L157-V157</f>
        <v>2855</v>
      </c>
      <c r="Y157" s="51" t="n">
        <f aca="false">IF(V157&gt;0,(Y156-Y156)+W157,Y156+W157)</f>
        <v>0</v>
      </c>
    </row>
    <row r="158" customFormat="false" ht="15.75" hidden="false" customHeight="false" outlineLevel="0" collapsed="false">
      <c r="A158" s="42" t="n">
        <f aca="false">A157+1</f>
        <v>43251</v>
      </c>
      <c r="B158" s="43" t="n">
        <f aca="false">IF(WEEKNUM(A158,21)=53,0,WEEKNUM(A158,21))</f>
        <v>22</v>
      </c>
      <c r="C158" s="43" t="n">
        <f aca="false">MONTH(A158)</f>
        <v>5</v>
      </c>
      <c r="D158" s="43" t="str">
        <f aca="false">C158&amp;"_"&amp;B158</f>
        <v>5_22</v>
      </c>
      <c r="E158" s="43" t="n">
        <f aca="false">NETWORKDAYS($A158,$A158,Jours_Fériés)</f>
        <v>1</v>
      </c>
      <c r="I158" s="44"/>
      <c r="J158" s="45"/>
      <c r="K158" s="46" t="n">
        <f aca="false">+SUM(I158:J158)</f>
        <v>0</v>
      </c>
      <c r="L158" s="47"/>
      <c r="M158" s="45"/>
      <c r="N158" s="45"/>
      <c r="O158" s="45"/>
      <c r="P158" s="46" t="n">
        <f aca="false">K158-SUM(L158:O158)</f>
        <v>0</v>
      </c>
      <c r="Q158" s="47"/>
      <c r="R158" s="45"/>
      <c r="S158" s="46"/>
      <c r="T158" s="48" t="n">
        <f aca="false">SUM(Q158:S158)</f>
        <v>0</v>
      </c>
      <c r="U158" s="49" t="n">
        <f aca="false">U157+P158-T158</f>
        <v>4404.02</v>
      </c>
      <c r="V158" s="50"/>
      <c r="W158" s="51"/>
      <c r="X158" s="52" t="n">
        <f aca="false">X157+L158-V158</f>
        <v>2855</v>
      </c>
      <c r="Y158" s="51" t="n">
        <f aca="false">IF(V158&gt;0,(Y157-Y157)+W158,Y157+W158)</f>
        <v>0</v>
      </c>
    </row>
    <row r="159" customFormat="false" ht="15.75" hidden="false" customHeight="false" outlineLevel="0" collapsed="false">
      <c r="A159" s="42" t="n">
        <f aca="false">A158+1</f>
        <v>43252</v>
      </c>
      <c r="B159" s="43" t="n">
        <f aca="false">IF(WEEKNUM(A159,21)=53,0,WEEKNUM(A159,21))</f>
        <v>22</v>
      </c>
      <c r="C159" s="43" t="n">
        <f aca="false">MONTH(A159)</f>
        <v>6</v>
      </c>
      <c r="D159" s="43" t="str">
        <f aca="false">C159&amp;"_"&amp;B159</f>
        <v>6_22</v>
      </c>
      <c r="E159" s="43" t="n">
        <f aca="false">NETWORKDAYS($A159,$A159,Jours_Fériés)</f>
        <v>1</v>
      </c>
      <c r="I159" s="44"/>
      <c r="J159" s="45"/>
      <c r="K159" s="46" t="n">
        <f aca="false">+SUM(I159:J159)</f>
        <v>0</v>
      </c>
      <c r="L159" s="47"/>
      <c r="M159" s="45"/>
      <c r="N159" s="45"/>
      <c r="O159" s="45"/>
      <c r="P159" s="46" t="n">
        <f aca="false">K159-SUM(L159:O159)</f>
        <v>0</v>
      </c>
      <c r="Q159" s="47"/>
      <c r="R159" s="45"/>
      <c r="S159" s="46"/>
      <c r="T159" s="48" t="n">
        <f aca="false">SUM(Q159:S159)</f>
        <v>0</v>
      </c>
      <c r="U159" s="49" t="n">
        <f aca="false">U158+P159-T159</f>
        <v>4404.02</v>
      </c>
      <c r="V159" s="50"/>
      <c r="W159" s="51"/>
      <c r="X159" s="52" t="n">
        <f aca="false">X158+L159-V159</f>
        <v>2855</v>
      </c>
      <c r="Y159" s="51" t="n">
        <f aca="false">IF(V159&gt;0,(Y158-Y158)+W159,Y158+W159)</f>
        <v>0</v>
      </c>
    </row>
    <row r="160" customFormat="false" ht="15.75" hidden="false" customHeight="false" outlineLevel="0" collapsed="false">
      <c r="A160" s="42" t="n">
        <f aca="false">A159+1</f>
        <v>43253</v>
      </c>
      <c r="B160" s="43" t="n">
        <f aca="false">IF(WEEKNUM(A160,21)=53,0,WEEKNUM(A160,21))</f>
        <v>22</v>
      </c>
      <c r="C160" s="43" t="n">
        <f aca="false">MONTH(A160)</f>
        <v>6</v>
      </c>
      <c r="D160" s="43" t="str">
        <f aca="false">C160&amp;"_"&amp;B160</f>
        <v>6_22</v>
      </c>
      <c r="E160" s="43" t="n">
        <f aca="false">NETWORKDAYS($A160,$A160,Jours_Fériés)</f>
        <v>0</v>
      </c>
      <c r="I160" s="44"/>
      <c r="J160" s="45"/>
      <c r="K160" s="46" t="n">
        <f aca="false">+SUM(I160:J160)</f>
        <v>0</v>
      </c>
      <c r="L160" s="47"/>
      <c r="M160" s="45"/>
      <c r="N160" s="45"/>
      <c r="O160" s="45"/>
      <c r="P160" s="46" t="n">
        <f aca="false">K160-SUM(L160:O160)</f>
        <v>0</v>
      </c>
      <c r="Q160" s="47"/>
      <c r="R160" s="45"/>
      <c r="S160" s="46"/>
      <c r="T160" s="48" t="n">
        <f aca="false">SUM(Q160:S160)</f>
        <v>0</v>
      </c>
      <c r="U160" s="49" t="n">
        <f aca="false">U159+P160-T160</f>
        <v>4404.02</v>
      </c>
      <c r="V160" s="50"/>
      <c r="W160" s="51"/>
      <c r="X160" s="52" t="n">
        <f aca="false">X159+L160-V160</f>
        <v>2855</v>
      </c>
      <c r="Y160" s="51" t="n">
        <f aca="false">IF(V160&gt;0,(Y159-Y159)+W160,Y159+W160)</f>
        <v>0</v>
      </c>
    </row>
    <row r="161" customFormat="false" ht="15.75" hidden="false" customHeight="false" outlineLevel="0" collapsed="false">
      <c r="A161" s="42" t="n">
        <f aca="false">A160+1</f>
        <v>43254</v>
      </c>
      <c r="B161" s="43" t="n">
        <f aca="false">IF(WEEKNUM(A161,21)=53,0,WEEKNUM(A161,21))</f>
        <v>22</v>
      </c>
      <c r="C161" s="43" t="n">
        <f aca="false">MONTH(A161)</f>
        <v>6</v>
      </c>
      <c r="D161" s="43" t="str">
        <f aca="false">C161&amp;"_"&amp;B161</f>
        <v>6_22</v>
      </c>
      <c r="E161" s="43" t="n">
        <f aca="false">NETWORKDAYS($A161,$A161,Jours_Fériés)</f>
        <v>0</v>
      </c>
      <c r="I161" s="44"/>
      <c r="J161" s="45"/>
      <c r="K161" s="46" t="n">
        <f aca="false">+SUM(I161:J161)</f>
        <v>0</v>
      </c>
      <c r="L161" s="47"/>
      <c r="M161" s="45"/>
      <c r="N161" s="45"/>
      <c r="O161" s="45"/>
      <c r="P161" s="46" t="n">
        <f aca="false">K161-SUM(L161:O161)</f>
        <v>0</v>
      </c>
      <c r="Q161" s="47"/>
      <c r="R161" s="45"/>
      <c r="S161" s="46"/>
      <c r="T161" s="48" t="n">
        <f aca="false">SUM(Q161:S161)</f>
        <v>0</v>
      </c>
      <c r="U161" s="49" t="n">
        <f aca="false">U160+P161-T161</f>
        <v>4404.02</v>
      </c>
      <c r="V161" s="50"/>
      <c r="W161" s="51"/>
      <c r="X161" s="52" t="n">
        <f aca="false">X160+L161-V161</f>
        <v>2855</v>
      </c>
      <c r="Y161" s="51" t="n">
        <f aca="false">IF(V161&gt;0,(Y160-Y160)+W161,Y160+W161)</f>
        <v>0</v>
      </c>
    </row>
    <row r="162" customFormat="false" ht="15.75" hidden="false" customHeight="false" outlineLevel="0" collapsed="false">
      <c r="A162" s="42" t="n">
        <f aca="false">A161+1</f>
        <v>43255</v>
      </c>
      <c r="B162" s="43" t="n">
        <f aca="false">IF(WEEKNUM(A162,21)=53,0,WEEKNUM(A162,21))</f>
        <v>23</v>
      </c>
      <c r="C162" s="43" t="n">
        <f aca="false">MONTH(A162)</f>
        <v>6</v>
      </c>
      <c r="D162" s="43" t="str">
        <f aca="false">C162&amp;"_"&amp;B162</f>
        <v>6_23</v>
      </c>
      <c r="E162" s="43" t="n">
        <f aca="false">NETWORKDAYS($A162,$A162,Jours_Fériés)</f>
        <v>1</v>
      </c>
      <c r="I162" s="44"/>
      <c r="J162" s="45"/>
      <c r="K162" s="46" t="n">
        <f aca="false">+SUM(I162:J162)</f>
        <v>0</v>
      </c>
      <c r="L162" s="47"/>
      <c r="M162" s="45"/>
      <c r="N162" s="45"/>
      <c r="O162" s="45"/>
      <c r="P162" s="46" t="n">
        <f aca="false">K162-SUM(L162:O162)</f>
        <v>0</v>
      </c>
      <c r="Q162" s="47"/>
      <c r="R162" s="45"/>
      <c r="S162" s="46"/>
      <c r="T162" s="48" t="n">
        <f aca="false">SUM(Q162:S162)</f>
        <v>0</v>
      </c>
      <c r="U162" s="49" t="n">
        <f aca="false">U161+P162-T162</f>
        <v>4404.02</v>
      </c>
      <c r="V162" s="50"/>
      <c r="W162" s="51"/>
      <c r="X162" s="52" t="n">
        <f aca="false">X161+L162-V162</f>
        <v>2855</v>
      </c>
      <c r="Y162" s="51" t="n">
        <f aca="false">IF(V162&gt;0,(Y161-Y161)+W162,Y161+W162)</f>
        <v>0</v>
      </c>
    </row>
    <row r="163" customFormat="false" ht="15.75" hidden="false" customHeight="false" outlineLevel="0" collapsed="false">
      <c r="A163" s="42" t="n">
        <f aca="false">A162+1</f>
        <v>43256</v>
      </c>
      <c r="B163" s="43" t="n">
        <f aca="false">IF(WEEKNUM(A163,21)=53,0,WEEKNUM(A163,21))</f>
        <v>23</v>
      </c>
      <c r="C163" s="43" t="n">
        <f aca="false">MONTH(A163)</f>
        <v>6</v>
      </c>
      <c r="D163" s="43" t="str">
        <f aca="false">C163&amp;"_"&amp;B163</f>
        <v>6_23</v>
      </c>
      <c r="E163" s="43" t="n">
        <f aca="false">NETWORKDAYS($A163,$A163,Jours_Fériés)</f>
        <v>1</v>
      </c>
      <c r="I163" s="44"/>
      <c r="J163" s="45"/>
      <c r="K163" s="46" t="n">
        <f aca="false">+SUM(I163:J163)</f>
        <v>0</v>
      </c>
      <c r="L163" s="47"/>
      <c r="M163" s="45"/>
      <c r="N163" s="45"/>
      <c r="O163" s="45"/>
      <c r="P163" s="46" t="n">
        <f aca="false">K163-SUM(L163:O163)</f>
        <v>0</v>
      </c>
      <c r="Q163" s="47"/>
      <c r="R163" s="45"/>
      <c r="S163" s="46"/>
      <c r="T163" s="48" t="n">
        <f aca="false">SUM(Q163:S163)</f>
        <v>0</v>
      </c>
      <c r="U163" s="49" t="n">
        <f aca="false">U162+P163-T163</f>
        <v>4404.02</v>
      </c>
      <c r="V163" s="50"/>
      <c r="W163" s="51"/>
      <c r="X163" s="52" t="n">
        <f aca="false">X162+L163-V163</f>
        <v>2855</v>
      </c>
      <c r="Y163" s="51" t="n">
        <f aca="false">IF(V163&gt;0,(Y162-Y162)+W163,Y162+W163)</f>
        <v>0</v>
      </c>
    </row>
    <row r="164" customFormat="false" ht="15.75" hidden="false" customHeight="false" outlineLevel="0" collapsed="false">
      <c r="A164" s="42" t="n">
        <f aca="false">A163+1</f>
        <v>43257</v>
      </c>
      <c r="B164" s="43" t="n">
        <f aca="false">IF(WEEKNUM(A164,21)=53,0,WEEKNUM(A164,21))</f>
        <v>23</v>
      </c>
      <c r="C164" s="43" t="n">
        <f aca="false">MONTH(A164)</f>
        <v>6</v>
      </c>
      <c r="D164" s="43" t="str">
        <f aca="false">C164&amp;"_"&amp;B164</f>
        <v>6_23</v>
      </c>
      <c r="E164" s="43" t="n">
        <f aca="false">NETWORKDAYS($A164,$A164,Jours_Fériés)</f>
        <v>1</v>
      </c>
      <c r="I164" s="44"/>
      <c r="J164" s="45"/>
      <c r="K164" s="46" t="n">
        <f aca="false">+SUM(I164:J164)</f>
        <v>0</v>
      </c>
      <c r="L164" s="47"/>
      <c r="M164" s="45"/>
      <c r="N164" s="45"/>
      <c r="O164" s="45"/>
      <c r="P164" s="46" t="n">
        <f aca="false">K164-SUM(L164:O164)</f>
        <v>0</v>
      </c>
      <c r="Q164" s="47"/>
      <c r="R164" s="45"/>
      <c r="S164" s="46"/>
      <c r="T164" s="48" t="n">
        <f aca="false">SUM(Q164:S164)</f>
        <v>0</v>
      </c>
      <c r="U164" s="49" t="n">
        <f aca="false">U163+P164-T164</f>
        <v>4404.02</v>
      </c>
      <c r="V164" s="50"/>
      <c r="W164" s="51"/>
      <c r="X164" s="52" t="n">
        <f aca="false">X163+L164-V164</f>
        <v>2855</v>
      </c>
      <c r="Y164" s="51" t="n">
        <f aca="false">IF(V164&gt;0,(Y163-Y163)+W164,Y163+W164)</f>
        <v>0</v>
      </c>
    </row>
    <row r="165" customFormat="false" ht="15.75" hidden="false" customHeight="false" outlineLevel="0" collapsed="false">
      <c r="A165" s="42" t="n">
        <f aca="false">A164+1</f>
        <v>43258</v>
      </c>
      <c r="B165" s="43" t="n">
        <f aca="false">IF(WEEKNUM(A165,21)=53,0,WEEKNUM(A165,21))</f>
        <v>23</v>
      </c>
      <c r="C165" s="43" t="n">
        <f aca="false">MONTH(A165)</f>
        <v>6</v>
      </c>
      <c r="D165" s="43" t="str">
        <f aca="false">C165&amp;"_"&amp;B165</f>
        <v>6_23</v>
      </c>
      <c r="E165" s="43" t="n">
        <f aca="false">NETWORKDAYS($A165,$A165,Jours_Fériés)</f>
        <v>1</v>
      </c>
      <c r="I165" s="44"/>
      <c r="J165" s="45"/>
      <c r="K165" s="46" t="n">
        <f aca="false">+SUM(I165:J165)</f>
        <v>0</v>
      </c>
      <c r="L165" s="47"/>
      <c r="M165" s="45"/>
      <c r="N165" s="45"/>
      <c r="O165" s="45"/>
      <c r="P165" s="46" t="n">
        <f aca="false">K165-SUM(L165:O165)</f>
        <v>0</v>
      </c>
      <c r="Q165" s="47"/>
      <c r="R165" s="45"/>
      <c r="S165" s="46"/>
      <c r="T165" s="48" t="n">
        <f aca="false">SUM(Q165:S165)</f>
        <v>0</v>
      </c>
      <c r="U165" s="49" t="n">
        <f aca="false">U164+P165-T165</f>
        <v>4404.02</v>
      </c>
      <c r="V165" s="50"/>
      <c r="W165" s="51"/>
      <c r="X165" s="52" t="n">
        <f aca="false">X164+L165-V165</f>
        <v>2855</v>
      </c>
      <c r="Y165" s="51" t="n">
        <f aca="false">IF(V165&gt;0,(Y164-Y164)+W165,Y164+W165)</f>
        <v>0</v>
      </c>
    </row>
    <row r="166" customFormat="false" ht="15.75" hidden="false" customHeight="false" outlineLevel="0" collapsed="false">
      <c r="A166" s="42" t="n">
        <f aca="false">A165+1</f>
        <v>43259</v>
      </c>
      <c r="B166" s="43" t="n">
        <f aca="false">IF(WEEKNUM(A166,21)=53,0,WEEKNUM(A166,21))</f>
        <v>23</v>
      </c>
      <c r="C166" s="43" t="n">
        <f aca="false">MONTH(A166)</f>
        <v>6</v>
      </c>
      <c r="D166" s="43" t="str">
        <f aca="false">C166&amp;"_"&amp;B166</f>
        <v>6_23</v>
      </c>
      <c r="E166" s="43" t="n">
        <f aca="false">NETWORKDAYS($A166,$A166,Jours_Fériés)</f>
        <v>1</v>
      </c>
      <c r="I166" s="44"/>
      <c r="J166" s="45"/>
      <c r="K166" s="46" t="n">
        <f aca="false">+SUM(I166:J166)</f>
        <v>0</v>
      </c>
      <c r="L166" s="47"/>
      <c r="M166" s="45"/>
      <c r="N166" s="45"/>
      <c r="O166" s="45"/>
      <c r="P166" s="46" t="n">
        <f aca="false">K166-SUM(L166:O166)</f>
        <v>0</v>
      </c>
      <c r="Q166" s="47"/>
      <c r="R166" s="45"/>
      <c r="S166" s="46"/>
      <c r="T166" s="48" t="n">
        <f aca="false">SUM(Q166:S166)</f>
        <v>0</v>
      </c>
      <c r="U166" s="49" t="n">
        <f aca="false">U165+P166-T166</f>
        <v>4404.02</v>
      </c>
      <c r="V166" s="50"/>
      <c r="W166" s="51"/>
      <c r="X166" s="52" t="n">
        <f aca="false">X165+L166-V166</f>
        <v>2855</v>
      </c>
      <c r="Y166" s="51" t="n">
        <f aca="false">IF(V166&gt;0,(Y165-Y165)+W166,Y165+W166)</f>
        <v>0</v>
      </c>
    </row>
    <row r="167" customFormat="false" ht="15.75" hidden="false" customHeight="false" outlineLevel="0" collapsed="false">
      <c r="A167" s="42" t="n">
        <f aca="false">A166+1</f>
        <v>43260</v>
      </c>
      <c r="B167" s="43" t="n">
        <f aca="false">IF(WEEKNUM(A167,21)=53,0,WEEKNUM(A167,21))</f>
        <v>23</v>
      </c>
      <c r="C167" s="43" t="n">
        <f aca="false">MONTH(A167)</f>
        <v>6</v>
      </c>
      <c r="D167" s="43" t="str">
        <f aca="false">C167&amp;"_"&amp;B167</f>
        <v>6_23</v>
      </c>
      <c r="E167" s="43" t="n">
        <f aca="false">NETWORKDAYS($A167,$A167,Jours_Fériés)</f>
        <v>0</v>
      </c>
      <c r="I167" s="44"/>
      <c r="J167" s="45"/>
      <c r="K167" s="46" t="n">
        <f aca="false">+SUM(I167:J167)</f>
        <v>0</v>
      </c>
      <c r="L167" s="47"/>
      <c r="M167" s="45"/>
      <c r="N167" s="45"/>
      <c r="O167" s="45"/>
      <c r="P167" s="46" t="n">
        <f aca="false">K167-SUM(L167:O167)</f>
        <v>0</v>
      </c>
      <c r="Q167" s="47"/>
      <c r="R167" s="45"/>
      <c r="S167" s="46"/>
      <c r="T167" s="48" t="n">
        <f aca="false">SUM(Q167:S167)</f>
        <v>0</v>
      </c>
      <c r="U167" s="49" t="n">
        <f aca="false">U166+P167-T167</f>
        <v>4404.02</v>
      </c>
      <c r="V167" s="50"/>
      <c r="W167" s="51"/>
      <c r="X167" s="52" t="n">
        <f aca="false">X166+L167-V167</f>
        <v>2855</v>
      </c>
      <c r="Y167" s="51" t="n">
        <f aca="false">IF(V167&gt;0,(Y166-Y166)+W167,Y166+W167)</f>
        <v>0</v>
      </c>
    </row>
    <row r="168" customFormat="false" ht="15.75" hidden="false" customHeight="false" outlineLevel="0" collapsed="false">
      <c r="A168" s="42" t="n">
        <f aca="false">A167+1</f>
        <v>43261</v>
      </c>
      <c r="B168" s="43" t="n">
        <f aca="false">IF(WEEKNUM(A168,21)=53,0,WEEKNUM(A168,21))</f>
        <v>23</v>
      </c>
      <c r="C168" s="43" t="n">
        <f aca="false">MONTH(A168)</f>
        <v>6</v>
      </c>
      <c r="D168" s="43" t="str">
        <f aca="false">C168&amp;"_"&amp;B168</f>
        <v>6_23</v>
      </c>
      <c r="E168" s="43" t="n">
        <f aca="false">NETWORKDAYS($A168,$A168,Jours_Fériés)</f>
        <v>0</v>
      </c>
      <c r="I168" s="44"/>
      <c r="J168" s="45"/>
      <c r="K168" s="46" t="n">
        <f aca="false">+SUM(I168:J168)</f>
        <v>0</v>
      </c>
      <c r="L168" s="47"/>
      <c r="M168" s="45"/>
      <c r="N168" s="45"/>
      <c r="O168" s="45"/>
      <c r="P168" s="46" t="n">
        <f aca="false">K168-SUM(L168:O168)</f>
        <v>0</v>
      </c>
      <c r="Q168" s="47"/>
      <c r="R168" s="45"/>
      <c r="S168" s="46"/>
      <c r="T168" s="48" t="n">
        <f aca="false">SUM(Q168:S168)</f>
        <v>0</v>
      </c>
      <c r="U168" s="49" t="n">
        <f aca="false">U167+P168-T168</f>
        <v>4404.02</v>
      </c>
      <c r="V168" s="50"/>
      <c r="W168" s="51"/>
      <c r="X168" s="52" t="n">
        <f aca="false">X167+L168-V168</f>
        <v>2855</v>
      </c>
      <c r="Y168" s="51" t="n">
        <f aca="false">IF(V168&gt;0,(Y167-Y167)+W168,Y167+W168)</f>
        <v>0</v>
      </c>
    </row>
    <row r="169" customFormat="false" ht="15.75" hidden="false" customHeight="false" outlineLevel="0" collapsed="false">
      <c r="A169" s="42" t="n">
        <f aca="false">A168+1</f>
        <v>43262</v>
      </c>
      <c r="B169" s="43" t="n">
        <f aca="false">IF(WEEKNUM(A169,21)=53,0,WEEKNUM(A169,21))</f>
        <v>24</v>
      </c>
      <c r="C169" s="43" t="n">
        <f aca="false">MONTH(A169)</f>
        <v>6</v>
      </c>
      <c r="D169" s="43" t="str">
        <f aca="false">C169&amp;"_"&amp;B169</f>
        <v>6_24</v>
      </c>
      <c r="E169" s="43" t="n">
        <f aca="false">NETWORKDAYS($A169,$A169,Jours_Fériés)</f>
        <v>1</v>
      </c>
      <c r="I169" s="44"/>
      <c r="J169" s="45"/>
      <c r="K169" s="46" t="n">
        <f aca="false">+SUM(I169:J169)</f>
        <v>0</v>
      </c>
      <c r="L169" s="47"/>
      <c r="M169" s="45"/>
      <c r="N169" s="45"/>
      <c r="O169" s="45"/>
      <c r="P169" s="46" t="n">
        <f aca="false">K169-SUM(L169:O169)</f>
        <v>0</v>
      </c>
      <c r="Q169" s="47"/>
      <c r="R169" s="45"/>
      <c r="S169" s="46"/>
      <c r="T169" s="48" t="n">
        <f aca="false">SUM(Q169:S169)</f>
        <v>0</v>
      </c>
      <c r="U169" s="49" t="n">
        <f aca="false">U168+P169-T169</f>
        <v>4404.02</v>
      </c>
      <c r="V169" s="50"/>
      <c r="W169" s="51"/>
      <c r="X169" s="52" t="n">
        <f aca="false">X168+L169-V169</f>
        <v>2855</v>
      </c>
      <c r="Y169" s="51" t="n">
        <f aca="false">IF(V169&gt;0,(Y168-Y168)+W169,Y168+W169)</f>
        <v>0</v>
      </c>
    </row>
    <row r="170" customFormat="false" ht="15.75" hidden="false" customHeight="false" outlineLevel="0" collapsed="false">
      <c r="A170" s="42" t="n">
        <f aca="false">A169+1</f>
        <v>43263</v>
      </c>
      <c r="B170" s="43" t="n">
        <f aca="false">IF(WEEKNUM(A170,21)=53,0,WEEKNUM(A170,21))</f>
        <v>24</v>
      </c>
      <c r="C170" s="43" t="n">
        <f aca="false">MONTH(A170)</f>
        <v>6</v>
      </c>
      <c r="D170" s="43" t="str">
        <f aca="false">C170&amp;"_"&amp;B170</f>
        <v>6_24</v>
      </c>
      <c r="E170" s="43" t="n">
        <f aca="false">NETWORKDAYS($A170,$A170,Jours_Fériés)</f>
        <v>1</v>
      </c>
      <c r="I170" s="44"/>
      <c r="J170" s="45"/>
      <c r="K170" s="46" t="n">
        <f aca="false">+SUM(I170:J170)</f>
        <v>0</v>
      </c>
      <c r="L170" s="47"/>
      <c r="M170" s="45"/>
      <c r="N170" s="45"/>
      <c r="O170" s="45"/>
      <c r="P170" s="46" t="n">
        <f aca="false">K170-SUM(L170:O170)</f>
        <v>0</v>
      </c>
      <c r="Q170" s="47"/>
      <c r="R170" s="45"/>
      <c r="S170" s="46"/>
      <c r="T170" s="48" t="n">
        <f aca="false">SUM(Q170:S170)</f>
        <v>0</v>
      </c>
      <c r="U170" s="49" t="n">
        <f aca="false">U169+P170-T170</f>
        <v>4404.02</v>
      </c>
      <c r="V170" s="50"/>
      <c r="W170" s="51"/>
      <c r="X170" s="52" t="n">
        <f aca="false">X169+L170-V170</f>
        <v>2855</v>
      </c>
      <c r="Y170" s="51" t="n">
        <f aca="false">IF(V170&gt;0,(Y169-Y169)+W170,Y169+W170)</f>
        <v>0</v>
      </c>
    </row>
    <row r="171" customFormat="false" ht="15.75" hidden="false" customHeight="false" outlineLevel="0" collapsed="false">
      <c r="A171" s="42" t="n">
        <f aca="false">A170+1</f>
        <v>43264</v>
      </c>
      <c r="B171" s="43" t="n">
        <f aca="false">IF(WEEKNUM(A171,21)=53,0,WEEKNUM(A171,21))</f>
        <v>24</v>
      </c>
      <c r="C171" s="43" t="n">
        <f aca="false">MONTH(A171)</f>
        <v>6</v>
      </c>
      <c r="D171" s="43" t="str">
        <f aca="false">C171&amp;"_"&amp;B171</f>
        <v>6_24</v>
      </c>
      <c r="E171" s="43" t="n">
        <f aca="false">NETWORKDAYS($A171,$A171,Jours_Fériés)</f>
        <v>1</v>
      </c>
      <c r="I171" s="44"/>
      <c r="J171" s="45"/>
      <c r="K171" s="46" t="n">
        <f aca="false">+SUM(I171:J171)</f>
        <v>0</v>
      </c>
      <c r="L171" s="47"/>
      <c r="M171" s="45"/>
      <c r="N171" s="45"/>
      <c r="O171" s="45"/>
      <c r="P171" s="46" t="n">
        <f aca="false">K171-SUM(L171:O171)</f>
        <v>0</v>
      </c>
      <c r="Q171" s="47"/>
      <c r="R171" s="45"/>
      <c r="S171" s="46"/>
      <c r="T171" s="48" t="n">
        <f aca="false">SUM(Q171:S171)</f>
        <v>0</v>
      </c>
      <c r="U171" s="49" t="n">
        <f aca="false">U170+P171-T171</f>
        <v>4404.02</v>
      </c>
      <c r="V171" s="50"/>
      <c r="W171" s="51"/>
      <c r="X171" s="52" t="n">
        <f aca="false">X170+L171-V171</f>
        <v>2855</v>
      </c>
      <c r="Y171" s="51" t="n">
        <f aca="false">IF(V171&gt;0,(Y170-Y170)+W171,Y170+W171)</f>
        <v>0</v>
      </c>
    </row>
    <row r="172" customFormat="false" ht="15.75" hidden="false" customHeight="false" outlineLevel="0" collapsed="false">
      <c r="A172" s="42" t="n">
        <f aca="false">A171+1</f>
        <v>43265</v>
      </c>
      <c r="B172" s="43" t="n">
        <f aca="false">IF(WEEKNUM(A172,21)=53,0,WEEKNUM(A172,21))</f>
        <v>24</v>
      </c>
      <c r="C172" s="43" t="n">
        <f aca="false">MONTH(A172)</f>
        <v>6</v>
      </c>
      <c r="D172" s="43" t="str">
        <f aca="false">C172&amp;"_"&amp;B172</f>
        <v>6_24</v>
      </c>
      <c r="E172" s="43" t="n">
        <f aca="false">NETWORKDAYS($A172,$A172,Jours_Fériés)</f>
        <v>1</v>
      </c>
      <c r="I172" s="44"/>
      <c r="J172" s="45"/>
      <c r="K172" s="46" t="n">
        <f aca="false">+SUM(I172:J172)</f>
        <v>0</v>
      </c>
      <c r="L172" s="47"/>
      <c r="M172" s="45"/>
      <c r="N172" s="45"/>
      <c r="O172" s="45"/>
      <c r="P172" s="46" t="n">
        <f aca="false">K172-SUM(L172:O172)</f>
        <v>0</v>
      </c>
      <c r="Q172" s="47"/>
      <c r="R172" s="45"/>
      <c r="S172" s="46"/>
      <c r="T172" s="48" t="n">
        <f aca="false">SUM(Q172:S172)</f>
        <v>0</v>
      </c>
      <c r="U172" s="49" t="n">
        <f aca="false">U171+P172-T172</f>
        <v>4404.02</v>
      </c>
      <c r="V172" s="50"/>
      <c r="W172" s="51"/>
      <c r="X172" s="52" t="n">
        <f aca="false">X171+L172-V172</f>
        <v>2855</v>
      </c>
      <c r="Y172" s="51" t="n">
        <f aca="false">IF(V172&gt;0,(Y171-Y171)+W172,Y171+W172)</f>
        <v>0</v>
      </c>
    </row>
    <row r="173" customFormat="false" ht="15.75" hidden="false" customHeight="false" outlineLevel="0" collapsed="false">
      <c r="A173" s="42" t="n">
        <f aca="false">A172+1</f>
        <v>43266</v>
      </c>
      <c r="B173" s="43" t="n">
        <f aca="false">IF(WEEKNUM(A173,21)=53,0,WEEKNUM(A173,21))</f>
        <v>24</v>
      </c>
      <c r="C173" s="43" t="n">
        <f aca="false">MONTH(A173)</f>
        <v>6</v>
      </c>
      <c r="D173" s="43" t="str">
        <f aca="false">C173&amp;"_"&amp;B173</f>
        <v>6_24</v>
      </c>
      <c r="E173" s="43" t="n">
        <f aca="false">NETWORKDAYS($A173,$A173,Jours_Fériés)</f>
        <v>1</v>
      </c>
      <c r="I173" s="44"/>
      <c r="J173" s="45"/>
      <c r="K173" s="46" t="n">
        <f aca="false">+SUM(I173:J173)</f>
        <v>0</v>
      </c>
      <c r="L173" s="47"/>
      <c r="M173" s="45"/>
      <c r="N173" s="45"/>
      <c r="O173" s="45"/>
      <c r="P173" s="46" t="n">
        <f aca="false">K173-SUM(L173:O173)</f>
        <v>0</v>
      </c>
      <c r="Q173" s="47"/>
      <c r="R173" s="45"/>
      <c r="S173" s="46"/>
      <c r="T173" s="48" t="n">
        <f aca="false">SUM(Q173:S173)</f>
        <v>0</v>
      </c>
      <c r="U173" s="49" t="n">
        <f aca="false">U172+P173-T173</f>
        <v>4404.02</v>
      </c>
      <c r="V173" s="50"/>
      <c r="W173" s="51"/>
      <c r="X173" s="52" t="n">
        <f aca="false">X172+L173-V173</f>
        <v>2855</v>
      </c>
      <c r="Y173" s="51" t="n">
        <f aca="false">IF(V173&gt;0,(Y172-Y172)+W173,Y172+W173)</f>
        <v>0</v>
      </c>
    </row>
    <row r="174" customFormat="false" ht="15.75" hidden="false" customHeight="false" outlineLevel="0" collapsed="false">
      <c r="A174" s="42" t="n">
        <f aca="false">A173+1</f>
        <v>43267</v>
      </c>
      <c r="B174" s="43" t="n">
        <f aca="false">IF(WEEKNUM(A174,21)=53,0,WEEKNUM(A174,21))</f>
        <v>24</v>
      </c>
      <c r="C174" s="43" t="n">
        <f aca="false">MONTH(A174)</f>
        <v>6</v>
      </c>
      <c r="D174" s="43" t="str">
        <f aca="false">C174&amp;"_"&amp;B174</f>
        <v>6_24</v>
      </c>
      <c r="E174" s="43" t="n">
        <f aca="false">NETWORKDAYS($A174,$A174,Jours_Fériés)</f>
        <v>0</v>
      </c>
      <c r="I174" s="44"/>
      <c r="J174" s="45"/>
      <c r="K174" s="46" t="n">
        <f aca="false">+SUM(I174:J174)</f>
        <v>0</v>
      </c>
      <c r="L174" s="47"/>
      <c r="M174" s="45"/>
      <c r="N174" s="45"/>
      <c r="O174" s="45"/>
      <c r="P174" s="46" t="n">
        <f aca="false">K174-SUM(L174:O174)</f>
        <v>0</v>
      </c>
      <c r="Q174" s="47"/>
      <c r="R174" s="45"/>
      <c r="S174" s="46"/>
      <c r="T174" s="48" t="n">
        <f aca="false">SUM(Q174:S174)</f>
        <v>0</v>
      </c>
      <c r="U174" s="49" t="n">
        <f aca="false">U173+P174-T174</f>
        <v>4404.02</v>
      </c>
      <c r="V174" s="50"/>
      <c r="W174" s="51"/>
      <c r="X174" s="52" t="n">
        <f aca="false">X173+L174-V174</f>
        <v>2855</v>
      </c>
      <c r="Y174" s="51" t="n">
        <f aca="false">IF(V174&gt;0,(Y173-Y173)+W174,Y173+W174)</f>
        <v>0</v>
      </c>
    </row>
    <row r="175" customFormat="false" ht="15.75" hidden="false" customHeight="false" outlineLevel="0" collapsed="false">
      <c r="A175" s="42" t="n">
        <f aca="false">A174+1</f>
        <v>43268</v>
      </c>
      <c r="B175" s="43" t="n">
        <f aca="false">IF(WEEKNUM(A175,21)=53,0,WEEKNUM(A175,21))</f>
        <v>24</v>
      </c>
      <c r="C175" s="43" t="n">
        <f aca="false">MONTH(A175)</f>
        <v>6</v>
      </c>
      <c r="D175" s="43" t="str">
        <f aca="false">C175&amp;"_"&amp;B175</f>
        <v>6_24</v>
      </c>
      <c r="E175" s="43" t="n">
        <f aca="false">NETWORKDAYS($A175,$A175,Jours_Fériés)</f>
        <v>0</v>
      </c>
      <c r="I175" s="44"/>
      <c r="J175" s="45"/>
      <c r="K175" s="46" t="n">
        <f aca="false">+SUM(I175:J175)</f>
        <v>0</v>
      </c>
      <c r="L175" s="47"/>
      <c r="M175" s="45"/>
      <c r="N175" s="45"/>
      <c r="O175" s="45"/>
      <c r="P175" s="46" t="n">
        <f aca="false">K175-SUM(L175:O175)</f>
        <v>0</v>
      </c>
      <c r="Q175" s="47"/>
      <c r="R175" s="45"/>
      <c r="S175" s="46"/>
      <c r="T175" s="48" t="n">
        <f aca="false">SUM(Q175:S175)</f>
        <v>0</v>
      </c>
      <c r="U175" s="49" t="n">
        <f aca="false">U174+P175-T175</f>
        <v>4404.02</v>
      </c>
      <c r="V175" s="50"/>
      <c r="W175" s="51"/>
      <c r="X175" s="52" t="n">
        <f aca="false">X174+L175-V175</f>
        <v>2855</v>
      </c>
      <c r="Y175" s="51" t="n">
        <f aca="false">IF(V175&gt;0,(Y174-Y174)+W175,Y174+W175)</f>
        <v>0</v>
      </c>
    </row>
    <row r="176" customFormat="false" ht="15.75" hidden="false" customHeight="false" outlineLevel="0" collapsed="false">
      <c r="A176" s="42" t="n">
        <f aca="false">A175+1</f>
        <v>43269</v>
      </c>
      <c r="B176" s="43" t="n">
        <f aca="false">IF(WEEKNUM(A176,21)=53,0,WEEKNUM(A176,21))</f>
        <v>25</v>
      </c>
      <c r="C176" s="43" t="n">
        <f aca="false">MONTH(A176)</f>
        <v>6</v>
      </c>
      <c r="D176" s="43" t="str">
        <f aca="false">C176&amp;"_"&amp;B176</f>
        <v>6_25</v>
      </c>
      <c r="E176" s="43" t="n">
        <f aca="false">NETWORKDAYS($A176,$A176,Jours_Fériés)</f>
        <v>1</v>
      </c>
      <c r="I176" s="44"/>
      <c r="J176" s="45"/>
      <c r="K176" s="46" t="n">
        <f aca="false">+SUM(I176:J176)</f>
        <v>0</v>
      </c>
      <c r="L176" s="47"/>
      <c r="M176" s="45"/>
      <c r="N176" s="45"/>
      <c r="O176" s="45"/>
      <c r="P176" s="46" t="n">
        <f aca="false">K176-SUM(L176:O176)</f>
        <v>0</v>
      </c>
      <c r="Q176" s="47"/>
      <c r="R176" s="45"/>
      <c r="S176" s="46"/>
      <c r="T176" s="48" t="n">
        <f aca="false">SUM(Q176:S176)</f>
        <v>0</v>
      </c>
      <c r="U176" s="49" t="n">
        <f aca="false">U175+P176-T176</f>
        <v>4404.02</v>
      </c>
      <c r="V176" s="50"/>
      <c r="W176" s="51"/>
      <c r="X176" s="52" t="n">
        <f aca="false">X175+L176-V176</f>
        <v>2855</v>
      </c>
      <c r="Y176" s="51" t="n">
        <f aca="false">IF(V176&gt;0,(Y175-Y175)+W176,Y175+W176)</f>
        <v>0</v>
      </c>
    </row>
    <row r="177" customFormat="false" ht="15.75" hidden="false" customHeight="false" outlineLevel="0" collapsed="false">
      <c r="A177" s="42" t="n">
        <f aca="false">A176+1</f>
        <v>43270</v>
      </c>
      <c r="B177" s="43" t="n">
        <f aca="false">IF(WEEKNUM(A177,21)=53,0,WEEKNUM(A177,21))</f>
        <v>25</v>
      </c>
      <c r="C177" s="43" t="n">
        <f aca="false">MONTH(A177)</f>
        <v>6</v>
      </c>
      <c r="D177" s="43" t="str">
        <f aca="false">C177&amp;"_"&amp;B177</f>
        <v>6_25</v>
      </c>
      <c r="E177" s="43" t="n">
        <f aca="false">NETWORKDAYS($A177,$A177,Jours_Fériés)</f>
        <v>1</v>
      </c>
      <c r="I177" s="44"/>
      <c r="J177" s="45"/>
      <c r="K177" s="46" t="n">
        <f aca="false">+SUM(I177:J177)</f>
        <v>0</v>
      </c>
      <c r="L177" s="47"/>
      <c r="M177" s="45"/>
      <c r="N177" s="45"/>
      <c r="O177" s="45"/>
      <c r="P177" s="46" t="n">
        <f aca="false">K177-SUM(L177:O177)</f>
        <v>0</v>
      </c>
      <c r="Q177" s="47"/>
      <c r="R177" s="45"/>
      <c r="S177" s="46"/>
      <c r="T177" s="48" t="n">
        <f aca="false">SUM(Q177:S177)</f>
        <v>0</v>
      </c>
      <c r="U177" s="49" t="n">
        <f aca="false">U176+P177-T177</f>
        <v>4404.02</v>
      </c>
      <c r="V177" s="50"/>
      <c r="W177" s="51"/>
      <c r="X177" s="52" t="n">
        <f aca="false">X176+L177-V177</f>
        <v>2855</v>
      </c>
      <c r="Y177" s="51" t="n">
        <f aca="false">IF(V177&gt;0,(Y176-Y176)+W177,Y176+W177)</f>
        <v>0</v>
      </c>
    </row>
    <row r="178" customFormat="false" ht="15.75" hidden="false" customHeight="false" outlineLevel="0" collapsed="false">
      <c r="A178" s="42" t="n">
        <f aca="false">A177+1</f>
        <v>43271</v>
      </c>
      <c r="B178" s="43" t="n">
        <f aca="false">IF(WEEKNUM(A178,21)=53,0,WEEKNUM(A178,21))</f>
        <v>25</v>
      </c>
      <c r="C178" s="43" t="n">
        <f aca="false">MONTH(A178)</f>
        <v>6</v>
      </c>
      <c r="D178" s="43" t="str">
        <f aca="false">C178&amp;"_"&amp;B178</f>
        <v>6_25</v>
      </c>
      <c r="E178" s="43" t="n">
        <f aca="false">NETWORKDAYS($A178,$A178,Jours_Fériés)</f>
        <v>1</v>
      </c>
      <c r="I178" s="44"/>
      <c r="J178" s="45"/>
      <c r="K178" s="46" t="n">
        <f aca="false">+SUM(I178:J178)</f>
        <v>0</v>
      </c>
      <c r="L178" s="47"/>
      <c r="M178" s="45"/>
      <c r="N178" s="45"/>
      <c r="O178" s="45"/>
      <c r="P178" s="46" t="n">
        <f aca="false">K178-SUM(L178:O178)</f>
        <v>0</v>
      </c>
      <c r="Q178" s="47"/>
      <c r="R178" s="45"/>
      <c r="S178" s="46"/>
      <c r="T178" s="48" t="n">
        <f aca="false">SUM(Q178:S178)</f>
        <v>0</v>
      </c>
      <c r="U178" s="49" t="n">
        <f aca="false">U177+P178-T178</f>
        <v>4404.02</v>
      </c>
      <c r="V178" s="50"/>
      <c r="W178" s="51"/>
      <c r="X178" s="52" t="n">
        <f aca="false">X177+L178-V178</f>
        <v>2855</v>
      </c>
      <c r="Y178" s="51" t="n">
        <f aca="false">IF(V178&gt;0,(Y177-Y177)+W178,Y177+W178)</f>
        <v>0</v>
      </c>
    </row>
    <row r="179" customFormat="false" ht="15.75" hidden="false" customHeight="false" outlineLevel="0" collapsed="false">
      <c r="A179" s="42" t="n">
        <f aca="false">A178+1</f>
        <v>43272</v>
      </c>
      <c r="B179" s="43" t="n">
        <f aca="false">IF(WEEKNUM(A179,21)=53,0,WEEKNUM(A179,21))</f>
        <v>25</v>
      </c>
      <c r="C179" s="43" t="n">
        <f aca="false">MONTH(A179)</f>
        <v>6</v>
      </c>
      <c r="D179" s="43" t="str">
        <f aca="false">C179&amp;"_"&amp;B179</f>
        <v>6_25</v>
      </c>
      <c r="E179" s="43" t="n">
        <f aca="false">NETWORKDAYS($A179,$A179,Jours_Fériés)</f>
        <v>1</v>
      </c>
      <c r="I179" s="44"/>
      <c r="J179" s="45"/>
      <c r="K179" s="46" t="n">
        <f aca="false">+SUM(I179:J179)</f>
        <v>0</v>
      </c>
      <c r="L179" s="47"/>
      <c r="M179" s="45"/>
      <c r="N179" s="45"/>
      <c r="O179" s="45"/>
      <c r="P179" s="46" t="n">
        <f aca="false">K179-SUM(L179:O179)</f>
        <v>0</v>
      </c>
      <c r="Q179" s="47"/>
      <c r="R179" s="45"/>
      <c r="S179" s="46"/>
      <c r="T179" s="48" t="n">
        <f aca="false">SUM(Q179:S179)</f>
        <v>0</v>
      </c>
      <c r="U179" s="49" t="n">
        <f aca="false">U178+P179-T179</f>
        <v>4404.02</v>
      </c>
      <c r="V179" s="50"/>
      <c r="W179" s="51"/>
      <c r="X179" s="52" t="n">
        <f aca="false">X178+L179-V179</f>
        <v>2855</v>
      </c>
      <c r="Y179" s="51" t="n">
        <f aca="false">IF(V179&gt;0,(Y178-Y178)+W179,Y178+W179)</f>
        <v>0</v>
      </c>
    </row>
    <row r="180" customFormat="false" ht="15.75" hidden="false" customHeight="false" outlineLevel="0" collapsed="false">
      <c r="A180" s="42" t="n">
        <f aca="false">A179+1</f>
        <v>43273</v>
      </c>
      <c r="B180" s="43" t="n">
        <f aca="false">IF(WEEKNUM(A180,21)=53,0,WEEKNUM(A180,21))</f>
        <v>25</v>
      </c>
      <c r="C180" s="43" t="n">
        <f aca="false">MONTH(A180)</f>
        <v>6</v>
      </c>
      <c r="D180" s="43" t="str">
        <f aca="false">C180&amp;"_"&amp;B180</f>
        <v>6_25</v>
      </c>
      <c r="E180" s="43" t="n">
        <f aca="false">NETWORKDAYS($A180,$A180,Jours_Fériés)</f>
        <v>1</v>
      </c>
      <c r="I180" s="44"/>
      <c r="J180" s="45"/>
      <c r="K180" s="46" t="n">
        <f aca="false">+SUM(I180:J180)</f>
        <v>0</v>
      </c>
      <c r="L180" s="47"/>
      <c r="M180" s="45"/>
      <c r="N180" s="45"/>
      <c r="O180" s="45"/>
      <c r="P180" s="46" t="n">
        <f aca="false">K180-SUM(L180:O180)</f>
        <v>0</v>
      </c>
      <c r="Q180" s="47"/>
      <c r="R180" s="45"/>
      <c r="S180" s="46"/>
      <c r="T180" s="48" t="n">
        <f aca="false">SUM(Q180:S180)</f>
        <v>0</v>
      </c>
      <c r="U180" s="49" t="n">
        <f aca="false">U179+P180-T180</f>
        <v>4404.02</v>
      </c>
      <c r="V180" s="50"/>
      <c r="W180" s="51"/>
      <c r="X180" s="52" t="n">
        <f aca="false">X179+L180-V180</f>
        <v>2855</v>
      </c>
      <c r="Y180" s="51" t="n">
        <f aca="false">IF(V180&gt;0,(Y179-Y179)+W180,Y179+W180)</f>
        <v>0</v>
      </c>
    </row>
    <row r="181" customFormat="false" ht="15.75" hidden="false" customHeight="false" outlineLevel="0" collapsed="false">
      <c r="A181" s="42" t="n">
        <f aca="false">A180+1</f>
        <v>43274</v>
      </c>
      <c r="B181" s="43" t="n">
        <f aca="false">IF(WEEKNUM(A181,21)=53,0,WEEKNUM(A181,21))</f>
        <v>25</v>
      </c>
      <c r="C181" s="43" t="n">
        <f aca="false">MONTH(A181)</f>
        <v>6</v>
      </c>
      <c r="D181" s="43" t="str">
        <f aca="false">C181&amp;"_"&amp;B181</f>
        <v>6_25</v>
      </c>
      <c r="E181" s="43" t="n">
        <f aca="false">NETWORKDAYS($A181,$A181,Jours_Fériés)</f>
        <v>0</v>
      </c>
      <c r="I181" s="44"/>
      <c r="J181" s="45"/>
      <c r="K181" s="46" t="n">
        <f aca="false">+SUM(I181:J181)</f>
        <v>0</v>
      </c>
      <c r="L181" s="47"/>
      <c r="M181" s="45"/>
      <c r="N181" s="45"/>
      <c r="O181" s="45"/>
      <c r="P181" s="46" t="n">
        <f aca="false">K181-SUM(L181:O181)</f>
        <v>0</v>
      </c>
      <c r="Q181" s="47"/>
      <c r="R181" s="45"/>
      <c r="S181" s="46"/>
      <c r="T181" s="48" t="n">
        <f aca="false">SUM(Q181:S181)</f>
        <v>0</v>
      </c>
      <c r="U181" s="49" t="n">
        <f aca="false">U180+P181-T181</f>
        <v>4404.02</v>
      </c>
      <c r="V181" s="50"/>
      <c r="W181" s="51"/>
      <c r="X181" s="52" t="n">
        <f aca="false">X180+L181-V181</f>
        <v>2855</v>
      </c>
      <c r="Y181" s="51" t="n">
        <f aca="false">IF(V181&gt;0,(Y180-Y180)+W181,Y180+W181)</f>
        <v>0</v>
      </c>
    </row>
    <row r="182" customFormat="false" ht="15.75" hidden="false" customHeight="false" outlineLevel="0" collapsed="false">
      <c r="A182" s="42" t="n">
        <f aca="false">A181+1</f>
        <v>43275</v>
      </c>
      <c r="B182" s="43" t="n">
        <f aca="false">IF(WEEKNUM(A182,21)=53,0,WEEKNUM(A182,21))</f>
        <v>25</v>
      </c>
      <c r="C182" s="43" t="n">
        <f aca="false">MONTH(A182)</f>
        <v>6</v>
      </c>
      <c r="D182" s="43" t="str">
        <f aca="false">C182&amp;"_"&amp;B182</f>
        <v>6_25</v>
      </c>
      <c r="E182" s="43" t="n">
        <f aca="false">NETWORKDAYS($A182,$A182,Jours_Fériés)</f>
        <v>0</v>
      </c>
      <c r="I182" s="44"/>
      <c r="J182" s="45"/>
      <c r="K182" s="46" t="n">
        <f aca="false">+SUM(I182:J182)</f>
        <v>0</v>
      </c>
      <c r="L182" s="47"/>
      <c r="M182" s="45"/>
      <c r="N182" s="45"/>
      <c r="O182" s="45"/>
      <c r="P182" s="46" t="n">
        <f aca="false">K182-SUM(L182:O182)</f>
        <v>0</v>
      </c>
      <c r="Q182" s="47"/>
      <c r="R182" s="45"/>
      <c r="S182" s="46"/>
      <c r="T182" s="48" t="n">
        <f aca="false">SUM(Q182:S182)</f>
        <v>0</v>
      </c>
      <c r="U182" s="49" t="n">
        <f aca="false">U181+P182-T182</f>
        <v>4404.02</v>
      </c>
      <c r="V182" s="50"/>
      <c r="W182" s="51"/>
      <c r="X182" s="52" t="n">
        <f aca="false">X181+L182-V182</f>
        <v>2855</v>
      </c>
      <c r="Y182" s="51" t="n">
        <f aca="false">IF(V182&gt;0,(Y181-Y181)+W182,Y181+W182)</f>
        <v>0</v>
      </c>
    </row>
    <row r="183" customFormat="false" ht="15.75" hidden="false" customHeight="false" outlineLevel="0" collapsed="false">
      <c r="A183" s="42" t="n">
        <f aca="false">A182+1</f>
        <v>43276</v>
      </c>
      <c r="B183" s="43" t="n">
        <f aca="false">IF(WEEKNUM(A183,21)=53,0,WEEKNUM(A183,21))</f>
        <v>26</v>
      </c>
      <c r="C183" s="43" t="n">
        <f aca="false">MONTH(A183)</f>
        <v>6</v>
      </c>
      <c r="D183" s="43" t="str">
        <f aca="false">C183&amp;"_"&amp;B183</f>
        <v>6_26</v>
      </c>
      <c r="E183" s="43" t="n">
        <f aca="false">NETWORKDAYS($A183,$A183,Jours_Fériés)</f>
        <v>1</v>
      </c>
      <c r="I183" s="44"/>
      <c r="J183" s="45"/>
      <c r="K183" s="46" t="n">
        <f aca="false">+SUM(I183:J183)</f>
        <v>0</v>
      </c>
      <c r="L183" s="47"/>
      <c r="M183" s="45"/>
      <c r="N183" s="45"/>
      <c r="O183" s="45"/>
      <c r="P183" s="46" t="n">
        <f aca="false">K183-SUM(L183:O183)</f>
        <v>0</v>
      </c>
      <c r="Q183" s="47"/>
      <c r="R183" s="45"/>
      <c r="S183" s="46"/>
      <c r="T183" s="48" t="n">
        <f aca="false">SUM(Q183:S183)</f>
        <v>0</v>
      </c>
      <c r="U183" s="49" t="n">
        <f aca="false">U182+P183-T183</f>
        <v>4404.02</v>
      </c>
      <c r="V183" s="50"/>
      <c r="W183" s="51"/>
      <c r="X183" s="52" t="n">
        <f aca="false">X182+L183-V183</f>
        <v>2855</v>
      </c>
      <c r="Y183" s="51" t="n">
        <f aca="false">IF(V183&gt;0,(Y182-Y182)+W183,Y182+W183)</f>
        <v>0</v>
      </c>
    </row>
    <row r="184" customFormat="false" ht="15.75" hidden="false" customHeight="false" outlineLevel="0" collapsed="false">
      <c r="A184" s="42" t="n">
        <f aca="false">A183+1</f>
        <v>43277</v>
      </c>
      <c r="B184" s="43" t="n">
        <f aca="false">IF(WEEKNUM(A184,21)=53,0,WEEKNUM(A184,21))</f>
        <v>26</v>
      </c>
      <c r="C184" s="43" t="n">
        <f aca="false">MONTH(A184)</f>
        <v>6</v>
      </c>
      <c r="D184" s="43" t="str">
        <f aca="false">C184&amp;"_"&amp;B184</f>
        <v>6_26</v>
      </c>
      <c r="E184" s="43" t="n">
        <f aca="false">NETWORKDAYS($A184,$A184,Jours_Fériés)</f>
        <v>1</v>
      </c>
      <c r="I184" s="44"/>
      <c r="J184" s="45"/>
      <c r="K184" s="46" t="n">
        <f aca="false">+SUM(I184:J184)</f>
        <v>0</v>
      </c>
      <c r="L184" s="47"/>
      <c r="M184" s="45"/>
      <c r="N184" s="45"/>
      <c r="O184" s="45"/>
      <c r="P184" s="46" t="n">
        <f aca="false">K184-SUM(L184:O184)</f>
        <v>0</v>
      </c>
      <c r="Q184" s="47"/>
      <c r="R184" s="45"/>
      <c r="S184" s="46"/>
      <c r="T184" s="48" t="n">
        <f aca="false">SUM(Q184:S184)</f>
        <v>0</v>
      </c>
      <c r="U184" s="49" t="n">
        <f aca="false">U183+P184-T184</f>
        <v>4404.02</v>
      </c>
      <c r="V184" s="50"/>
      <c r="W184" s="51"/>
      <c r="X184" s="52" t="n">
        <f aca="false">X183+L184-V184</f>
        <v>2855</v>
      </c>
      <c r="Y184" s="51" t="n">
        <f aca="false">IF(V184&gt;0,(Y183-Y183)+W184,Y183+W184)</f>
        <v>0</v>
      </c>
    </row>
    <row r="185" customFormat="false" ht="15.75" hidden="false" customHeight="false" outlineLevel="0" collapsed="false">
      <c r="A185" s="42" t="n">
        <f aca="false">A184+1</f>
        <v>43278</v>
      </c>
      <c r="B185" s="43" t="n">
        <f aca="false">IF(WEEKNUM(A185,21)=53,0,WEEKNUM(A185,21))</f>
        <v>26</v>
      </c>
      <c r="C185" s="43" t="n">
        <f aca="false">MONTH(A185)</f>
        <v>6</v>
      </c>
      <c r="D185" s="43" t="str">
        <f aca="false">C185&amp;"_"&amp;B185</f>
        <v>6_26</v>
      </c>
      <c r="E185" s="43" t="n">
        <f aca="false">NETWORKDAYS($A185,$A185,Jours_Fériés)</f>
        <v>1</v>
      </c>
      <c r="I185" s="44"/>
      <c r="J185" s="45"/>
      <c r="K185" s="46" t="n">
        <f aca="false">+SUM(I185:J185)</f>
        <v>0</v>
      </c>
      <c r="L185" s="47"/>
      <c r="M185" s="45"/>
      <c r="N185" s="45"/>
      <c r="O185" s="45"/>
      <c r="P185" s="46" t="n">
        <f aca="false">K185-SUM(L185:O185)</f>
        <v>0</v>
      </c>
      <c r="Q185" s="47"/>
      <c r="R185" s="45"/>
      <c r="S185" s="46"/>
      <c r="T185" s="48" t="n">
        <f aca="false">SUM(Q185:S185)</f>
        <v>0</v>
      </c>
      <c r="U185" s="49" t="n">
        <f aca="false">U184+P185-T185</f>
        <v>4404.02</v>
      </c>
      <c r="V185" s="50"/>
      <c r="W185" s="51"/>
      <c r="X185" s="52" t="n">
        <f aca="false">X184+L185-V185</f>
        <v>2855</v>
      </c>
      <c r="Y185" s="51" t="n">
        <f aca="false">IF(V185&gt;0,(Y184-Y184)+W185,Y184+W185)</f>
        <v>0</v>
      </c>
    </row>
    <row r="186" customFormat="false" ht="15.75" hidden="false" customHeight="false" outlineLevel="0" collapsed="false">
      <c r="A186" s="42" t="n">
        <f aca="false">A185+1</f>
        <v>43279</v>
      </c>
      <c r="B186" s="43" t="n">
        <f aca="false">IF(WEEKNUM(A186,21)=53,0,WEEKNUM(A186,21))</f>
        <v>26</v>
      </c>
      <c r="C186" s="43" t="n">
        <f aca="false">MONTH(A186)</f>
        <v>6</v>
      </c>
      <c r="D186" s="43" t="str">
        <f aca="false">C186&amp;"_"&amp;B186</f>
        <v>6_26</v>
      </c>
      <c r="E186" s="43" t="n">
        <f aca="false">NETWORKDAYS($A186,$A186,Jours_Fériés)</f>
        <v>1</v>
      </c>
      <c r="I186" s="44"/>
      <c r="J186" s="45"/>
      <c r="K186" s="46" t="n">
        <f aca="false">+SUM(I186:J186)</f>
        <v>0</v>
      </c>
      <c r="L186" s="47"/>
      <c r="M186" s="45"/>
      <c r="N186" s="45"/>
      <c r="O186" s="45"/>
      <c r="P186" s="46" t="n">
        <f aca="false">K186-SUM(L186:O186)</f>
        <v>0</v>
      </c>
      <c r="Q186" s="47"/>
      <c r="R186" s="45"/>
      <c r="S186" s="46"/>
      <c r="T186" s="48" t="n">
        <f aca="false">SUM(Q186:S186)</f>
        <v>0</v>
      </c>
      <c r="U186" s="49" t="n">
        <f aca="false">U185+P186-T186</f>
        <v>4404.02</v>
      </c>
      <c r="V186" s="50"/>
      <c r="W186" s="51"/>
      <c r="X186" s="52" t="n">
        <f aca="false">X185+L186-V186</f>
        <v>2855</v>
      </c>
      <c r="Y186" s="51" t="n">
        <f aca="false">IF(V186&gt;0,(Y185-Y185)+W186,Y185+W186)</f>
        <v>0</v>
      </c>
    </row>
    <row r="187" customFormat="false" ht="15.75" hidden="false" customHeight="false" outlineLevel="0" collapsed="false">
      <c r="A187" s="42" t="n">
        <f aca="false">A186+1</f>
        <v>43280</v>
      </c>
      <c r="B187" s="43" t="n">
        <f aca="false">IF(WEEKNUM(A187,21)=53,0,WEEKNUM(A187,21))</f>
        <v>26</v>
      </c>
      <c r="C187" s="43" t="n">
        <f aca="false">MONTH(A187)</f>
        <v>6</v>
      </c>
      <c r="D187" s="43" t="str">
        <f aca="false">C187&amp;"_"&amp;B187</f>
        <v>6_26</v>
      </c>
      <c r="E187" s="43" t="n">
        <f aca="false">NETWORKDAYS($A187,$A187,Jours_Fériés)</f>
        <v>1</v>
      </c>
      <c r="I187" s="44"/>
      <c r="J187" s="45"/>
      <c r="K187" s="46" t="n">
        <f aca="false">+SUM(I187:J187)</f>
        <v>0</v>
      </c>
      <c r="L187" s="47"/>
      <c r="M187" s="45"/>
      <c r="N187" s="45"/>
      <c r="O187" s="45"/>
      <c r="P187" s="46" t="n">
        <f aca="false">K187-SUM(L187:O187)</f>
        <v>0</v>
      </c>
      <c r="Q187" s="47"/>
      <c r="R187" s="45"/>
      <c r="S187" s="46"/>
      <c r="T187" s="48" t="n">
        <f aca="false">SUM(Q187:S187)</f>
        <v>0</v>
      </c>
      <c r="U187" s="49" t="n">
        <f aca="false">U186+P187-T187</f>
        <v>4404.02</v>
      </c>
      <c r="V187" s="50"/>
      <c r="W187" s="51"/>
      <c r="X187" s="52" t="n">
        <f aca="false">X186+L187-V187</f>
        <v>2855</v>
      </c>
      <c r="Y187" s="51" t="n">
        <f aca="false">IF(V187&gt;0,(Y186-Y186)+W187,Y186+W187)</f>
        <v>0</v>
      </c>
    </row>
    <row r="188" customFormat="false" ht="15.75" hidden="false" customHeight="false" outlineLevel="0" collapsed="false">
      <c r="A188" s="42" t="n">
        <f aca="false">A187+1</f>
        <v>43281</v>
      </c>
      <c r="B188" s="43" t="n">
        <f aca="false">IF(WEEKNUM(A188,21)=53,0,WEEKNUM(A188,21))</f>
        <v>26</v>
      </c>
      <c r="C188" s="43" t="n">
        <f aca="false">MONTH(A188)</f>
        <v>6</v>
      </c>
      <c r="D188" s="43" t="str">
        <f aca="false">C188&amp;"_"&amp;B188</f>
        <v>6_26</v>
      </c>
      <c r="E188" s="43" t="n">
        <f aca="false">NETWORKDAYS($A188,$A188,Jours_Fériés)</f>
        <v>0</v>
      </c>
      <c r="I188" s="44"/>
      <c r="J188" s="45"/>
      <c r="K188" s="46" t="n">
        <f aca="false">+SUM(I188:J188)</f>
        <v>0</v>
      </c>
      <c r="L188" s="47"/>
      <c r="M188" s="45"/>
      <c r="N188" s="45"/>
      <c r="O188" s="45"/>
      <c r="P188" s="46" t="n">
        <f aca="false">K188-SUM(L188:O188)</f>
        <v>0</v>
      </c>
      <c r="Q188" s="47"/>
      <c r="R188" s="45"/>
      <c r="S188" s="46"/>
      <c r="T188" s="48" t="n">
        <f aca="false">SUM(Q188:S188)</f>
        <v>0</v>
      </c>
      <c r="U188" s="49" t="n">
        <f aca="false">U187+P188-T188</f>
        <v>4404.02</v>
      </c>
      <c r="V188" s="50"/>
      <c r="W188" s="51"/>
      <c r="X188" s="52" t="n">
        <f aca="false">X187+L188-V188</f>
        <v>2855</v>
      </c>
      <c r="Y188" s="51" t="n">
        <f aca="false">IF(V188&gt;0,(Y187-Y187)+W188,Y187+W188)</f>
        <v>0</v>
      </c>
    </row>
    <row r="189" customFormat="false" ht="15.75" hidden="false" customHeight="false" outlineLevel="0" collapsed="false">
      <c r="A189" s="42" t="n">
        <f aca="false">A188+1</f>
        <v>43282</v>
      </c>
      <c r="B189" s="43" t="n">
        <f aca="false">IF(WEEKNUM(A189,21)=53,0,WEEKNUM(A189,21))</f>
        <v>26</v>
      </c>
      <c r="C189" s="43" t="n">
        <f aca="false">MONTH(A189)</f>
        <v>7</v>
      </c>
      <c r="D189" s="43" t="str">
        <f aca="false">C189&amp;"_"&amp;B189</f>
        <v>7_26</v>
      </c>
      <c r="E189" s="43" t="n">
        <f aca="false">NETWORKDAYS($A189,$A189,Jours_Fériés)</f>
        <v>0</v>
      </c>
      <c r="I189" s="44"/>
      <c r="J189" s="45"/>
      <c r="K189" s="46" t="n">
        <f aca="false">+SUM(I189:J189)</f>
        <v>0</v>
      </c>
      <c r="L189" s="47"/>
      <c r="M189" s="45"/>
      <c r="N189" s="45"/>
      <c r="O189" s="45"/>
      <c r="P189" s="46" t="n">
        <f aca="false">K189-SUM(L189:O189)</f>
        <v>0</v>
      </c>
      <c r="Q189" s="47"/>
      <c r="R189" s="45"/>
      <c r="S189" s="46"/>
      <c r="T189" s="48" t="n">
        <f aca="false">SUM(Q189:S189)</f>
        <v>0</v>
      </c>
      <c r="U189" s="49" t="n">
        <f aca="false">U188+P189-T189</f>
        <v>4404.02</v>
      </c>
      <c r="V189" s="50"/>
      <c r="W189" s="51"/>
      <c r="X189" s="52" t="n">
        <f aca="false">X188+L189-V189</f>
        <v>2855</v>
      </c>
      <c r="Y189" s="51" t="n">
        <f aca="false">IF(V189&gt;0,(Y188-Y188)+W189,Y188+W189)</f>
        <v>0</v>
      </c>
    </row>
    <row r="190" customFormat="false" ht="15.75" hidden="false" customHeight="false" outlineLevel="0" collapsed="false">
      <c r="A190" s="42" t="n">
        <f aca="false">A189+1</f>
        <v>43283</v>
      </c>
      <c r="B190" s="43" t="n">
        <f aca="false">IF(WEEKNUM(A190,21)=53,0,WEEKNUM(A190,21))</f>
        <v>27</v>
      </c>
      <c r="C190" s="43" t="n">
        <f aca="false">MONTH(A190)</f>
        <v>7</v>
      </c>
      <c r="D190" s="43" t="str">
        <f aca="false">C190&amp;"_"&amp;B190</f>
        <v>7_27</v>
      </c>
      <c r="E190" s="43" t="n">
        <f aca="false">NETWORKDAYS($A190,$A190,Jours_Fériés)</f>
        <v>1</v>
      </c>
      <c r="I190" s="44"/>
      <c r="J190" s="45"/>
      <c r="K190" s="46" t="n">
        <f aca="false">+SUM(I190:J190)</f>
        <v>0</v>
      </c>
      <c r="L190" s="47"/>
      <c r="M190" s="45"/>
      <c r="N190" s="45"/>
      <c r="O190" s="45"/>
      <c r="P190" s="46" t="n">
        <f aca="false">K190-SUM(L190:O190)</f>
        <v>0</v>
      </c>
      <c r="Q190" s="47"/>
      <c r="R190" s="45"/>
      <c r="S190" s="46"/>
      <c r="T190" s="48" t="n">
        <f aca="false">SUM(Q190:S190)</f>
        <v>0</v>
      </c>
      <c r="U190" s="49" t="n">
        <f aca="false">U189+P190-T190</f>
        <v>4404.02</v>
      </c>
      <c r="V190" s="50"/>
      <c r="W190" s="51"/>
      <c r="X190" s="52" t="n">
        <f aca="false">X189+L190-V190</f>
        <v>2855</v>
      </c>
      <c r="Y190" s="51" t="n">
        <f aca="false">IF(V190&gt;0,(Y189-Y189)+W190,Y189+W190)</f>
        <v>0</v>
      </c>
    </row>
    <row r="191" customFormat="false" ht="15.75" hidden="false" customHeight="false" outlineLevel="0" collapsed="false">
      <c r="A191" s="42" t="n">
        <f aca="false">A190+1</f>
        <v>43284</v>
      </c>
      <c r="B191" s="43" t="n">
        <f aca="false">IF(WEEKNUM(A191,21)=53,0,WEEKNUM(A191,21))</f>
        <v>27</v>
      </c>
      <c r="C191" s="43" t="n">
        <f aca="false">MONTH(A191)</f>
        <v>7</v>
      </c>
      <c r="D191" s="43" t="str">
        <f aca="false">C191&amp;"_"&amp;B191</f>
        <v>7_27</v>
      </c>
      <c r="E191" s="43" t="n">
        <f aca="false">NETWORKDAYS($A191,$A191,Jours_Fériés)</f>
        <v>1</v>
      </c>
      <c r="I191" s="44"/>
      <c r="J191" s="45"/>
      <c r="K191" s="46" t="n">
        <f aca="false">+SUM(I191:J191)</f>
        <v>0</v>
      </c>
      <c r="L191" s="47"/>
      <c r="M191" s="45"/>
      <c r="N191" s="45"/>
      <c r="O191" s="45"/>
      <c r="P191" s="46" t="n">
        <f aca="false">K191-SUM(L191:O191)</f>
        <v>0</v>
      </c>
      <c r="Q191" s="47"/>
      <c r="R191" s="45"/>
      <c r="S191" s="46"/>
      <c r="T191" s="48" t="n">
        <f aca="false">SUM(Q191:S191)</f>
        <v>0</v>
      </c>
      <c r="U191" s="49" t="n">
        <f aca="false">U190+P191-T191</f>
        <v>4404.02</v>
      </c>
      <c r="V191" s="50"/>
      <c r="W191" s="51"/>
      <c r="X191" s="52" t="n">
        <f aca="false">X190+L191-V191</f>
        <v>2855</v>
      </c>
      <c r="Y191" s="51" t="n">
        <f aca="false">IF(V191&gt;0,(Y190-Y190)+W191,Y190+W191)</f>
        <v>0</v>
      </c>
    </row>
    <row r="192" customFormat="false" ht="15.75" hidden="false" customHeight="false" outlineLevel="0" collapsed="false">
      <c r="A192" s="42" t="n">
        <f aca="false">A191+1</f>
        <v>43285</v>
      </c>
      <c r="B192" s="43" t="n">
        <f aca="false">IF(WEEKNUM(A192,21)=53,0,WEEKNUM(A192,21))</f>
        <v>27</v>
      </c>
      <c r="C192" s="43" t="n">
        <f aca="false">MONTH(A192)</f>
        <v>7</v>
      </c>
      <c r="D192" s="43" t="str">
        <f aca="false">C192&amp;"_"&amp;B192</f>
        <v>7_27</v>
      </c>
      <c r="E192" s="43" t="n">
        <f aca="false">NETWORKDAYS($A192,$A192,Jours_Fériés)</f>
        <v>1</v>
      </c>
      <c r="I192" s="44"/>
      <c r="J192" s="45"/>
      <c r="K192" s="46" t="n">
        <f aca="false">+SUM(I192:J192)</f>
        <v>0</v>
      </c>
      <c r="L192" s="47"/>
      <c r="M192" s="45"/>
      <c r="N192" s="45"/>
      <c r="O192" s="45"/>
      <c r="P192" s="46" t="n">
        <f aca="false">K192-SUM(L192:O192)</f>
        <v>0</v>
      </c>
      <c r="Q192" s="47"/>
      <c r="R192" s="45"/>
      <c r="S192" s="46"/>
      <c r="T192" s="48" t="n">
        <f aca="false">SUM(Q192:S192)</f>
        <v>0</v>
      </c>
      <c r="U192" s="49" t="n">
        <f aca="false">U191+P192-T192</f>
        <v>4404.02</v>
      </c>
      <c r="V192" s="50"/>
      <c r="W192" s="51"/>
      <c r="X192" s="52" t="n">
        <f aca="false">X191+L192-V192</f>
        <v>2855</v>
      </c>
      <c r="Y192" s="51" t="n">
        <f aca="false">IF(V192&gt;0,(Y191-Y191)+W192,Y191+W192)</f>
        <v>0</v>
      </c>
    </row>
    <row r="193" customFormat="false" ht="15.75" hidden="false" customHeight="false" outlineLevel="0" collapsed="false">
      <c r="A193" s="42" t="n">
        <f aca="false">A192+1</f>
        <v>43286</v>
      </c>
      <c r="B193" s="43" t="n">
        <f aca="false">IF(WEEKNUM(A193,21)=53,0,WEEKNUM(A193,21))</f>
        <v>27</v>
      </c>
      <c r="C193" s="43" t="n">
        <f aca="false">MONTH(A193)</f>
        <v>7</v>
      </c>
      <c r="D193" s="43" t="str">
        <f aca="false">C193&amp;"_"&amp;B193</f>
        <v>7_27</v>
      </c>
      <c r="E193" s="43" t="n">
        <f aca="false">NETWORKDAYS($A193,$A193,Jours_Fériés)</f>
        <v>1</v>
      </c>
      <c r="I193" s="44"/>
      <c r="J193" s="45"/>
      <c r="K193" s="46" t="n">
        <f aca="false">+SUM(I193:J193)</f>
        <v>0</v>
      </c>
      <c r="L193" s="47"/>
      <c r="M193" s="45"/>
      <c r="N193" s="45"/>
      <c r="O193" s="45"/>
      <c r="P193" s="46" t="n">
        <f aca="false">K193-SUM(L193:O193)</f>
        <v>0</v>
      </c>
      <c r="Q193" s="47"/>
      <c r="R193" s="45"/>
      <c r="S193" s="46"/>
      <c r="T193" s="48" t="n">
        <f aca="false">SUM(Q193:S193)</f>
        <v>0</v>
      </c>
      <c r="U193" s="49" t="n">
        <f aca="false">U192+P193-T193</f>
        <v>4404.02</v>
      </c>
      <c r="V193" s="50"/>
      <c r="W193" s="51"/>
      <c r="X193" s="52" t="n">
        <f aca="false">X192+L193-V193</f>
        <v>2855</v>
      </c>
      <c r="Y193" s="51" t="n">
        <f aca="false">IF(V193&gt;0,(Y192-Y192)+W193,Y192+W193)</f>
        <v>0</v>
      </c>
    </row>
    <row r="194" customFormat="false" ht="15.75" hidden="false" customHeight="false" outlineLevel="0" collapsed="false">
      <c r="A194" s="42" t="n">
        <f aca="false">A193+1</f>
        <v>43287</v>
      </c>
      <c r="B194" s="43" t="n">
        <f aca="false">IF(WEEKNUM(A194,21)=53,0,WEEKNUM(A194,21))</f>
        <v>27</v>
      </c>
      <c r="C194" s="43" t="n">
        <f aca="false">MONTH(A194)</f>
        <v>7</v>
      </c>
      <c r="D194" s="43" t="str">
        <f aca="false">C194&amp;"_"&amp;B194</f>
        <v>7_27</v>
      </c>
      <c r="E194" s="43" t="n">
        <f aca="false">NETWORKDAYS($A194,$A194,Jours_Fériés)</f>
        <v>1</v>
      </c>
      <c r="I194" s="44"/>
      <c r="J194" s="45"/>
      <c r="K194" s="46" t="n">
        <f aca="false">+SUM(I194:J194)</f>
        <v>0</v>
      </c>
      <c r="L194" s="47"/>
      <c r="M194" s="45"/>
      <c r="N194" s="45"/>
      <c r="O194" s="45"/>
      <c r="P194" s="46" t="n">
        <f aca="false">K194-SUM(L194:O194)</f>
        <v>0</v>
      </c>
      <c r="Q194" s="47"/>
      <c r="R194" s="45"/>
      <c r="S194" s="46"/>
      <c r="T194" s="48" t="n">
        <f aca="false">SUM(Q194:S194)</f>
        <v>0</v>
      </c>
      <c r="U194" s="49" t="n">
        <f aca="false">U193+P194-T194</f>
        <v>4404.02</v>
      </c>
      <c r="V194" s="50"/>
      <c r="W194" s="51"/>
      <c r="X194" s="52" t="n">
        <f aca="false">X193+L194-V194</f>
        <v>2855</v>
      </c>
      <c r="Y194" s="51" t="n">
        <f aca="false">IF(V194&gt;0,(Y193-Y193)+W194,Y193+W194)</f>
        <v>0</v>
      </c>
    </row>
    <row r="195" customFormat="false" ht="15.75" hidden="false" customHeight="false" outlineLevel="0" collapsed="false">
      <c r="A195" s="42" t="n">
        <f aca="false">A194+1</f>
        <v>43288</v>
      </c>
      <c r="B195" s="43" t="n">
        <f aca="false">IF(WEEKNUM(A195,21)=53,0,WEEKNUM(A195,21))</f>
        <v>27</v>
      </c>
      <c r="C195" s="43" t="n">
        <f aca="false">MONTH(A195)</f>
        <v>7</v>
      </c>
      <c r="D195" s="43" t="str">
        <f aca="false">C195&amp;"_"&amp;B195</f>
        <v>7_27</v>
      </c>
      <c r="E195" s="43" t="n">
        <f aca="false">NETWORKDAYS($A195,$A195,Jours_Fériés)</f>
        <v>0</v>
      </c>
      <c r="I195" s="44"/>
      <c r="J195" s="45"/>
      <c r="K195" s="46" t="n">
        <f aca="false">+SUM(I195:J195)</f>
        <v>0</v>
      </c>
      <c r="L195" s="47"/>
      <c r="M195" s="45"/>
      <c r="N195" s="45"/>
      <c r="O195" s="45"/>
      <c r="P195" s="46" t="n">
        <f aca="false">K195-SUM(L195:O195)</f>
        <v>0</v>
      </c>
      <c r="Q195" s="47"/>
      <c r="R195" s="45"/>
      <c r="S195" s="46"/>
      <c r="T195" s="48" t="n">
        <f aca="false">SUM(Q195:S195)</f>
        <v>0</v>
      </c>
      <c r="U195" s="49" t="n">
        <f aca="false">U194+P195-T195</f>
        <v>4404.02</v>
      </c>
      <c r="V195" s="50"/>
      <c r="W195" s="51"/>
      <c r="X195" s="52" t="n">
        <f aca="false">X194+L195-V195</f>
        <v>2855</v>
      </c>
      <c r="Y195" s="51" t="n">
        <f aca="false">IF(V195&gt;0,(Y194-Y194)+W195,Y194+W195)</f>
        <v>0</v>
      </c>
    </row>
    <row r="196" customFormat="false" ht="15.75" hidden="false" customHeight="false" outlineLevel="0" collapsed="false">
      <c r="A196" s="42" t="n">
        <f aca="false">A195+1</f>
        <v>43289</v>
      </c>
      <c r="B196" s="43" t="n">
        <f aca="false">IF(WEEKNUM(A196,21)=53,0,WEEKNUM(A196,21))</f>
        <v>27</v>
      </c>
      <c r="C196" s="43" t="n">
        <f aca="false">MONTH(A196)</f>
        <v>7</v>
      </c>
      <c r="D196" s="43" t="str">
        <f aca="false">C196&amp;"_"&amp;B196</f>
        <v>7_27</v>
      </c>
      <c r="E196" s="43" t="n">
        <f aca="false">NETWORKDAYS($A196,$A196,Jours_Fériés)</f>
        <v>0</v>
      </c>
      <c r="I196" s="44"/>
      <c r="J196" s="45"/>
      <c r="K196" s="46" t="n">
        <f aca="false">+SUM(I196:J196)</f>
        <v>0</v>
      </c>
      <c r="L196" s="47"/>
      <c r="M196" s="45"/>
      <c r="N196" s="45"/>
      <c r="O196" s="45"/>
      <c r="P196" s="46" t="n">
        <f aca="false">K196-SUM(L196:O196)</f>
        <v>0</v>
      </c>
      <c r="Q196" s="47"/>
      <c r="R196" s="45"/>
      <c r="S196" s="46"/>
      <c r="T196" s="48" t="n">
        <f aca="false">SUM(Q196:S196)</f>
        <v>0</v>
      </c>
      <c r="U196" s="49" t="n">
        <f aca="false">U195+P196-T196</f>
        <v>4404.02</v>
      </c>
      <c r="V196" s="50"/>
      <c r="W196" s="51"/>
      <c r="X196" s="52" t="n">
        <f aca="false">X195+L196-V196</f>
        <v>2855</v>
      </c>
      <c r="Y196" s="51" t="n">
        <f aca="false">IF(V196&gt;0,(Y195-Y195)+W196,Y195+W196)</f>
        <v>0</v>
      </c>
    </row>
    <row r="197" customFormat="false" ht="15.75" hidden="false" customHeight="false" outlineLevel="0" collapsed="false">
      <c r="A197" s="42" t="n">
        <f aca="false">A196+1</f>
        <v>43290</v>
      </c>
      <c r="B197" s="43" t="n">
        <f aca="false">IF(WEEKNUM(A197,21)=53,0,WEEKNUM(A197,21))</f>
        <v>28</v>
      </c>
      <c r="C197" s="43" t="n">
        <f aca="false">MONTH(A197)</f>
        <v>7</v>
      </c>
      <c r="D197" s="43" t="str">
        <f aca="false">C197&amp;"_"&amp;B197</f>
        <v>7_28</v>
      </c>
      <c r="E197" s="43" t="n">
        <f aca="false">NETWORKDAYS($A197,$A197,Jours_Fériés)</f>
        <v>1</v>
      </c>
      <c r="I197" s="44"/>
      <c r="J197" s="45"/>
      <c r="K197" s="46" t="n">
        <f aca="false">+SUM(I197:J197)</f>
        <v>0</v>
      </c>
      <c r="L197" s="47"/>
      <c r="M197" s="45"/>
      <c r="N197" s="45"/>
      <c r="O197" s="45"/>
      <c r="P197" s="46" t="n">
        <f aca="false">K197-SUM(L197:O197)</f>
        <v>0</v>
      </c>
      <c r="Q197" s="47"/>
      <c r="R197" s="45"/>
      <c r="S197" s="46"/>
      <c r="T197" s="48" t="n">
        <f aca="false">SUM(Q197:S197)</f>
        <v>0</v>
      </c>
      <c r="U197" s="49" t="n">
        <f aca="false">U196+P197-T197</f>
        <v>4404.02</v>
      </c>
      <c r="V197" s="50"/>
      <c r="W197" s="51"/>
      <c r="X197" s="52" t="n">
        <f aca="false">X196+L197-V197</f>
        <v>2855</v>
      </c>
      <c r="Y197" s="51" t="n">
        <f aca="false">IF(V197&gt;0,(Y196-Y196)+W197,Y196+W197)</f>
        <v>0</v>
      </c>
    </row>
    <row r="198" customFormat="false" ht="15.75" hidden="false" customHeight="false" outlineLevel="0" collapsed="false">
      <c r="A198" s="42" t="n">
        <f aca="false">A197+1</f>
        <v>43291</v>
      </c>
      <c r="B198" s="43" t="n">
        <f aca="false">IF(WEEKNUM(A198,21)=53,0,WEEKNUM(A198,21))</f>
        <v>28</v>
      </c>
      <c r="C198" s="43" t="n">
        <f aca="false">MONTH(A198)</f>
        <v>7</v>
      </c>
      <c r="D198" s="43" t="str">
        <f aca="false">C198&amp;"_"&amp;B198</f>
        <v>7_28</v>
      </c>
      <c r="E198" s="43" t="n">
        <f aca="false">NETWORKDAYS($A198,$A198,Jours_Fériés)</f>
        <v>1</v>
      </c>
      <c r="I198" s="44"/>
      <c r="J198" s="45"/>
      <c r="K198" s="46" t="n">
        <f aca="false">+SUM(I198:J198)</f>
        <v>0</v>
      </c>
      <c r="L198" s="47"/>
      <c r="M198" s="45"/>
      <c r="N198" s="45"/>
      <c r="O198" s="45"/>
      <c r="P198" s="46" t="n">
        <f aca="false">K198-SUM(L198:O198)</f>
        <v>0</v>
      </c>
      <c r="Q198" s="47"/>
      <c r="R198" s="45"/>
      <c r="S198" s="46"/>
      <c r="T198" s="48" t="n">
        <f aca="false">SUM(Q198:S198)</f>
        <v>0</v>
      </c>
      <c r="U198" s="49" t="n">
        <f aca="false">U197+P198-T198</f>
        <v>4404.02</v>
      </c>
      <c r="V198" s="50"/>
      <c r="W198" s="51"/>
      <c r="X198" s="52" t="n">
        <f aca="false">X197+L198-V198</f>
        <v>2855</v>
      </c>
      <c r="Y198" s="51" t="n">
        <f aca="false">IF(V198&gt;0,(Y197-Y197)+W198,Y197+W198)</f>
        <v>0</v>
      </c>
    </row>
    <row r="199" customFormat="false" ht="15.75" hidden="false" customHeight="false" outlineLevel="0" collapsed="false">
      <c r="A199" s="42" t="n">
        <f aca="false">A198+1</f>
        <v>43292</v>
      </c>
      <c r="B199" s="43" t="n">
        <f aca="false">IF(WEEKNUM(A199,21)=53,0,WEEKNUM(A199,21))</f>
        <v>28</v>
      </c>
      <c r="C199" s="43" t="n">
        <f aca="false">MONTH(A199)</f>
        <v>7</v>
      </c>
      <c r="D199" s="43" t="str">
        <f aca="false">C199&amp;"_"&amp;B199</f>
        <v>7_28</v>
      </c>
      <c r="E199" s="43" t="n">
        <f aca="false">NETWORKDAYS($A199,$A199,Jours_Fériés)</f>
        <v>1</v>
      </c>
      <c r="I199" s="44"/>
      <c r="J199" s="45"/>
      <c r="K199" s="46" t="n">
        <f aca="false">+SUM(I199:J199)</f>
        <v>0</v>
      </c>
      <c r="L199" s="47"/>
      <c r="M199" s="45"/>
      <c r="N199" s="45"/>
      <c r="O199" s="45"/>
      <c r="P199" s="46" t="n">
        <f aca="false">K199-SUM(L199:O199)</f>
        <v>0</v>
      </c>
      <c r="Q199" s="47"/>
      <c r="R199" s="45"/>
      <c r="S199" s="46"/>
      <c r="T199" s="48" t="n">
        <f aca="false">SUM(Q199:S199)</f>
        <v>0</v>
      </c>
      <c r="U199" s="49" t="n">
        <f aca="false">U198+P199-T199</f>
        <v>4404.02</v>
      </c>
      <c r="V199" s="50"/>
      <c r="W199" s="51"/>
      <c r="X199" s="52" t="n">
        <f aca="false">X198+L199-V199</f>
        <v>2855</v>
      </c>
      <c r="Y199" s="51" t="n">
        <f aca="false">IF(V199&gt;0,(Y198-Y198)+W199,Y198+W199)</f>
        <v>0</v>
      </c>
    </row>
    <row r="200" customFormat="false" ht="15.75" hidden="false" customHeight="false" outlineLevel="0" collapsed="false">
      <c r="A200" s="42" t="n">
        <f aca="false">A199+1</f>
        <v>43293</v>
      </c>
      <c r="B200" s="43" t="n">
        <f aca="false">IF(WEEKNUM(A200,21)=53,0,WEEKNUM(A200,21))</f>
        <v>28</v>
      </c>
      <c r="C200" s="43" t="n">
        <f aca="false">MONTH(A200)</f>
        <v>7</v>
      </c>
      <c r="D200" s="43" t="str">
        <f aca="false">C200&amp;"_"&amp;B200</f>
        <v>7_28</v>
      </c>
      <c r="E200" s="43" t="n">
        <f aca="false">NETWORKDAYS($A200,$A200,Jours_Fériés)</f>
        <v>1</v>
      </c>
      <c r="I200" s="44"/>
      <c r="J200" s="45"/>
      <c r="K200" s="46" t="n">
        <f aca="false">+SUM(I200:J200)</f>
        <v>0</v>
      </c>
      <c r="L200" s="47"/>
      <c r="M200" s="45"/>
      <c r="N200" s="45"/>
      <c r="O200" s="45"/>
      <c r="P200" s="46" t="n">
        <f aca="false">K200-SUM(L200:O200)</f>
        <v>0</v>
      </c>
      <c r="Q200" s="47"/>
      <c r="R200" s="45"/>
      <c r="S200" s="46"/>
      <c r="T200" s="48" t="n">
        <f aca="false">SUM(Q200:S200)</f>
        <v>0</v>
      </c>
      <c r="U200" s="49" t="n">
        <f aca="false">U199+P200-T200</f>
        <v>4404.02</v>
      </c>
      <c r="V200" s="50"/>
      <c r="W200" s="51"/>
      <c r="X200" s="52" t="n">
        <f aca="false">X199+L200-V200</f>
        <v>2855</v>
      </c>
      <c r="Y200" s="51" t="n">
        <f aca="false">IF(V200&gt;0,(Y199-Y199)+W200,Y199+W200)</f>
        <v>0</v>
      </c>
    </row>
    <row r="201" customFormat="false" ht="15.75" hidden="false" customHeight="false" outlineLevel="0" collapsed="false">
      <c r="A201" s="42" t="n">
        <f aca="false">A200+1</f>
        <v>43294</v>
      </c>
      <c r="B201" s="43" t="n">
        <f aca="false">IF(WEEKNUM(A201,21)=53,0,WEEKNUM(A201,21))</f>
        <v>28</v>
      </c>
      <c r="C201" s="43" t="n">
        <f aca="false">MONTH(A201)</f>
        <v>7</v>
      </c>
      <c r="D201" s="43" t="str">
        <f aca="false">C201&amp;"_"&amp;B201</f>
        <v>7_28</v>
      </c>
      <c r="E201" s="43" t="n">
        <f aca="false">NETWORKDAYS($A201,$A201,Jours_Fériés)</f>
        <v>1</v>
      </c>
      <c r="I201" s="44"/>
      <c r="J201" s="45"/>
      <c r="K201" s="46" t="n">
        <f aca="false">+SUM(I201:J201)</f>
        <v>0</v>
      </c>
      <c r="L201" s="47"/>
      <c r="M201" s="45"/>
      <c r="N201" s="45"/>
      <c r="O201" s="45"/>
      <c r="P201" s="46" t="n">
        <f aca="false">K201-SUM(L201:O201)</f>
        <v>0</v>
      </c>
      <c r="Q201" s="47"/>
      <c r="R201" s="45"/>
      <c r="S201" s="46"/>
      <c r="T201" s="48" t="n">
        <f aca="false">SUM(Q201:S201)</f>
        <v>0</v>
      </c>
      <c r="U201" s="49" t="n">
        <f aca="false">U200+P201-T201</f>
        <v>4404.02</v>
      </c>
      <c r="V201" s="50"/>
      <c r="W201" s="51"/>
      <c r="X201" s="52" t="n">
        <f aca="false">X200+L201-V201</f>
        <v>2855</v>
      </c>
      <c r="Y201" s="51" t="n">
        <f aca="false">IF(V201&gt;0,(Y200-Y200)+W201,Y200+W201)</f>
        <v>0</v>
      </c>
    </row>
    <row r="202" customFormat="false" ht="15.75" hidden="false" customHeight="false" outlineLevel="0" collapsed="false">
      <c r="A202" s="42" t="n">
        <f aca="false">A201+1</f>
        <v>43295</v>
      </c>
      <c r="B202" s="43" t="n">
        <f aca="false">IF(WEEKNUM(A202,21)=53,0,WEEKNUM(A202,21))</f>
        <v>28</v>
      </c>
      <c r="C202" s="43" t="n">
        <f aca="false">MONTH(A202)</f>
        <v>7</v>
      </c>
      <c r="D202" s="43" t="str">
        <f aca="false">C202&amp;"_"&amp;B202</f>
        <v>7_28</v>
      </c>
      <c r="E202" s="43" t="n">
        <f aca="false">NETWORKDAYS($A202,$A202,Jours_Fériés)</f>
        <v>0</v>
      </c>
      <c r="I202" s="44"/>
      <c r="J202" s="45"/>
      <c r="K202" s="46" t="n">
        <f aca="false">+SUM(I202:J202)</f>
        <v>0</v>
      </c>
      <c r="L202" s="47"/>
      <c r="M202" s="45"/>
      <c r="N202" s="45"/>
      <c r="O202" s="45"/>
      <c r="P202" s="46" t="n">
        <f aca="false">K202-SUM(L202:O202)</f>
        <v>0</v>
      </c>
      <c r="Q202" s="47"/>
      <c r="R202" s="45"/>
      <c r="S202" s="46"/>
      <c r="T202" s="48" t="n">
        <f aca="false">SUM(Q202:S202)</f>
        <v>0</v>
      </c>
      <c r="U202" s="49" t="n">
        <f aca="false">U201+P202-T202</f>
        <v>4404.02</v>
      </c>
      <c r="V202" s="50"/>
      <c r="W202" s="51"/>
      <c r="X202" s="52" t="n">
        <f aca="false">X201+L202-V202</f>
        <v>2855</v>
      </c>
      <c r="Y202" s="51" t="n">
        <f aca="false">IF(V202&gt;0,(Y201-Y201)+W202,Y201+W202)</f>
        <v>0</v>
      </c>
    </row>
    <row r="203" customFormat="false" ht="15.75" hidden="false" customHeight="false" outlineLevel="0" collapsed="false">
      <c r="A203" s="42" t="n">
        <f aca="false">A202+1</f>
        <v>43296</v>
      </c>
      <c r="B203" s="43" t="n">
        <f aca="false">IF(WEEKNUM(A203,21)=53,0,WEEKNUM(A203,21))</f>
        <v>28</v>
      </c>
      <c r="C203" s="43" t="n">
        <f aca="false">MONTH(A203)</f>
        <v>7</v>
      </c>
      <c r="D203" s="43" t="str">
        <f aca="false">C203&amp;"_"&amp;B203</f>
        <v>7_28</v>
      </c>
      <c r="E203" s="43" t="n">
        <f aca="false">NETWORKDAYS($A203,$A203,Jours_Fériés)</f>
        <v>0</v>
      </c>
      <c r="I203" s="44"/>
      <c r="J203" s="45"/>
      <c r="K203" s="46" t="n">
        <f aca="false">+SUM(I203:J203)</f>
        <v>0</v>
      </c>
      <c r="L203" s="47"/>
      <c r="M203" s="45"/>
      <c r="N203" s="45"/>
      <c r="O203" s="45"/>
      <c r="P203" s="46" t="n">
        <f aca="false">K203-SUM(L203:O203)</f>
        <v>0</v>
      </c>
      <c r="Q203" s="47"/>
      <c r="R203" s="45"/>
      <c r="S203" s="46"/>
      <c r="T203" s="48" t="n">
        <f aca="false">SUM(Q203:S203)</f>
        <v>0</v>
      </c>
      <c r="U203" s="49" t="n">
        <f aca="false">U202+P203-T203</f>
        <v>4404.02</v>
      </c>
      <c r="V203" s="50"/>
      <c r="W203" s="51"/>
      <c r="X203" s="52" t="n">
        <f aca="false">X202+L203-V203</f>
        <v>2855</v>
      </c>
      <c r="Y203" s="51" t="n">
        <f aca="false">IF(V203&gt;0,(Y202-Y202)+W203,Y202+W203)</f>
        <v>0</v>
      </c>
    </row>
    <row r="204" customFormat="false" ht="15.75" hidden="false" customHeight="false" outlineLevel="0" collapsed="false">
      <c r="A204" s="42" t="n">
        <f aca="false">A203+1</f>
        <v>43297</v>
      </c>
      <c r="B204" s="43" t="n">
        <f aca="false">IF(WEEKNUM(A204,21)=53,0,WEEKNUM(A204,21))</f>
        <v>29</v>
      </c>
      <c r="C204" s="43" t="n">
        <f aca="false">MONTH(A204)</f>
        <v>7</v>
      </c>
      <c r="D204" s="43" t="str">
        <f aca="false">C204&amp;"_"&amp;B204</f>
        <v>7_29</v>
      </c>
      <c r="E204" s="43" t="n">
        <f aca="false">NETWORKDAYS($A204,$A204,Jours_Fériés)</f>
        <v>1</v>
      </c>
      <c r="I204" s="44"/>
      <c r="J204" s="45"/>
      <c r="K204" s="46" t="n">
        <f aca="false">+SUM(I204:J204)</f>
        <v>0</v>
      </c>
      <c r="L204" s="47"/>
      <c r="M204" s="45"/>
      <c r="N204" s="45"/>
      <c r="O204" s="45"/>
      <c r="P204" s="46" t="n">
        <f aca="false">K204-SUM(L204:O204)</f>
        <v>0</v>
      </c>
      <c r="Q204" s="47"/>
      <c r="R204" s="45"/>
      <c r="S204" s="46"/>
      <c r="T204" s="48" t="n">
        <f aca="false">SUM(Q204:S204)</f>
        <v>0</v>
      </c>
      <c r="U204" s="49" t="n">
        <f aca="false">U203+P204-T204</f>
        <v>4404.02</v>
      </c>
      <c r="V204" s="50"/>
      <c r="W204" s="51"/>
      <c r="X204" s="52" t="n">
        <f aca="false">X203+L204-V204</f>
        <v>2855</v>
      </c>
      <c r="Y204" s="51" t="n">
        <f aca="false">IF(V204&gt;0,(Y203-Y203)+W204,Y203+W204)</f>
        <v>0</v>
      </c>
    </row>
    <row r="205" customFormat="false" ht="15.75" hidden="false" customHeight="false" outlineLevel="0" collapsed="false">
      <c r="A205" s="42" t="n">
        <f aca="false">A204+1</f>
        <v>43298</v>
      </c>
      <c r="B205" s="43" t="n">
        <f aca="false">IF(WEEKNUM(A205,21)=53,0,WEEKNUM(A205,21))</f>
        <v>29</v>
      </c>
      <c r="C205" s="43" t="n">
        <f aca="false">MONTH(A205)</f>
        <v>7</v>
      </c>
      <c r="D205" s="43" t="str">
        <f aca="false">C205&amp;"_"&amp;B205</f>
        <v>7_29</v>
      </c>
      <c r="E205" s="43" t="n">
        <f aca="false">NETWORKDAYS($A205,$A205,Jours_Fériés)</f>
        <v>1</v>
      </c>
      <c r="I205" s="44"/>
      <c r="J205" s="45"/>
      <c r="K205" s="46" t="n">
        <f aca="false">+SUM(I205:J205)</f>
        <v>0</v>
      </c>
      <c r="L205" s="47"/>
      <c r="M205" s="45"/>
      <c r="N205" s="45"/>
      <c r="O205" s="45"/>
      <c r="P205" s="46" t="n">
        <f aca="false">K205-SUM(L205:O205)</f>
        <v>0</v>
      </c>
      <c r="Q205" s="47"/>
      <c r="R205" s="45"/>
      <c r="S205" s="46"/>
      <c r="T205" s="48" t="n">
        <f aca="false">SUM(Q205:S205)</f>
        <v>0</v>
      </c>
      <c r="U205" s="49" t="n">
        <f aca="false">U204+P205-T205</f>
        <v>4404.02</v>
      </c>
      <c r="V205" s="50"/>
      <c r="W205" s="51"/>
      <c r="X205" s="52" t="n">
        <f aca="false">X204+L205-V205</f>
        <v>2855</v>
      </c>
      <c r="Y205" s="51" t="n">
        <f aca="false">IF(V205&gt;0,(Y204-Y204)+W205,Y204+W205)</f>
        <v>0</v>
      </c>
    </row>
    <row r="206" customFormat="false" ht="15.75" hidden="false" customHeight="false" outlineLevel="0" collapsed="false">
      <c r="A206" s="42" t="n">
        <f aca="false">A205+1</f>
        <v>43299</v>
      </c>
      <c r="B206" s="43" t="n">
        <f aca="false">IF(WEEKNUM(A206,21)=53,0,WEEKNUM(A206,21))</f>
        <v>29</v>
      </c>
      <c r="C206" s="43" t="n">
        <f aca="false">MONTH(A206)</f>
        <v>7</v>
      </c>
      <c r="D206" s="43" t="str">
        <f aca="false">C206&amp;"_"&amp;B206</f>
        <v>7_29</v>
      </c>
      <c r="E206" s="43" t="n">
        <f aca="false">NETWORKDAYS($A206,$A206,Jours_Fériés)</f>
        <v>1</v>
      </c>
      <c r="I206" s="44"/>
      <c r="J206" s="45"/>
      <c r="K206" s="46" t="n">
        <f aca="false">+SUM(I206:J206)</f>
        <v>0</v>
      </c>
      <c r="L206" s="47"/>
      <c r="M206" s="45"/>
      <c r="N206" s="45"/>
      <c r="O206" s="45"/>
      <c r="P206" s="46" t="n">
        <f aca="false">K206-SUM(L206:O206)</f>
        <v>0</v>
      </c>
      <c r="Q206" s="47"/>
      <c r="R206" s="45"/>
      <c r="S206" s="46"/>
      <c r="T206" s="48" t="n">
        <f aca="false">SUM(Q206:S206)</f>
        <v>0</v>
      </c>
      <c r="U206" s="49" t="n">
        <f aca="false">U205+P206-T206</f>
        <v>4404.02</v>
      </c>
      <c r="V206" s="50"/>
      <c r="W206" s="51"/>
      <c r="X206" s="52" t="n">
        <f aca="false">X205+L206-V206</f>
        <v>2855</v>
      </c>
      <c r="Y206" s="51" t="n">
        <f aca="false">IF(V206&gt;0,(Y205-Y205)+W206,Y205+W206)</f>
        <v>0</v>
      </c>
    </row>
    <row r="207" customFormat="false" ht="15.75" hidden="false" customHeight="false" outlineLevel="0" collapsed="false">
      <c r="A207" s="42" t="n">
        <f aca="false">A206+1</f>
        <v>43300</v>
      </c>
      <c r="B207" s="43" t="n">
        <f aca="false">IF(WEEKNUM(A207,21)=53,0,WEEKNUM(A207,21))</f>
        <v>29</v>
      </c>
      <c r="C207" s="43" t="n">
        <f aca="false">MONTH(A207)</f>
        <v>7</v>
      </c>
      <c r="D207" s="43" t="str">
        <f aca="false">C207&amp;"_"&amp;B207</f>
        <v>7_29</v>
      </c>
      <c r="E207" s="43" t="n">
        <f aca="false">NETWORKDAYS($A207,$A207,Jours_Fériés)</f>
        <v>1</v>
      </c>
      <c r="I207" s="44"/>
      <c r="J207" s="45"/>
      <c r="K207" s="46" t="n">
        <f aca="false">+SUM(I207:J207)</f>
        <v>0</v>
      </c>
      <c r="L207" s="47"/>
      <c r="M207" s="45"/>
      <c r="N207" s="45"/>
      <c r="O207" s="45"/>
      <c r="P207" s="46" t="n">
        <f aca="false">K207-SUM(L207:O207)</f>
        <v>0</v>
      </c>
      <c r="Q207" s="47"/>
      <c r="R207" s="45"/>
      <c r="S207" s="46"/>
      <c r="T207" s="48" t="n">
        <f aca="false">SUM(Q207:S207)</f>
        <v>0</v>
      </c>
      <c r="U207" s="49" t="n">
        <f aca="false">U206+P207-T207</f>
        <v>4404.02</v>
      </c>
      <c r="V207" s="50"/>
      <c r="W207" s="51"/>
      <c r="X207" s="52" t="n">
        <f aca="false">X206+L207-V207</f>
        <v>2855</v>
      </c>
      <c r="Y207" s="51" t="n">
        <f aca="false">IF(V207&gt;0,(Y206-Y206)+W207,Y206+W207)</f>
        <v>0</v>
      </c>
    </row>
    <row r="208" customFormat="false" ht="15.75" hidden="false" customHeight="false" outlineLevel="0" collapsed="false">
      <c r="A208" s="42" t="n">
        <f aca="false">A207+1</f>
        <v>43301</v>
      </c>
      <c r="B208" s="43" t="n">
        <f aca="false">IF(WEEKNUM(A208,21)=53,0,WEEKNUM(A208,21))</f>
        <v>29</v>
      </c>
      <c r="C208" s="43" t="n">
        <f aca="false">MONTH(A208)</f>
        <v>7</v>
      </c>
      <c r="D208" s="43" t="str">
        <f aca="false">C208&amp;"_"&amp;B208</f>
        <v>7_29</v>
      </c>
      <c r="E208" s="43" t="n">
        <f aca="false">NETWORKDAYS($A208,$A208,Jours_Fériés)</f>
        <v>1</v>
      </c>
      <c r="I208" s="44"/>
      <c r="J208" s="45"/>
      <c r="K208" s="46" t="n">
        <f aca="false">+SUM(I208:J208)</f>
        <v>0</v>
      </c>
      <c r="L208" s="47"/>
      <c r="M208" s="45"/>
      <c r="N208" s="45"/>
      <c r="O208" s="45"/>
      <c r="P208" s="46" t="n">
        <f aca="false">K208-SUM(L208:O208)</f>
        <v>0</v>
      </c>
      <c r="Q208" s="47"/>
      <c r="R208" s="45"/>
      <c r="S208" s="46"/>
      <c r="T208" s="48" t="n">
        <f aca="false">SUM(Q208:S208)</f>
        <v>0</v>
      </c>
      <c r="U208" s="49" t="n">
        <f aca="false">U207+P208-T208</f>
        <v>4404.02</v>
      </c>
      <c r="V208" s="50"/>
      <c r="W208" s="51"/>
      <c r="X208" s="52" t="n">
        <f aca="false">X207+L208-V208</f>
        <v>2855</v>
      </c>
      <c r="Y208" s="51" t="n">
        <f aca="false">IF(V208&gt;0,(Y207-Y207)+W208,Y207+W208)</f>
        <v>0</v>
      </c>
    </row>
    <row r="209" customFormat="false" ht="15.75" hidden="false" customHeight="false" outlineLevel="0" collapsed="false">
      <c r="A209" s="42" t="n">
        <f aca="false">A208+1</f>
        <v>43302</v>
      </c>
      <c r="B209" s="43" t="n">
        <f aca="false">IF(WEEKNUM(A209,21)=53,0,WEEKNUM(A209,21))</f>
        <v>29</v>
      </c>
      <c r="C209" s="43" t="n">
        <f aca="false">MONTH(A209)</f>
        <v>7</v>
      </c>
      <c r="D209" s="43" t="str">
        <f aca="false">C209&amp;"_"&amp;B209</f>
        <v>7_29</v>
      </c>
      <c r="E209" s="43" t="n">
        <f aca="false">NETWORKDAYS($A209,$A209,Jours_Fériés)</f>
        <v>0</v>
      </c>
      <c r="I209" s="44"/>
      <c r="J209" s="45"/>
      <c r="K209" s="46" t="n">
        <f aca="false">+SUM(I209:J209)</f>
        <v>0</v>
      </c>
      <c r="L209" s="47"/>
      <c r="M209" s="45"/>
      <c r="N209" s="45"/>
      <c r="O209" s="45"/>
      <c r="P209" s="46" t="n">
        <f aca="false">K209-SUM(L209:O209)</f>
        <v>0</v>
      </c>
      <c r="Q209" s="47"/>
      <c r="R209" s="45"/>
      <c r="S209" s="46"/>
      <c r="T209" s="48" t="n">
        <f aca="false">SUM(Q209:S209)</f>
        <v>0</v>
      </c>
      <c r="U209" s="49" t="n">
        <f aca="false">U208+P209-T209</f>
        <v>4404.02</v>
      </c>
      <c r="V209" s="50"/>
      <c r="W209" s="51"/>
      <c r="X209" s="52" t="n">
        <f aca="false">X208+L209-V209</f>
        <v>2855</v>
      </c>
      <c r="Y209" s="51" t="n">
        <f aca="false">IF(V209&gt;0,(Y208-Y208)+W209,Y208+W209)</f>
        <v>0</v>
      </c>
    </row>
    <row r="210" customFormat="false" ht="15.75" hidden="false" customHeight="false" outlineLevel="0" collapsed="false">
      <c r="A210" s="42" t="n">
        <f aca="false">A209+1</f>
        <v>43303</v>
      </c>
      <c r="B210" s="43" t="n">
        <f aca="false">IF(WEEKNUM(A210,21)=53,0,WEEKNUM(A210,21))</f>
        <v>29</v>
      </c>
      <c r="C210" s="43" t="n">
        <f aca="false">MONTH(A210)</f>
        <v>7</v>
      </c>
      <c r="D210" s="43" t="str">
        <f aca="false">C210&amp;"_"&amp;B210</f>
        <v>7_29</v>
      </c>
      <c r="E210" s="43" t="n">
        <f aca="false">NETWORKDAYS($A210,$A210,Jours_Fériés)</f>
        <v>0</v>
      </c>
      <c r="I210" s="44"/>
      <c r="J210" s="45"/>
      <c r="K210" s="46" t="n">
        <f aca="false">+SUM(I210:J210)</f>
        <v>0</v>
      </c>
      <c r="L210" s="47"/>
      <c r="M210" s="45"/>
      <c r="N210" s="45"/>
      <c r="O210" s="45"/>
      <c r="P210" s="46" t="n">
        <f aca="false">K210-SUM(L210:O210)</f>
        <v>0</v>
      </c>
      <c r="Q210" s="47"/>
      <c r="R210" s="45"/>
      <c r="S210" s="46"/>
      <c r="T210" s="48" t="n">
        <f aca="false">SUM(Q210:S210)</f>
        <v>0</v>
      </c>
      <c r="U210" s="49" t="n">
        <f aca="false">U209+P210-T210</f>
        <v>4404.02</v>
      </c>
      <c r="V210" s="50"/>
      <c r="W210" s="51"/>
      <c r="X210" s="52" t="n">
        <f aca="false">X209+L210-V210</f>
        <v>2855</v>
      </c>
      <c r="Y210" s="51" t="n">
        <f aca="false">IF(V210&gt;0,(Y209-Y209)+W210,Y209+W210)</f>
        <v>0</v>
      </c>
    </row>
    <row r="211" customFormat="false" ht="15.75" hidden="false" customHeight="false" outlineLevel="0" collapsed="false">
      <c r="A211" s="42" t="n">
        <f aca="false">A210+1</f>
        <v>43304</v>
      </c>
      <c r="B211" s="43" t="n">
        <f aca="false">IF(WEEKNUM(A211,21)=53,0,WEEKNUM(A211,21))</f>
        <v>30</v>
      </c>
      <c r="C211" s="43" t="n">
        <f aca="false">MONTH(A211)</f>
        <v>7</v>
      </c>
      <c r="D211" s="43" t="str">
        <f aca="false">C211&amp;"_"&amp;B211</f>
        <v>7_30</v>
      </c>
      <c r="E211" s="43" t="n">
        <f aca="false">NETWORKDAYS($A211,$A211,Jours_Fériés)</f>
        <v>1</v>
      </c>
      <c r="I211" s="44"/>
      <c r="J211" s="45"/>
      <c r="K211" s="46" t="n">
        <f aca="false">+SUM(I211:J211)</f>
        <v>0</v>
      </c>
      <c r="L211" s="47"/>
      <c r="M211" s="45"/>
      <c r="N211" s="45"/>
      <c r="O211" s="45"/>
      <c r="P211" s="46" t="n">
        <f aca="false">K211-SUM(L211:O211)</f>
        <v>0</v>
      </c>
      <c r="Q211" s="47"/>
      <c r="R211" s="45"/>
      <c r="S211" s="46"/>
      <c r="T211" s="48" t="n">
        <f aca="false">SUM(Q211:S211)</f>
        <v>0</v>
      </c>
      <c r="U211" s="49" t="n">
        <f aca="false">U210+P211-T211</f>
        <v>4404.02</v>
      </c>
      <c r="V211" s="50"/>
      <c r="W211" s="51"/>
      <c r="X211" s="52" t="n">
        <f aca="false">X210+L211-V211</f>
        <v>2855</v>
      </c>
      <c r="Y211" s="51" t="n">
        <f aca="false">IF(V211&gt;0,(Y210-Y210)+W211,Y210+W211)</f>
        <v>0</v>
      </c>
    </row>
    <row r="212" customFormat="false" ht="15.75" hidden="false" customHeight="false" outlineLevel="0" collapsed="false">
      <c r="A212" s="42" t="n">
        <f aca="false">A211+1</f>
        <v>43305</v>
      </c>
      <c r="B212" s="43" t="n">
        <f aca="false">IF(WEEKNUM(A212,21)=53,0,WEEKNUM(A212,21))</f>
        <v>30</v>
      </c>
      <c r="C212" s="43" t="n">
        <f aca="false">MONTH(A212)</f>
        <v>7</v>
      </c>
      <c r="D212" s="43" t="str">
        <f aca="false">C212&amp;"_"&amp;B212</f>
        <v>7_30</v>
      </c>
      <c r="E212" s="43" t="n">
        <f aca="false">NETWORKDAYS($A212,$A212,Jours_Fériés)</f>
        <v>1</v>
      </c>
      <c r="I212" s="44"/>
      <c r="J212" s="45"/>
      <c r="K212" s="46" t="n">
        <f aca="false">+SUM(I212:J212)</f>
        <v>0</v>
      </c>
      <c r="L212" s="47"/>
      <c r="M212" s="45"/>
      <c r="N212" s="45"/>
      <c r="O212" s="45"/>
      <c r="P212" s="46" t="n">
        <f aca="false">K212-SUM(L212:O212)</f>
        <v>0</v>
      </c>
      <c r="Q212" s="47"/>
      <c r="R212" s="45"/>
      <c r="S212" s="46"/>
      <c r="T212" s="48" t="n">
        <f aca="false">SUM(Q212:S212)</f>
        <v>0</v>
      </c>
      <c r="U212" s="49" t="n">
        <f aca="false">U211+P212-T212</f>
        <v>4404.02</v>
      </c>
      <c r="V212" s="50"/>
      <c r="W212" s="51"/>
      <c r="X212" s="52" t="n">
        <f aca="false">X211+L212-V212</f>
        <v>2855</v>
      </c>
      <c r="Y212" s="51" t="n">
        <f aca="false">IF(V212&gt;0,(Y211-Y211)+W212,Y211+W212)</f>
        <v>0</v>
      </c>
    </row>
    <row r="213" customFormat="false" ht="15.75" hidden="false" customHeight="false" outlineLevel="0" collapsed="false">
      <c r="A213" s="42" t="n">
        <f aca="false">A212+1</f>
        <v>43306</v>
      </c>
      <c r="B213" s="43" t="n">
        <f aca="false">IF(WEEKNUM(A213,21)=53,0,WEEKNUM(A213,21))</f>
        <v>30</v>
      </c>
      <c r="C213" s="43" t="n">
        <f aca="false">MONTH(A213)</f>
        <v>7</v>
      </c>
      <c r="D213" s="43" t="str">
        <f aca="false">C213&amp;"_"&amp;B213</f>
        <v>7_30</v>
      </c>
      <c r="E213" s="43" t="n">
        <f aca="false">NETWORKDAYS($A213,$A213,Jours_Fériés)</f>
        <v>1</v>
      </c>
      <c r="I213" s="44"/>
      <c r="J213" s="45"/>
      <c r="K213" s="46" t="n">
        <f aca="false">+SUM(I213:J213)</f>
        <v>0</v>
      </c>
      <c r="L213" s="47"/>
      <c r="M213" s="45"/>
      <c r="N213" s="45"/>
      <c r="O213" s="45"/>
      <c r="P213" s="46" t="n">
        <f aca="false">K213-SUM(L213:O213)</f>
        <v>0</v>
      </c>
      <c r="Q213" s="47"/>
      <c r="R213" s="45"/>
      <c r="S213" s="46"/>
      <c r="T213" s="48" t="n">
        <f aca="false">SUM(Q213:S213)</f>
        <v>0</v>
      </c>
      <c r="U213" s="49" t="n">
        <f aca="false">U212+P213-T213</f>
        <v>4404.02</v>
      </c>
      <c r="V213" s="50"/>
      <c r="W213" s="51"/>
      <c r="X213" s="52" t="n">
        <f aca="false">X212+L213-V213</f>
        <v>2855</v>
      </c>
      <c r="Y213" s="51" t="n">
        <f aca="false">IF(V213&gt;0,(Y212-Y212)+W213,Y212+W213)</f>
        <v>0</v>
      </c>
    </row>
    <row r="214" customFormat="false" ht="15.75" hidden="false" customHeight="false" outlineLevel="0" collapsed="false">
      <c r="A214" s="42" t="n">
        <f aca="false">A213+1</f>
        <v>43307</v>
      </c>
      <c r="B214" s="43" t="n">
        <f aca="false">IF(WEEKNUM(A214,21)=53,0,WEEKNUM(A214,21))</f>
        <v>30</v>
      </c>
      <c r="C214" s="43" t="n">
        <f aca="false">MONTH(A214)</f>
        <v>7</v>
      </c>
      <c r="D214" s="43" t="str">
        <f aca="false">C214&amp;"_"&amp;B214</f>
        <v>7_30</v>
      </c>
      <c r="E214" s="43" t="n">
        <f aca="false">NETWORKDAYS($A214,$A214,Jours_Fériés)</f>
        <v>1</v>
      </c>
      <c r="I214" s="44"/>
      <c r="J214" s="45"/>
      <c r="K214" s="46" t="n">
        <f aca="false">+SUM(I214:J214)</f>
        <v>0</v>
      </c>
      <c r="L214" s="47"/>
      <c r="M214" s="45"/>
      <c r="N214" s="45"/>
      <c r="O214" s="45"/>
      <c r="P214" s="46" t="n">
        <f aca="false">K214-SUM(L214:O214)</f>
        <v>0</v>
      </c>
      <c r="Q214" s="47"/>
      <c r="R214" s="45"/>
      <c r="S214" s="46"/>
      <c r="T214" s="48" t="n">
        <f aca="false">SUM(Q214:S214)</f>
        <v>0</v>
      </c>
      <c r="U214" s="49" t="n">
        <f aca="false">U213+P214-T214</f>
        <v>4404.02</v>
      </c>
      <c r="V214" s="50"/>
      <c r="W214" s="51"/>
      <c r="X214" s="52" t="n">
        <f aca="false">X213+L214-V214</f>
        <v>2855</v>
      </c>
      <c r="Y214" s="51" t="n">
        <f aca="false">IF(V214&gt;0,(Y213-Y213)+W214,Y213+W214)</f>
        <v>0</v>
      </c>
    </row>
    <row r="215" customFormat="false" ht="15.75" hidden="false" customHeight="false" outlineLevel="0" collapsed="false">
      <c r="A215" s="42" t="n">
        <f aca="false">A214+1</f>
        <v>43308</v>
      </c>
      <c r="B215" s="43" t="n">
        <f aca="false">IF(WEEKNUM(A215,21)=53,0,WEEKNUM(A215,21))</f>
        <v>30</v>
      </c>
      <c r="C215" s="43" t="n">
        <f aca="false">MONTH(A215)</f>
        <v>7</v>
      </c>
      <c r="D215" s="43" t="str">
        <f aca="false">C215&amp;"_"&amp;B215</f>
        <v>7_30</v>
      </c>
      <c r="E215" s="43" t="n">
        <f aca="false">NETWORKDAYS($A215,$A215,Jours_Fériés)</f>
        <v>1</v>
      </c>
      <c r="I215" s="44"/>
      <c r="J215" s="45"/>
      <c r="K215" s="46" t="n">
        <f aca="false">+SUM(I215:J215)</f>
        <v>0</v>
      </c>
      <c r="L215" s="47"/>
      <c r="M215" s="45"/>
      <c r="N215" s="45"/>
      <c r="O215" s="45"/>
      <c r="P215" s="46" t="n">
        <f aca="false">K215-SUM(L215:O215)</f>
        <v>0</v>
      </c>
      <c r="Q215" s="47"/>
      <c r="R215" s="45"/>
      <c r="S215" s="46"/>
      <c r="T215" s="48" t="n">
        <f aca="false">SUM(Q215:S215)</f>
        <v>0</v>
      </c>
      <c r="U215" s="49" t="n">
        <f aca="false">U214+P215-T215</f>
        <v>4404.02</v>
      </c>
      <c r="V215" s="50"/>
      <c r="W215" s="51"/>
      <c r="X215" s="52" t="n">
        <f aca="false">X214+L215-V215</f>
        <v>2855</v>
      </c>
      <c r="Y215" s="51" t="n">
        <f aca="false">IF(V215&gt;0,(Y214-Y214)+W215,Y214+W215)</f>
        <v>0</v>
      </c>
    </row>
    <row r="216" customFormat="false" ht="15.75" hidden="false" customHeight="false" outlineLevel="0" collapsed="false">
      <c r="A216" s="42" t="n">
        <f aca="false">A215+1</f>
        <v>43309</v>
      </c>
      <c r="B216" s="43" t="n">
        <f aca="false">IF(WEEKNUM(A216,21)=53,0,WEEKNUM(A216,21))</f>
        <v>30</v>
      </c>
      <c r="C216" s="43" t="n">
        <f aca="false">MONTH(A216)</f>
        <v>7</v>
      </c>
      <c r="D216" s="43" t="str">
        <f aca="false">C216&amp;"_"&amp;B216</f>
        <v>7_30</v>
      </c>
      <c r="E216" s="43" t="n">
        <f aca="false">NETWORKDAYS($A216,$A216,Jours_Fériés)</f>
        <v>0</v>
      </c>
      <c r="I216" s="44"/>
      <c r="J216" s="45"/>
      <c r="K216" s="46" t="n">
        <f aca="false">+SUM(I216:J216)</f>
        <v>0</v>
      </c>
      <c r="L216" s="47"/>
      <c r="M216" s="45"/>
      <c r="N216" s="45"/>
      <c r="O216" s="45"/>
      <c r="P216" s="46" t="n">
        <f aca="false">K216-SUM(L216:O216)</f>
        <v>0</v>
      </c>
      <c r="Q216" s="47"/>
      <c r="R216" s="45"/>
      <c r="S216" s="46"/>
      <c r="T216" s="48" t="n">
        <f aca="false">SUM(Q216:S216)</f>
        <v>0</v>
      </c>
      <c r="U216" s="49" t="n">
        <f aca="false">U215+P216-T216</f>
        <v>4404.02</v>
      </c>
      <c r="V216" s="50"/>
      <c r="W216" s="51"/>
      <c r="X216" s="52" t="n">
        <f aca="false">X215+L216-V216</f>
        <v>2855</v>
      </c>
      <c r="Y216" s="51" t="n">
        <f aca="false">IF(V216&gt;0,(Y215-Y215)+W216,Y215+W216)</f>
        <v>0</v>
      </c>
    </row>
    <row r="217" customFormat="false" ht="15.75" hidden="false" customHeight="false" outlineLevel="0" collapsed="false">
      <c r="A217" s="42" t="n">
        <f aca="false">A216+1</f>
        <v>43310</v>
      </c>
      <c r="B217" s="43" t="n">
        <f aca="false">IF(WEEKNUM(A217,21)=53,0,WEEKNUM(A217,21))</f>
        <v>30</v>
      </c>
      <c r="C217" s="43" t="n">
        <f aca="false">MONTH(A217)</f>
        <v>7</v>
      </c>
      <c r="D217" s="43" t="str">
        <f aca="false">C217&amp;"_"&amp;B217</f>
        <v>7_30</v>
      </c>
      <c r="E217" s="43" t="n">
        <f aca="false">NETWORKDAYS($A217,$A217,Jours_Fériés)</f>
        <v>0</v>
      </c>
      <c r="I217" s="44"/>
      <c r="J217" s="45"/>
      <c r="K217" s="46" t="n">
        <f aca="false">+SUM(I217:J217)</f>
        <v>0</v>
      </c>
      <c r="L217" s="47"/>
      <c r="M217" s="45"/>
      <c r="N217" s="45"/>
      <c r="O217" s="45"/>
      <c r="P217" s="46" t="n">
        <f aca="false">K217-SUM(L217:O217)</f>
        <v>0</v>
      </c>
      <c r="Q217" s="47"/>
      <c r="R217" s="45"/>
      <c r="S217" s="46"/>
      <c r="T217" s="48" t="n">
        <f aca="false">SUM(Q217:S217)</f>
        <v>0</v>
      </c>
      <c r="U217" s="49" t="n">
        <f aca="false">U216+P217-T217</f>
        <v>4404.02</v>
      </c>
      <c r="V217" s="50"/>
      <c r="W217" s="51"/>
      <c r="X217" s="52" t="n">
        <f aca="false">X216+L217-V217</f>
        <v>2855</v>
      </c>
      <c r="Y217" s="51" t="n">
        <f aca="false">IF(V217&gt;0,(Y216-Y216)+W217,Y216+W217)</f>
        <v>0</v>
      </c>
    </row>
    <row r="218" customFormat="false" ht="15.75" hidden="false" customHeight="false" outlineLevel="0" collapsed="false">
      <c r="A218" s="42" t="n">
        <f aca="false">A217+1</f>
        <v>43311</v>
      </c>
      <c r="B218" s="43" t="n">
        <f aca="false">IF(WEEKNUM(A218,21)=53,0,WEEKNUM(A218,21))</f>
        <v>31</v>
      </c>
      <c r="C218" s="43" t="n">
        <f aca="false">MONTH(A218)</f>
        <v>7</v>
      </c>
      <c r="D218" s="43" t="str">
        <f aca="false">C218&amp;"_"&amp;B218</f>
        <v>7_31</v>
      </c>
      <c r="E218" s="43" t="n">
        <f aca="false">NETWORKDAYS($A218,$A218,Jours_Fériés)</f>
        <v>1</v>
      </c>
      <c r="I218" s="44"/>
      <c r="J218" s="45"/>
      <c r="K218" s="46" t="n">
        <f aca="false">+SUM(I218:J218)</f>
        <v>0</v>
      </c>
      <c r="L218" s="47"/>
      <c r="M218" s="45"/>
      <c r="N218" s="45"/>
      <c r="O218" s="45"/>
      <c r="P218" s="46" t="n">
        <f aca="false">K218-SUM(L218:O218)</f>
        <v>0</v>
      </c>
      <c r="Q218" s="47"/>
      <c r="R218" s="45"/>
      <c r="S218" s="46"/>
      <c r="T218" s="48" t="n">
        <f aca="false">SUM(Q218:S218)</f>
        <v>0</v>
      </c>
      <c r="U218" s="49" t="n">
        <f aca="false">U217+P218-T218</f>
        <v>4404.02</v>
      </c>
      <c r="V218" s="50"/>
      <c r="W218" s="51"/>
      <c r="X218" s="52" t="n">
        <f aca="false">X217+L218-V218</f>
        <v>2855</v>
      </c>
      <c r="Y218" s="51" t="n">
        <f aca="false">IF(V218&gt;0,(Y217-Y217)+W218,Y217+W218)</f>
        <v>0</v>
      </c>
    </row>
    <row r="219" customFormat="false" ht="15.75" hidden="false" customHeight="false" outlineLevel="0" collapsed="false">
      <c r="A219" s="42" t="n">
        <f aca="false">A218+1</f>
        <v>43312</v>
      </c>
      <c r="B219" s="43" t="n">
        <f aca="false">IF(WEEKNUM(A219,21)=53,0,WEEKNUM(A219,21))</f>
        <v>31</v>
      </c>
      <c r="C219" s="43" t="n">
        <f aca="false">MONTH(A219)</f>
        <v>7</v>
      </c>
      <c r="D219" s="43" t="str">
        <f aca="false">C219&amp;"_"&amp;B219</f>
        <v>7_31</v>
      </c>
      <c r="E219" s="43" t="n">
        <f aca="false">NETWORKDAYS($A219,$A219,Jours_Fériés)</f>
        <v>1</v>
      </c>
      <c r="I219" s="44"/>
      <c r="J219" s="45"/>
      <c r="K219" s="46" t="n">
        <f aca="false">+SUM(I219:J219)</f>
        <v>0</v>
      </c>
      <c r="L219" s="47"/>
      <c r="M219" s="45"/>
      <c r="N219" s="45"/>
      <c r="O219" s="45"/>
      <c r="P219" s="46" t="n">
        <f aca="false">K219-SUM(L219:O219)</f>
        <v>0</v>
      </c>
      <c r="Q219" s="47"/>
      <c r="R219" s="45"/>
      <c r="S219" s="46"/>
      <c r="T219" s="48" t="n">
        <f aca="false">SUM(Q219:S219)</f>
        <v>0</v>
      </c>
      <c r="U219" s="49" t="n">
        <f aca="false">U218+P219-T219</f>
        <v>4404.02</v>
      </c>
      <c r="V219" s="50"/>
      <c r="W219" s="51"/>
      <c r="X219" s="52" t="n">
        <f aca="false">X218+L219-V219</f>
        <v>2855</v>
      </c>
      <c r="Y219" s="51" t="n">
        <f aca="false">IF(V219&gt;0,(Y218-Y218)+W219,Y218+W219)</f>
        <v>0</v>
      </c>
    </row>
    <row r="220" customFormat="false" ht="15.75" hidden="false" customHeight="false" outlineLevel="0" collapsed="false">
      <c r="A220" s="42" t="n">
        <f aca="false">A219+1</f>
        <v>43313</v>
      </c>
      <c r="B220" s="43" t="n">
        <f aca="false">IF(WEEKNUM(A220,21)=53,0,WEEKNUM(A220,21))</f>
        <v>31</v>
      </c>
      <c r="C220" s="43" t="n">
        <f aca="false">MONTH(A220)</f>
        <v>8</v>
      </c>
      <c r="D220" s="43" t="str">
        <f aca="false">C220&amp;"_"&amp;B220</f>
        <v>8_31</v>
      </c>
      <c r="E220" s="43" t="n">
        <f aca="false">NETWORKDAYS($A220,$A220,Jours_Fériés)</f>
        <v>1</v>
      </c>
      <c r="I220" s="44"/>
      <c r="J220" s="45"/>
      <c r="K220" s="46" t="n">
        <f aca="false">+SUM(I220:J220)</f>
        <v>0</v>
      </c>
      <c r="L220" s="47"/>
      <c r="M220" s="45"/>
      <c r="N220" s="45"/>
      <c r="O220" s="45"/>
      <c r="P220" s="46" t="n">
        <f aca="false">K220-SUM(L220:O220)</f>
        <v>0</v>
      </c>
      <c r="Q220" s="47"/>
      <c r="R220" s="45"/>
      <c r="S220" s="46"/>
      <c r="T220" s="48" t="n">
        <f aca="false">SUM(Q220:S220)</f>
        <v>0</v>
      </c>
      <c r="U220" s="49" t="n">
        <f aca="false">U219+P220-T220</f>
        <v>4404.02</v>
      </c>
      <c r="V220" s="50"/>
      <c r="W220" s="51"/>
      <c r="X220" s="52" t="n">
        <f aca="false">X219+L220-V220</f>
        <v>2855</v>
      </c>
      <c r="Y220" s="51" t="n">
        <f aca="false">IF(V220&gt;0,(Y219-Y219)+W220,Y219+W220)</f>
        <v>0</v>
      </c>
    </row>
    <row r="221" customFormat="false" ht="15.75" hidden="false" customHeight="false" outlineLevel="0" collapsed="false">
      <c r="A221" s="42" t="n">
        <f aca="false">A220+1</f>
        <v>43314</v>
      </c>
      <c r="B221" s="43" t="n">
        <f aca="false">IF(WEEKNUM(A221,21)=53,0,WEEKNUM(A221,21))</f>
        <v>31</v>
      </c>
      <c r="C221" s="43" t="n">
        <f aca="false">MONTH(A221)</f>
        <v>8</v>
      </c>
      <c r="D221" s="43" t="str">
        <f aca="false">C221&amp;"_"&amp;B221</f>
        <v>8_31</v>
      </c>
      <c r="E221" s="43" t="n">
        <f aca="false">NETWORKDAYS($A221,$A221,Jours_Fériés)</f>
        <v>1</v>
      </c>
      <c r="I221" s="44"/>
      <c r="J221" s="45"/>
      <c r="K221" s="46" t="n">
        <f aca="false">+SUM(I221:J221)</f>
        <v>0</v>
      </c>
      <c r="L221" s="47"/>
      <c r="M221" s="45"/>
      <c r="N221" s="45"/>
      <c r="O221" s="45"/>
      <c r="P221" s="46" t="n">
        <f aca="false">K221-SUM(L221:O221)</f>
        <v>0</v>
      </c>
      <c r="Q221" s="47"/>
      <c r="R221" s="45"/>
      <c r="S221" s="46"/>
      <c r="T221" s="48" t="n">
        <f aca="false">SUM(Q221:S221)</f>
        <v>0</v>
      </c>
      <c r="U221" s="49" t="n">
        <f aca="false">U220+P221-T221</f>
        <v>4404.02</v>
      </c>
      <c r="V221" s="50"/>
      <c r="W221" s="51"/>
      <c r="X221" s="52" t="n">
        <f aca="false">X220+L221-V221</f>
        <v>2855</v>
      </c>
      <c r="Y221" s="51" t="n">
        <f aca="false">IF(V221&gt;0,(Y220-Y220)+W221,Y220+W221)</f>
        <v>0</v>
      </c>
    </row>
    <row r="222" customFormat="false" ht="15.75" hidden="false" customHeight="false" outlineLevel="0" collapsed="false">
      <c r="A222" s="42" t="n">
        <f aca="false">A221+1</f>
        <v>43315</v>
      </c>
      <c r="B222" s="43" t="n">
        <f aca="false">IF(WEEKNUM(A222,21)=53,0,WEEKNUM(A222,21))</f>
        <v>31</v>
      </c>
      <c r="C222" s="43" t="n">
        <f aca="false">MONTH(A222)</f>
        <v>8</v>
      </c>
      <c r="D222" s="43" t="str">
        <f aca="false">C222&amp;"_"&amp;B222</f>
        <v>8_31</v>
      </c>
      <c r="E222" s="43" t="n">
        <f aca="false">NETWORKDAYS($A222,$A222,Jours_Fériés)</f>
        <v>1</v>
      </c>
      <c r="I222" s="44"/>
      <c r="J222" s="45"/>
      <c r="K222" s="46" t="n">
        <f aca="false">+SUM(I222:J222)</f>
        <v>0</v>
      </c>
      <c r="L222" s="47"/>
      <c r="M222" s="45"/>
      <c r="N222" s="45"/>
      <c r="O222" s="45"/>
      <c r="P222" s="46" t="n">
        <f aca="false">K222-SUM(L222:O222)</f>
        <v>0</v>
      </c>
      <c r="Q222" s="47"/>
      <c r="R222" s="45"/>
      <c r="S222" s="46"/>
      <c r="T222" s="48" t="n">
        <f aca="false">SUM(Q222:S222)</f>
        <v>0</v>
      </c>
      <c r="U222" s="49" t="n">
        <f aca="false">U221+P222-T222</f>
        <v>4404.02</v>
      </c>
      <c r="V222" s="50"/>
      <c r="W222" s="51"/>
      <c r="X222" s="52" t="n">
        <f aca="false">X221+L222-V222</f>
        <v>2855</v>
      </c>
      <c r="Y222" s="51" t="n">
        <f aca="false">IF(V222&gt;0,(Y221-Y221)+W222,Y221+W222)</f>
        <v>0</v>
      </c>
    </row>
    <row r="223" customFormat="false" ht="15.75" hidden="false" customHeight="false" outlineLevel="0" collapsed="false">
      <c r="A223" s="42" t="n">
        <f aca="false">A222+1</f>
        <v>43316</v>
      </c>
      <c r="B223" s="43" t="n">
        <f aca="false">IF(WEEKNUM(A223,21)=53,0,WEEKNUM(A223,21))</f>
        <v>31</v>
      </c>
      <c r="C223" s="43" t="n">
        <f aca="false">MONTH(A223)</f>
        <v>8</v>
      </c>
      <c r="D223" s="43" t="str">
        <f aca="false">C223&amp;"_"&amp;B223</f>
        <v>8_31</v>
      </c>
      <c r="E223" s="43" t="n">
        <f aca="false">NETWORKDAYS($A223,$A223,Jours_Fériés)</f>
        <v>0</v>
      </c>
      <c r="I223" s="44"/>
      <c r="J223" s="45"/>
      <c r="K223" s="46" t="n">
        <f aca="false">+SUM(I223:J223)</f>
        <v>0</v>
      </c>
      <c r="L223" s="47"/>
      <c r="M223" s="45"/>
      <c r="N223" s="45"/>
      <c r="O223" s="45"/>
      <c r="P223" s="46" t="n">
        <f aca="false">K223-SUM(L223:O223)</f>
        <v>0</v>
      </c>
      <c r="Q223" s="47"/>
      <c r="R223" s="45"/>
      <c r="S223" s="46"/>
      <c r="T223" s="48" t="n">
        <f aca="false">SUM(Q223:S223)</f>
        <v>0</v>
      </c>
      <c r="U223" s="49" t="n">
        <f aca="false">U222+P223-T223</f>
        <v>4404.02</v>
      </c>
      <c r="V223" s="50"/>
      <c r="W223" s="51"/>
      <c r="X223" s="52" t="n">
        <f aca="false">X222+L223-V223</f>
        <v>2855</v>
      </c>
      <c r="Y223" s="51" t="n">
        <f aca="false">IF(V223&gt;0,(Y222-Y222)+W223,Y222+W223)</f>
        <v>0</v>
      </c>
    </row>
    <row r="224" customFormat="false" ht="15.75" hidden="false" customHeight="false" outlineLevel="0" collapsed="false">
      <c r="A224" s="42" t="n">
        <f aca="false">A223+1</f>
        <v>43317</v>
      </c>
      <c r="B224" s="43" t="n">
        <f aca="false">IF(WEEKNUM(A224,21)=53,0,WEEKNUM(A224,21))</f>
        <v>31</v>
      </c>
      <c r="C224" s="43" t="n">
        <f aca="false">MONTH(A224)</f>
        <v>8</v>
      </c>
      <c r="D224" s="43" t="str">
        <f aca="false">C224&amp;"_"&amp;B224</f>
        <v>8_31</v>
      </c>
      <c r="E224" s="43" t="n">
        <f aca="false">NETWORKDAYS($A224,$A224,Jours_Fériés)</f>
        <v>0</v>
      </c>
      <c r="I224" s="44"/>
      <c r="J224" s="45"/>
      <c r="K224" s="46" t="n">
        <f aca="false">+SUM(I224:J224)</f>
        <v>0</v>
      </c>
      <c r="L224" s="47"/>
      <c r="M224" s="45"/>
      <c r="N224" s="45"/>
      <c r="O224" s="45"/>
      <c r="P224" s="46" t="n">
        <f aca="false">K224-SUM(L224:O224)</f>
        <v>0</v>
      </c>
      <c r="Q224" s="47"/>
      <c r="R224" s="45"/>
      <c r="S224" s="46"/>
      <c r="T224" s="48" t="n">
        <f aca="false">SUM(Q224:S224)</f>
        <v>0</v>
      </c>
      <c r="U224" s="49" t="n">
        <f aca="false">U223+P224-T224</f>
        <v>4404.02</v>
      </c>
      <c r="V224" s="50"/>
      <c r="W224" s="51"/>
      <c r="X224" s="52" t="n">
        <f aca="false">X223+L224-V224</f>
        <v>2855</v>
      </c>
      <c r="Y224" s="51" t="n">
        <f aca="false">IF(V224&gt;0,(Y223-Y223)+W224,Y223+W224)</f>
        <v>0</v>
      </c>
    </row>
    <row r="225" customFormat="false" ht="15.75" hidden="false" customHeight="false" outlineLevel="0" collapsed="false">
      <c r="A225" s="42" t="n">
        <f aca="false">A224+1</f>
        <v>43318</v>
      </c>
      <c r="B225" s="43" t="n">
        <f aca="false">IF(WEEKNUM(A225,21)=53,0,WEEKNUM(A225,21))</f>
        <v>32</v>
      </c>
      <c r="C225" s="43" t="n">
        <f aca="false">MONTH(A225)</f>
        <v>8</v>
      </c>
      <c r="D225" s="43" t="str">
        <f aca="false">C225&amp;"_"&amp;B225</f>
        <v>8_32</v>
      </c>
      <c r="E225" s="43" t="n">
        <f aca="false">NETWORKDAYS($A225,$A225,Jours_Fériés)</f>
        <v>1</v>
      </c>
      <c r="I225" s="44"/>
      <c r="J225" s="45"/>
      <c r="K225" s="46" t="n">
        <f aca="false">+SUM(I225:J225)</f>
        <v>0</v>
      </c>
      <c r="L225" s="47"/>
      <c r="M225" s="45"/>
      <c r="N225" s="45"/>
      <c r="O225" s="45"/>
      <c r="P225" s="46" t="n">
        <f aca="false">K225-SUM(L225:O225)</f>
        <v>0</v>
      </c>
      <c r="Q225" s="47"/>
      <c r="R225" s="45"/>
      <c r="S225" s="46"/>
      <c r="T225" s="48" t="n">
        <f aca="false">SUM(Q225:S225)</f>
        <v>0</v>
      </c>
      <c r="U225" s="49" t="n">
        <f aca="false">U224+P225-T225</f>
        <v>4404.02</v>
      </c>
      <c r="V225" s="50"/>
      <c r="W225" s="51"/>
      <c r="X225" s="52" t="n">
        <f aca="false">X224+L225-V225</f>
        <v>2855</v>
      </c>
      <c r="Y225" s="51" t="n">
        <f aca="false">IF(V225&gt;0,(Y224-Y224)+W225,Y224+W225)</f>
        <v>0</v>
      </c>
    </row>
    <row r="226" customFormat="false" ht="15.75" hidden="false" customHeight="false" outlineLevel="0" collapsed="false">
      <c r="A226" s="42" t="n">
        <f aca="false">A225+1</f>
        <v>43319</v>
      </c>
      <c r="B226" s="43" t="n">
        <f aca="false">IF(WEEKNUM(A226,21)=53,0,WEEKNUM(A226,21))</f>
        <v>32</v>
      </c>
      <c r="C226" s="43" t="n">
        <f aca="false">MONTH(A226)</f>
        <v>8</v>
      </c>
      <c r="D226" s="43" t="str">
        <f aca="false">C226&amp;"_"&amp;B226</f>
        <v>8_32</v>
      </c>
      <c r="E226" s="43" t="n">
        <f aca="false">NETWORKDAYS($A226,$A226,Jours_Fériés)</f>
        <v>1</v>
      </c>
      <c r="I226" s="44"/>
      <c r="J226" s="45"/>
      <c r="K226" s="46" t="n">
        <f aca="false">+SUM(I226:J226)</f>
        <v>0</v>
      </c>
      <c r="L226" s="47"/>
      <c r="M226" s="45"/>
      <c r="N226" s="45"/>
      <c r="O226" s="45"/>
      <c r="P226" s="46" t="n">
        <f aca="false">K226-SUM(L226:O226)</f>
        <v>0</v>
      </c>
      <c r="Q226" s="47"/>
      <c r="R226" s="45"/>
      <c r="S226" s="46"/>
      <c r="T226" s="48" t="n">
        <f aca="false">SUM(Q226:S226)</f>
        <v>0</v>
      </c>
      <c r="U226" s="49" t="n">
        <f aca="false">U225+P226-T226</f>
        <v>4404.02</v>
      </c>
      <c r="V226" s="50"/>
      <c r="W226" s="51"/>
      <c r="X226" s="52" t="n">
        <f aca="false">X225+L226-V226</f>
        <v>2855</v>
      </c>
      <c r="Y226" s="51" t="n">
        <f aca="false">IF(V226&gt;0,(Y225-Y225)+W226,Y225+W226)</f>
        <v>0</v>
      </c>
    </row>
    <row r="227" customFormat="false" ht="15.75" hidden="false" customHeight="false" outlineLevel="0" collapsed="false">
      <c r="A227" s="42" t="n">
        <f aca="false">A226+1</f>
        <v>43320</v>
      </c>
      <c r="B227" s="43" t="n">
        <f aca="false">IF(WEEKNUM(A227,21)=53,0,WEEKNUM(A227,21))</f>
        <v>32</v>
      </c>
      <c r="C227" s="43" t="n">
        <f aca="false">MONTH(A227)</f>
        <v>8</v>
      </c>
      <c r="D227" s="43" t="str">
        <f aca="false">C227&amp;"_"&amp;B227</f>
        <v>8_32</v>
      </c>
      <c r="E227" s="43" t="n">
        <f aca="false">NETWORKDAYS($A227,$A227,Jours_Fériés)</f>
        <v>1</v>
      </c>
      <c r="I227" s="44"/>
      <c r="J227" s="45"/>
      <c r="K227" s="46" t="n">
        <f aca="false">+SUM(I227:J227)</f>
        <v>0</v>
      </c>
      <c r="L227" s="47"/>
      <c r="M227" s="45"/>
      <c r="N227" s="45"/>
      <c r="O227" s="45"/>
      <c r="P227" s="46" t="n">
        <f aca="false">K227-SUM(L227:O227)</f>
        <v>0</v>
      </c>
      <c r="Q227" s="47"/>
      <c r="R227" s="45"/>
      <c r="S227" s="46"/>
      <c r="T227" s="48" t="n">
        <f aca="false">SUM(Q227:S227)</f>
        <v>0</v>
      </c>
      <c r="U227" s="49" t="n">
        <f aca="false">U226+P227-T227</f>
        <v>4404.02</v>
      </c>
      <c r="V227" s="50"/>
      <c r="W227" s="51"/>
      <c r="X227" s="52" t="n">
        <f aca="false">X226+L227-V227</f>
        <v>2855</v>
      </c>
      <c r="Y227" s="51" t="n">
        <f aca="false">IF(V227&gt;0,(Y226-Y226)+W227,Y226+W227)</f>
        <v>0</v>
      </c>
    </row>
    <row r="228" customFormat="false" ht="15.75" hidden="false" customHeight="false" outlineLevel="0" collapsed="false">
      <c r="A228" s="42" t="n">
        <f aca="false">A227+1</f>
        <v>43321</v>
      </c>
      <c r="B228" s="43" t="n">
        <f aca="false">IF(WEEKNUM(A228,21)=53,0,WEEKNUM(A228,21))</f>
        <v>32</v>
      </c>
      <c r="C228" s="43" t="n">
        <f aca="false">MONTH(A228)</f>
        <v>8</v>
      </c>
      <c r="D228" s="43" t="str">
        <f aca="false">C228&amp;"_"&amp;B228</f>
        <v>8_32</v>
      </c>
      <c r="E228" s="43" t="n">
        <f aca="false">NETWORKDAYS($A228,$A228,Jours_Fériés)</f>
        <v>1</v>
      </c>
      <c r="I228" s="44"/>
      <c r="J228" s="45"/>
      <c r="K228" s="46" t="n">
        <f aca="false">+SUM(I228:J228)</f>
        <v>0</v>
      </c>
      <c r="L228" s="47"/>
      <c r="M228" s="45"/>
      <c r="N228" s="45"/>
      <c r="O228" s="45"/>
      <c r="P228" s="46" t="n">
        <f aca="false">K228-SUM(L228:O228)</f>
        <v>0</v>
      </c>
      <c r="Q228" s="47"/>
      <c r="R228" s="45"/>
      <c r="S228" s="46"/>
      <c r="T228" s="48" t="n">
        <f aca="false">SUM(Q228:S228)</f>
        <v>0</v>
      </c>
      <c r="U228" s="49" t="n">
        <f aca="false">U227+P228-T228</f>
        <v>4404.02</v>
      </c>
      <c r="V228" s="50"/>
      <c r="W228" s="51"/>
      <c r="X228" s="52" t="n">
        <f aca="false">X227+L228-V228</f>
        <v>2855</v>
      </c>
      <c r="Y228" s="51" t="n">
        <f aca="false">IF(V228&gt;0,(Y227-Y227)+W228,Y227+W228)</f>
        <v>0</v>
      </c>
    </row>
    <row r="229" customFormat="false" ht="15.75" hidden="false" customHeight="false" outlineLevel="0" collapsed="false">
      <c r="A229" s="42" t="n">
        <f aca="false">A228+1</f>
        <v>43322</v>
      </c>
      <c r="B229" s="43" t="n">
        <f aca="false">IF(WEEKNUM(A229,21)=53,0,WEEKNUM(A229,21))</f>
        <v>32</v>
      </c>
      <c r="C229" s="43" t="n">
        <f aca="false">MONTH(A229)</f>
        <v>8</v>
      </c>
      <c r="D229" s="43" t="str">
        <f aca="false">C229&amp;"_"&amp;B229</f>
        <v>8_32</v>
      </c>
      <c r="E229" s="43" t="n">
        <f aca="false">NETWORKDAYS($A229,$A229,Jours_Fériés)</f>
        <v>1</v>
      </c>
      <c r="I229" s="44"/>
      <c r="J229" s="45"/>
      <c r="K229" s="46" t="n">
        <f aca="false">+SUM(I229:J229)</f>
        <v>0</v>
      </c>
      <c r="L229" s="47"/>
      <c r="M229" s="45"/>
      <c r="N229" s="45"/>
      <c r="O229" s="45"/>
      <c r="P229" s="46" t="n">
        <f aca="false">K229-SUM(L229:O229)</f>
        <v>0</v>
      </c>
      <c r="Q229" s="47"/>
      <c r="R229" s="45"/>
      <c r="S229" s="46"/>
      <c r="T229" s="48" t="n">
        <f aca="false">SUM(Q229:S229)</f>
        <v>0</v>
      </c>
      <c r="U229" s="49" t="n">
        <f aca="false">U228+P229-T229</f>
        <v>4404.02</v>
      </c>
      <c r="V229" s="50"/>
      <c r="W229" s="51"/>
      <c r="X229" s="52" t="n">
        <f aca="false">X228+L229-V229</f>
        <v>2855</v>
      </c>
      <c r="Y229" s="51" t="n">
        <f aca="false">IF(V229&gt;0,(Y228-Y228)+W229,Y228+W229)</f>
        <v>0</v>
      </c>
    </row>
    <row r="230" customFormat="false" ht="15.75" hidden="false" customHeight="false" outlineLevel="0" collapsed="false">
      <c r="A230" s="42" t="n">
        <f aca="false">A229+1</f>
        <v>43323</v>
      </c>
      <c r="B230" s="43" t="n">
        <f aca="false">IF(WEEKNUM(A230,21)=53,0,WEEKNUM(A230,21))</f>
        <v>32</v>
      </c>
      <c r="C230" s="43" t="n">
        <f aca="false">MONTH(A230)</f>
        <v>8</v>
      </c>
      <c r="D230" s="43" t="str">
        <f aca="false">C230&amp;"_"&amp;B230</f>
        <v>8_32</v>
      </c>
      <c r="E230" s="43" t="n">
        <f aca="false">NETWORKDAYS($A230,$A230,Jours_Fériés)</f>
        <v>0</v>
      </c>
      <c r="I230" s="44"/>
      <c r="J230" s="45"/>
      <c r="K230" s="46" t="n">
        <f aca="false">+SUM(I230:J230)</f>
        <v>0</v>
      </c>
      <c r="L230" s="47"/>
      <c r="M230" s="45"/>
      <c r="N230" s="45"/>
      <c r="O230" s="45"/>
      <c r="P230" s="46" t="n">
        <f aca="false">K230-SUM(L230:O230)</f>
        <v>0</v>
      </c>
      <c r="Q230" s="47"/>
      <c r="R230" s="45"/>
      <c r="S230" s="46"/>
      <c r="T230" s="48" t="n">
        <f aca="false">SUM(Q230:S230)</f>
        <v>0</v>
      </c>
      <c r="U230" s="49" t="n">
        <f aca="false">U229+P230-T230</f>
        <v>4404.02</v>
      </c>
      <c r="V230" s="50"/>
      <c r="W230" s="51"/>
      <c r="X230" s="52" t="n">
        <f aca="false">X229+L230-V230</f>
        <v>2855</v>
      </c>
      <c r="Y230" s="51" t="n">
        <f aca="false">IF(V230&gt;0,(Y229-Y229)+W230,Y229+W230)</f>
        <v>0</v>
      </c>
    </row>
    <row r="231" customFormat="false" ht="15.75" hidden="false" customHeight="false" outlineLevel="0" collapsed="false">
      <c r="A231" s="42" t="n">
        <f aca="false">A230+1</f>
        <v>43324</v>
      </c>
      <c r="B231" s="43" t="n">
        <f aca="false">IF(WEEKNUM(A231,21)=53,0,WEEKNUM(A231,21))</f>
        <v>32</v>
      </c>
      <c r="C231" s="43" t="n">
        <f aca="false">MONTH(A231)</f>
        <v>8</v>
      </c>
      <c r="D231" s="43" t="str">
        <f aca="false">C231&amp;"_"&amp;B231</f>
        <v>8_32</v>
      </c>
      <c r="E231" s="43" t="n">
        <f aca="false">NETWORKDAYS($A231,$A231,Jours_Fériés)</f>
        <v>0</v>
      </c>
      <c r="I231" s="44"/>
      <c r="J231" s="45"/>
      <c r="K231" s="46" t="n">
        <f aca="false">+SUM(I231:J231)</f>
        <v>0</v>
      </c>
      <c r="L231" s="47"/>
      <c r="M231" s="45"/>
      <c r="N231" s="45"/>
      <c r="O231" s="45"/>
      <c r="P231" s="46" t="n">
        <f aca="false">K231-SUM(L231:O231)</f>
        <v>0</v>
      </c>
      <c r="Q231" s="47"/>
      <c r="R231" s="45"/>
      <c r="S231" s="46"/>
      <c r="T231" s="48" t="n">
        <f aca="false">SUM(Q231:S231)</f>
        <v>0</v>
      </c>
      <c r="U231" s="49" t="n">
        <f aca="false">U230+P231-T231</f>
        <v>4404.02</v>
      </c>
      <c r="V231" s="50"/>
      <c r="W231" s="51"/>
      <c r="X231" s="52" t="n">
        <f aca="false">X230+L231-V231</f>
        <v>2855</v>
      </c>
      <c r="Y231" s="51" t="n">
        <f aca="false">IF(V231&gt;0,(Y230-Y230)+W231,Y230+W231)</f>
        <v>0</v>
      </c>
    </row>
    <row r="232" customFormat="false" ht="15.75" hidden="false" customHeight="false" outlineLevel="0" collapsed="false">
      <c r="A232" s="42" t="n">
        <f aca="false">A231+1</f>
        <v>43325</v>
      </c>
      <c r="B232" s="43" t="n">
        <f aca="false">IF(WEEKNUM(A232,21)=53,0,WEEKNUM(A232,21))</f>
        <v>33</v>
      </c>
      <c r="C232" s="43" t="n">
        <f aca="false">MONTH(A232)</f>
        <v>8</v>
      </c>
      <c r="D232" s="43" t="str">
        <f aca="false">C232&amp;"_"&amp;B232</f>
        <v>8_33</v>
      </c>
      <c r="E232" s="43" t="n">
        <f aca="false">NETWORKDAYS($A232,$A232,Jours_Fériés)</f>
        <v>1</v>
      </c>
      <c r="I232" s="44"/>
      <c r="J232" s="45"/>
      <c r="K232" s="46" t="n">
        <f aca="false">+SUM(I232:J232)</f>
        <v>0</v>
      </c>
      <c r="L232" s="47"/>
      <c r="M232" s="45"/>
      <c r="N232" s="45"/>
      <c r="O232" s="45"/>
      <c r="P232" s="46" t="n">
        <f aca="false">K232-SUM(L232:O232)</f>
        <v>0</v>
      </c>
      <c r="Q232" s="47"/>
      <c r="R232" s="45"/>
      <c r="S232" s="46"/>
      <c r="T232" s="48" t="n">
        <f aca="false">SUM(Q232:S232)</f>
        <v>0</v>
      </c>
      <c r="U232" s="49" t="n">
        <f aca="false">U231+P232-T232</f>
        <v>4404.02</v>
      </c>
      <c r="V232" s="50"/>
      <c r="W232" s="51"/>
      <c r="X232" s="52" t="n">
        <f aca="false">X231+L232-V232</f>
        <v>2855</v>
      </c>
      <c r="Y232" s="51" t="n">
        <f aca="false">IF(V232&gt;0,(Y231-Y231)+W232,Y231+W232)</f>
        <v>0</v>
      </c>
    </row>
    <row r="233" customFormat="false" ht="15.75" hidden="false" customHeight="false" outlineLevel="0" collapsed="false">
      <c r="A233" s="42" t="n">
        <f aca="false">A232+1</f>
        <v>43326</v>
      </c>
      <c r="B233" s="43" t="n">
        <f aca="false">IF(WEEKNUM(A233,21)=53,0,WEEKNUM(A233,21))</f>
        <v>33</v>
      </c>
      <c r="C233" s="43" t="n">
        <f aca="false">MONTH(A233)</f>
        <v>8</v>
      </c>
      <c r="D233" s="43" t="str">
        <f aca="false">C233&amp;"_"&amp;B233</f>
        <v>8_33</v>
      </c>
      <c r="E233" s="43" t="n">
        <f aca="false">NETWORKDAYS($A233,$A233,Jours_Fériés)</f>
        <v>1</v>
      </c>
      <c r="I233" s="44"/>
      <c r="J233" s="45"/>
      <c r="K233" s="46" t="n">
        <f aca="false">+SUM(I233:J233)</f>
        <v>0</v>
      </c>
      <c r="L233" s="47"/>
      <c r="M233" s="45"/>
      <c r="N233" s="45"/>
      <c r="O233" s="45"/>
      <c r="P233" s="46" t="n">
        <f aca="false">K233-SUM(L233:O233)</f>
        <v>0</v>
      </c>
      <c r="Q233" s="47"/>
      <c r="R233" s="45"/>
      <c r="S233" s="46"/>
      <c r="T233" s="48" t="n">
        <f aca="false">SUM(Q233:S233)</f>
        <v>0</v>
      </c>
      <c r="U233" s="49" t="n">
        <f aca="false">U232+P233-T233</f>
        <v>4404.02</v>
      </c>
      <c r="V233" s="50"/>
      <c r="W233" s="51"/>
      <c r="X233" s="52" t="n">
        <f aca="false">X232+L233-V233</f>
        <v>2855</v>
      </c>
      <c r="Y233" s="51" t="n">
        <f aca="false">IF(V233&gt;0,(Y232-Y232)+W233,Y232+W233)</f>
        <v>0</v>
      </c>
    </row>
    <row r="234" customFormat="false" ht="15.75" hidden="false" customHeight="false" outlineLevel="0" collapsed="false">
      <c r="A234" s="42" t="n">
        <f aca="false">A233+1</f>
        <v>43327</v>
      </c>
      <c r="B234" s="43" t="n">
        <f aca="false">IF(WEEKNUM(A234,21)=53,0,WEEKNUM(A234,21))</f>
        <v>33</v>
      </c>
      <c r="C234" s="43" t="n">
        <f aca="false">MONTH(A234)</f>
        <v>8</v>
      </c>
      <c r="D234" s="43" t="str">
        <f aca="false">C234&amp;"_"&amp;B234</f>
        <v>8_33</v>
      </c>
      <c r="E234" s="43" t="n">
        <f aca="false">NETWORKDAYS($A234,$A234,Jours_Fériés)</f>
        <v>0</v>
      </c>
      <c r="I234" s="44"/>
      <c r="J234" s="45"/>
      <c r="K234" s="46" t="n">
        <f aca="false">+SUM(I234:J234)</f>
        <v>0</v>
      </c>
      <c r="L234" s="47"/>
      <c r="M234" s="45"/>
      <c r="N234" s="45"/>
      <c r="O234" s="45"/>
      <c r="P234" s="46" t="n">
        <f aca="false">K234-SUM(L234:O234)</f>
        <v>0</v>
      </c>
      <c r="Q234" s="47"/>
      <c r="R234" s="45"/>
      <c r="S234" s="46"/>
      <c r="T234" s="48" t="n">
        <f aca="false">SUM(Q234:S234)</f>
        <v>0</v>
      </c>
      <c r="U234" s="49" t="n">
        <f aca="false">U233+P234-T234</f>
        <v>4404.02</v>
      </c>
      <c r="V234" s="50"/>
      <c r="W234" s="51"/>
      <c r="X234" s="52" t="n">
        <f aca="false">X233+L234-V234</f>
        <v>2855</v>
      </c>
      <c r="Y234" s="51" t="n">
        <f aca="false">IF(V234&gt;0,(Y233-Y233)+W234,Y233+W234)</f>
        <v>0</v>
      </c>
    </row>
    <row r="235" customFormat="false" ht="15.75" hidden="false" customHeight="false" outlineLevel="0" collapsed="false">
      <c r="A235" s="42" t="n">
        <f aca="false">A234+1</f>
        <v>43328</v>
      </c>
      <c r="B235" s="43" t="n">
        <f aca="false">IF(WEEKNUM(A235,21)=53,0,WEEKNUM(A235,21))</f>
        <v>33</v>
      </c>
      <c r="C235" s="43" t="n">
        <f aca="false">MONTH(A235)</f>
        <v>8</v>
      </c>
      <c r="D235" s="43" t="str">
        <f aca="false">C235&amp;"_"&amp;B235</f>
        <v>8_33</v>
      </c>
      <c r="E235" s="43" t="n">
        <f aca="false">NETWORKDAYS($A235,$A235,Jours_Fériés)</f>
        <v>1</v>
      </c>
      <c r="I235" s="44"/>
      <c r="J235" s="45"/>
      <c r="K235" s="46" t="n">
        <f aca="false">+SUM(I235:J235)</f>
        <v>0</v>
      </c>
      <c r="L235" s="47"/>
      <c r="M235" s="45"/>
      <c r="N235" s="45"/>
      <c r="O235" s="45"/>
      <c r="P235" s="46" t="n">
        <f aca="false">K235-SUM(L235:O235)</f>
        <v>0</v>
      </c>
      <c r="Q235" s="47"/>
      <c r="R235" s="45"/>
      <c r="S235" s="46"/>
      <c r="T235" s="48" t="n">
        <f aca="false">SUM(Q235:S235)</f>
        <v>0</v>
      </c>
      <c r="U235" s="49" t="n">
        <f aca="false">U234+P235-T235</f>
        <v>4404.02</v>
      </c>
      <c r="V235" s="50"/>
      <c r="W235" s="51"/>
      <c r="X235" s="52" t="n">
        <f aca="false">X234+L235-V235</f>
        <v>2855</v>
      </c>
      <c r="Y235" s="51" t="n">
        <f aca="false">IF(V235&gt;0,(Y234-Y234)+W235,Y234+W235)</f>
        <v>0</v>
      </c>
    </row>
    <row r="236" customFormat="false" ht="15.75" hidden="false" customHeight="false" outlineLevel="0" collapsed="false">
      <c r="A236" s="42" t="n">
        <f aca="false">A235+1</f>
        <v>43329</v>
      </c>
      <c r="B236" s="43" t="n">
        <f aca="false">IF(WEEKNUM(A236,21)=53,0,WEEKNUM(A236,21))</f>
        <v>33</v>
      </c>
      <c r="C236" s="43" t="n">
        <f aca="false">MONTH(A236)</f>
        <v>8</v>
      </c>
      <c r="D236" s="43" t="str">
        <f aca="false">C236&amp;"_"&amp;B236</f>
        <v>8_33</v>
      </c>
      <c r="E236" s="43" t="n">
        <f aca="false">NETWORKDAYS($A236,$A236,Jours_Fériés)</f>
        <v>1</v>
      </c>
      <c r="I236" s="44"/>
      <c r="J236" s="45"/>
      <c r="K236" s="46" t="n">
        <f aca="false">+SUM(I236:J236)</f>
        <v>0</v>
      </c>
      <c r="L236" s="47"/>
      <c r="M236" s="45"/>
      <c r="N236" s="45"/>
      <c r="O236" s="45"/>
      <c r="P236" s="46" t="n">
        <f aca="false">K236-SUM(L236:O236)</f>
        <v>0</v>
      </c>
      <c r="Q236" s="47"/>
      <c r="R236" s="45"/>
      <c r="S236" s="46"/>
      <c r="T236" s="48" t="n">
        <f aca="false">SUM(Q236:S236)</f>
        <v>0</v>
      </c>
      <c r="U236" s="49" t="n">
        <f aca="false">U235+P236-T236</f>
        <v>4404.02</v>
      </c>
      <c r="V236" s="50"/>
      <c r="W236" s="51"/>
      <c r="X236" s="52" t="n">
        <f aca="false">X235+L236-V236</f>
        <v>2855</v>
      </c>
      <c r="Y236" s="51" t="n">
        <f aca="false">IF(V236&gt;0,(Y235-Y235)+W236,Y235+W236)</f>
        <v>0</v>
      </c>
    </row>
    <row r="237" customFormat="false" ht="15.75" hidden="false" customHeight="false" outlineLevel="0" collapsed="false">
      <c r="A237" s="42" t="n">
        <f aca="false">A236+1</f>
        <v>43330</v>
      </c>
      <c r="B237" s="43" t="n">
        <f aca="false">IF(WEEKNUM(A237,21)=53,0,WEEKNUM(A237,21))</f>
        <v>33</v>
      </c>
      <c r="C237" s="43" t="n">
        <f aca="false">MONTH(A237)</f>
        <v>8</v>
      </c>
      <c r="D237" s="43" t="str">
        <f aca="false">C237&amp;"_"&amp;B237</f>
        <v>8_33</v>
      </c>
      <c r="E237" s="43" t="n">
        <f aca="false">NETWORKDAYS($A237,$A237,Jours_Fériés)</f>
        <v>0</v>
      </c>
      <c r="I237" s="44"/>
      <c r="J237" s="45"/>
      <c r="K237" s="46" t="n">
        <f aca="false">+SUM(I237:J237)</f>
        <v>0</v>
      </c>
      <c r="L237" s="47"/>
      <c r="M237" s="45"/>
      <c r="N237" s="45"/>
      <c r="O237" s="45"/>
      <c r="P237" s="46" t="n">
        <f aca="false">K237-SUM(L237:O237)</f>
        <v>0</v>
      </c>
      <c r="Q237" s="47"/>
      <c r="R237" s="45"/>
      <c r="S237" s="46"/>
      <c r="T237" s="48" t="n">
        <f aca="false">SUM(Q237:S237)</f>
        <v>0</v>
      </c>
      <c r="U237" s="49" t="n">
        <f aca="false">U236+P237-T237</f>
        <v>4404.02</v>
      </c>
      <c r="V237" s="50"/>
      <c r="W237" s="51"/>
      <c r="X237" s="52" t="n">
        <f aca="false">X236+L237-V237</f>
        <v>2855</v>
      </c>
      <c r="Y237" s="51" t="n">
        <f aca="false">IF(V237&gt;0,(Y236-Y236)+W237,Y236+W237)</f>
        <v>0</v>
      </c>
    </row>
    <row r="238" customFormat="false" ht="15.75" hidden="false" customHeight="false" outlineLevel="0" collapsed="false">
      <c r="A238" s="42" t="n">
        <f aca="false">A237+1</f>
        <v>43331</v>
      </c>
      <c r="B238" s="43" t="n">
        <f aca="false">IF(WEEKNUM(A238,21)=53,0,WEEKNUM(A238,21))</f>
        <v>33</v>
      </c>
      <c r="C238" s="43" t="n">
        <f aca="false">MONTH(A238)</f>
        <v>8</v>
      </c>
      <c r="D238" s="43" t="str">
        <f aca="false">C238&amp;"_"&amp;B238</f>
        <v>8_33</v>
      </c>
      <c r="E238" s="43" t="n">
        <f aca="false">NETWORKDAYS($A238,$A238,Jours_Fériés)</f>
        <v>0</v>
      </c>
      <c r="I238" s="44"/>
      <c r="J238" s="45"/>
      <c r="K238" s="46" t="n">
        <f aca="false">+SUM(I238:J238)</f>
        <v>0</v>
      </c>
      <c r="L238" s="47"/>
      <c r="M238" s="45"/>
      <c r="N238" s="45"/>
      <c r="O238" s="45"/>
      <c r="P238" s="46" t="n">
        <f aca="false">K238-SUM(L238:O238)</f>
        <v>0</v>
      </c>
      <c r="Q238" s="47"/>
      <c r="R238" s="45"/>
      <c r="S238" s="46"/>
      <c r="T238" s="48" t="n">
        <f aca="false">SUM(Q238:S238)</f>
        <v>0</v>
      </c>
      <c r="U238" s="49" t="n">
        <f aca="false">U237+P238-T238</f>
        <v>4404.02</v>
      </c>
      <c r="V238" s="50"/>
      <c r="W238" s="51"/>
      <c r="X238" s="52" t="n">
        <f aca="false">X237+L238-V238</f>
        <v>2855</v>
      </c>
      <c r="Y238" s="51" t="n">
        <f aca="false">IF(V238&gt;0,(Y237-Y237)+W238,Y237+W238)</f>
        <v>0</v>
      </c>
    </row>
    <row r="239" customFormat="false" ht="15.75" hidden="false" customHeight="false" outlineLevel="0" collapsed="false">
      <c r="A239" s="42" t="n">
        <f aca="false">A238+1</f>
        <v>43332</v>
      </c>
      <c r="B239" s="43" t="n">
        <f aca="false">IF(WEEKNUM(A239,21)=53,0,WEEKNUM(A239,21))</f>
        <v>34</v>
      </c>
      <c r="C239" s="43" t="n">
        <f aca="false">MONTH(A239)</f>
        <v>8</v>
      </c>
      <c r="D239" s="43" t="str">
        <f aca="false">C239&amp;"_"&amp;B239</f>
        <v>8_34</v>
      </c>
      <c r="E239" s="43" t="n">
        <f aca="false">NETWORKDAYS($A239,$A239,Jours_Fériés)</f>
        <v>1</v>
      </c>
      <c r="I239" s="44"/>
      <c r="J239" s="45"/>
      <c r="K239" s="46" t="n">
        <f aca="false">+SUM(I239:J239)</f>
        <v>0</v>
      </c>
      <c r="L239" s="47"/>
      <c r="M239" s="45"/>
      <c r="N239" s="45"/>
      <c r="O239" s="45"/>
      <c r="P239" s="46" t="n">
        <f aca="false">K239-SUM(L239:O239)</f>
        <v>0</v>
      </c>
      <c r="Q239" s="47"/>
      <c r="R239" s="45"/>
      <c r="S239" s="46"/>
      <c r="T239" s="48" t="n">
        <f aca="false">SUM(Q239:S239)</f>
        <v>0</v>
      </c>
      <c r="U239" s="49" t="n">
        <f aca="false">U238+P239-T239</f>
        <v>4404.02</v>
      </c>
      <c r="V239" s="50"/>
      <c r="W239" s="51"/>
      <c r="X239" s="52" t="n">
        <f aca="false">X238+L239-V239</f>
        <v>2855</v>
      </c>
      <c r="Y239" s="51" t="n">
        <f aca="false">IF(V239&gt;0,(Y238-Y238)+W239,Y238+W239)</f>
        <v>0</v>
      </c>
    </row>
    <row r="240" customFormat="false" ht="15.75" hidden="false" customHeight="false" outlineLevel="0" collapsed="false">
      <c r="A240" s="42" t="n">
        <f aca="false">A239+1</f>
        <v>43333</v>
      </c>
      <c r="B240" s="43" t="n">
        <f aca="false">IF(WEEKNUM(A240,21)=53,0,WEEKNUM(A240,21))</f>
        <v>34</v>
      </c>
      <c r="C240" s="43" t="n">
        <f aca="false">MONTH(A240)</f>
        <v>8</v>
      </c>
      <c r="D240" s="43" t="str">
        <f aca="false">C240&amp;"_"&amp;B240</f>
        <v>8_34</v>
      </c>
      <c r="E240" s="43" t="n">
        <f aca="false">NETWORKDAYS($A240,$A240,Jours_Fériés)</f>
        <v>1</v>
      </c>
      <c r="I240" s="44"/>
      <c r="J240" s="45"/>
      <c r="K240" s="46" t="n">
        <f aca="false">+SUM(I240:J240)</f>
        <v>0</v>
      </c>
      <c r="L240" s="47"/>
      <c r="M240" s="45"/>
      <c r="N240" s="45"/>
      <c r="O240" s="45"/>
      <c r="P240" s="46" t="n">
        <f aca="false">K240-SUM(L240:O240)</f>
        <v>0</v>
      </c>
      <c r="Q240" s="47"/>
      <c r="R240" s="45"/>
      <c r="S240" s="46"/>
      <c r="T240" s="48" t="n">
        <f aca="false">SUM(Q240:S240)</f>
        <v>0</v>
      </c>
      <c r="U240" s="49" t="n">
        <f aca="false">U239+P240-T240</f>
        <v>4404.02</v>
      </c>
      <c r="V240" s="50"/>
      <c r="W240" s="51"/>
      <c r="X240" s="52" t="n">
        <f aca="false">X239+L240-V240</f>
        <v>2855</v>
      </c>
      <c r="Y240" s="51" t="n">
        <f aca="false">IF(V240&gt;0,(Y239-Y239)+W240,Y239+W240)</f>
        <v>0</v>
      </c>
    </row>
    <row r="241" customFormat="false" ht="15.75" hidden="false" customHeight="false" outlineLevel="0" collapsed="false">
      <c r="A241" s="42" t="n">
        <f aca="false">A240+1</f>
        <v>43334</v>
      </c>
      <c r="B241" s="43" t="n">
        <f aca="false">IF(WEEKNUM(A241,21)=53,0,WEEKNUM(A241,21))</f>
        <v>34</v>
      </c>
      <c r="C241" s="43" t="n">
        <f aca="false">MONTH(A241)</f>
        <v>8</v>
      </c>
      <c r="D241" s="43" t="str">
        <f aca="false">C241&amp;"_"&amp;B241</f>
        <v>8_34</v>
      </c>
      <c r="E241" s="43" t="n">
        <f aca="false">NETWORKDAYS($A241,$A241,Jours_Fériés)</f>
        <v>1</v>
      </c>
      <c r="I241" s="44"/>
      <c r="J241" s="45"/>
      <c r="K241" s="46" t="n">
        <f aca="false">+SUM(I241:J241)</f>
        <v>0</v>
      </c>
      <c r="L241" s="47"/>
      <c r="M241" s="45"/>
      <c r="N241" s="45"/>
      <c r="O241" s="45"/>
      <c r="P241" s="46" t="n">
        <f aca="false">K241-SUM(L241:O241)</f>
        <v>0</v>
      </c>
      <c r="Q241" s="47"/>
      <c r="R241" s="45"/>
      <c r="S241" s="46"/>
      <c r="T241" s="48" t="n">
        <f aca="false">SUM(Q241:S241)</f>
        <v>0</v>
      </c>
      <c r="U241" s="49" t="n">
        <f aca="false">U240+P241-T241</f>
        <v>4404.02</v>
      </c>
      <c r="V241" s="50"/>
      <c r="W241" s="51"/>
      <c r="X241" s="52" t="n">
        <f aca="false">X240+L241-V241</f>
        <v>2855</v>
      </c>
      <c r="Y241" s="51" t="n">
        <f aca="false">IF(V241&gt;0,(Y240-Y240)+W241,Y240+W241)</f>
        <v>0</v>
      </c>
    </row>
    <row r="242" customFormat="false" ht="15.75" hidden="false" customHeight="false" outlineLevel="0" collapsed="false">
      <c r="A242" s="42" t="n">
        <f aca="false">A241+1</f>
        <v>43335</v>
      </c>
      <c r="B242" s="43" t="n">
        <f aca="false">IF(WEEKNUM(A242,21)=53,0,WEEKNUM(A242,21))</f>
        <v>34</v>
      </c>
      <c r="C242" s="43" t="n">
        <f aca="false">MONTH(A242)</f>
        <v>8</v>
      </c>
      <c r="D242" s="43" t="str">
        <f aca="false">C242&amp;"_"&amp;B242</f>
        <v>8_34</v>
      </c>
      <c r="E242" s="43" t="n">
        <f aca="false">NETWORKDAYS($A242,$A242,Jours_Fériés)</f>
        <v>1</v>
      </c>
      <c r="I242" s="44"/>
      <c r="J242" s="45"/>
      <c r="K242" s="46" t="n">
        <f aca="false">+SUM(I242:J242)</f>
        <v>0</v>
      </c>
      <c r="L242" s="47"/>
      <c r="M242" s="45"/>
      <c r="N242" s="45"/>
      <c r="O242" s="45"/>
      <c r="P242" s="46" t="n">
        <f aca="false">K242-SUM(L242:O242)</f>
        <v>0</v>
      </c>
      <c r="Q242" s="47"/>
      <c r="R242" s="45"/>
      <c r="S242" s="46"/>
      <c r="T242" s="48" t="n">
        <f aca="false">SUM(Q242:S242)</f>
        <v>0</v>
      </c>
      <c r="U242" s="49" t="n">
        <f aca="false">U241+P242-T242</f>
        <v>4404.02</v>
      </c>
      <c r="V242" s="50"/>
      <c r="W242" s="51"/>
      <c r="X242" s="52" t="n">
        <f aca="false">X241+L242-V242</f>
        <v>2855</v>
      </c>
      <c r="Y242" s="51" t="n">
        <f aca="false">IF(V242&gt;0,(Y241-Y241)+W242,Y241+W242)</f>
        <v>0</v>
      </c>
    </row>
    <row r="243" customFormat="false" ht="15.75" hidden="false" customHeight="false" outlineLevel="0" collapsed="false">
      <c r="A243" s="42" t="n">
        <f aca="false">A242+1</f>
        <v>43336</v>
      </c>
      <c r="B243" s="43" t="n">
        <f aca="false">IF(WEEKNUM(A243,21)=53,0,WEEKNUM(A243,21))</f>
        <v>34</v>
      </c>
      <c r="C243" s="43" t="n">
        <f aca="false">MONTH(A243)</f>
        <v>8</v>
      </c>
      <c r="D243" s="43" t="str">
        <f aca="false">C243&amp;"_"&amp;B243</f>
        <v>8_34</v>
      </c>
      <c r="E243" s="43" t="n">
        <f aca="false">NETWORKDAYS($A243,$A243,Jours_Fériés)</f>
        <v>1</v>
      </c>
      <c r="I243" s="44"/>
      <c r="J243" s="45"/>
      <c r="K243" s="46" t="n">
        <f aca="false">+SUM(I243:J243)</f>
        <v>0</v>
      </c>
      <c r="L243" s="47"/>
      <c r="M243" s="45"/>
      <c r="N243" s="45"/>
      <c r="O243" s="45"/>
      <c r="P243" s="46" t="n">
        <f aca="false">K243-SUM(L243:O243)</f>
        <v>0</v>
      </c>
      <c r="Q243" s="47"/>
      <c r="R243" s="45"/>
      <c r="S243" s="46"/>
      <c r="T243" s="48" t="n">
        <f aca="false">SUM(Q243:S243)</f>
        <v>0</v>
      </c>
      <c r="U243" s="49" t="n">
        <f aca="false">U242+P243-T243</f>
        <v>4404.02</v>
      </c>
      <c r="V243" s="50"/>
      <c r="W243" s="51"/>
      <c r="X243" s="52" t="n">
        <f aca="false">X242+L243-V243</f>
        <v>2855</v>
      </c>
      <c r="Y243" s="51" t="n">
        <f aca="false">IF(V243&gt;0,(Y242-Y242)+W243,Y242+W243)</f>
        <v>0</v>
      </c>
    </row>
    <row r="244" customFormat="false" ht="15.75" hidden="false" customHeight="false" outlineLevel="0" collapsed="false">
      <c r="A244" s="42" t="n">
        <f aca="false">A243+1</f>
        <v>43337</v>
      </c>
      <c r="B244" s="43" t="n">
        <f aca="false">IF(WEEKNUM(A244,21)=53,0,WEEKNUM(A244,21))</f>
        <v>34</v>
      </c>
      <c r="C244" s="43" t="n">
        <f aca="false">MONTH(A244)</f>
        <v>8</v>
      </c>
      <c r="D244" s="43" t="str">
        <f aca="false">C244&amp;"_"&amp;B244</f>
        <v>8_34</v>
      </c>
      <c r="E244" s="43" t="n">
        <f aca="false">NETWORKDAYS($A244,$A244,Jours_Fériés)</f>
        <v>0</v>
      </c>
      <c r="I244" s="44"/>
      <c r="J244" s="45"/>
      <c r="K244" s="46" t="n">
        <f aca="false">+SUM(I244:J244)</f>
        <v>0</v>
      </c>
      <c r="L244" s="47"/>
      <c r="M244" s="45"/>
      <c r="N244" s="45"/>
      <c r="O244" s="45"/>
      <c r="P244" s="46" t="n">
        <f aca="false">K244-SUM(L244:O244)</f>
        <v>0</v>
      </c>
      <c r="Q244" s="47"/>
      <c r="R244" s="45"/>
      <c r="S244" s="46"/>
      <c r="T244" s="48" t="n">
        <f aca="false">SUM(Q244:S244)</f>
        <v>0</v>
      </c>
      <c r="U244" s="49" t="n">
        <f aca="false">U243+P244-T244</f>
        <v>4404.02</v>
      </c>
      <c r="V244" s="50"/>
      <c r="W244" s="51"/>
      <c r="X244" s="52" t="n">
        <f aca="false">X243+L244-V244</f>
        <v>2855</v>
      </c>
      <c r="Y244" s="51" t="n">
        <f aca="false">IF(V244&gt;0,(Y243-Y243)+W244,Y243+W244)</f>
        <v>0</v>
      </c>
    </row>
    <row r="245" customFormat="false" ht="15.75" hidden="false" customHeight="false" outlineLevel="0" collapsed="false">
      <c r="A245" s="42" t="n">
        <f aca="false">A244+1</f>
        <v>43338</v>
      </c>
      <c r="B245" s="43" t="n">
        <f aca="false">IF(WEEKNUM(A245,21)=53,0,WEEKNUM(A245,21))</f>
        <v>34</v>
      </c>
      <c r="C245" s="43" t="n">
        <f aca="false">MONTH(A245)</f>
        <v>8</v>
      </c>
      <c r="D245" s="43" t="str">
        <f aca="false">C245&amp;"_"&amp;B245</f>
        <v>8_34</v>
      </c>
      <c r="E245" s="43" t="n">
        <f aca="false">NETWORKDAYS($A245,$A245,Jours_Fériés)</f>
        <v>0</v>
      </c>
      <c r="I245" s="44"/>
      <c r="J245" s="45"/>
      <c r="K245" s="46" t="n">
        <f aca="false">+SUM(I245:J245)</f>
        <v>0</v>
      </c>
      <c r="L245" s="47"/>
      <c r="M245" s="45"/>
      <c r="N245" s="45"/>
      <c r="O245" s="45"/>
      <c r="P245" s="46" t="n">
        <f aca="false">K245-SUM(L245:O245)</f>
        <v>0</v>
      </c>
      <c r="Q245" s="47"/>
      <c r="R245" s="45"/>
      <c r="S245" s="46"/>
      <c r="T245" s="48" t="n">
        <f aca="false">SUM(Q245:S245)</f>
        <v>0</v>
      </c>
      <c r="U245" s="49" t="n">
        <f aca="false">U244+P245-T245</f>
        <v>4404.02</v>
      </c>
      <c r="V245" s="50"/>
      <c r="W245" s="51"/>
      <c r="X245" s="52" t="n">
        <f aca="false">X244+L245-V245</f>
        <v>2855</v>
      </c>
      <c r="Y245" s="51" t="n">
        <f aca="false">IF(V245&gt;0,(Y244-Y244)+W245,Y244+W245)</f>
        <v>0</v>
      </c>
    </row>
    <row r="246" customFormat="false" ht="15.75" hidden="false" customHeight="false" outlineLevel="0" collapsed="false">
      <c r="A246" s="42" t="n">
        <f aca="false">A245+1</f>
        <v>43339</v>
      </c>
      <c r="B246" s="43" t="n">
        <f aca="false">IF(WEEKNUM(A246,21)=53,0,WEEKNUM(A246,21))</f>
        <v>35</v>
      </c>
      <c r="C246" s="43" t="n">
        <f aca="false">MONTH(A246)</f>
        <v>8</v>
      </c>
      <c r="D246" s="43" t="str">
        <f aca="false">C246&amp;"_"&amp;B246</f>
        <v>8_35</v>
      </c>
      <c r="E246" s="43" t="n">
        <f aca="false">NETWORKDAYS($A246,$A246,Jours_Fériés)</f>
        <v>1</v>
      </c>
      <c r="I246" s="44"/>
      <c r="J246" s="45"/>
      <c r="K246" s="46" t="n">
        <f aca="false">+SUM(I246:J246)</f>
        <v>0</v>
      </c>
      <c r="L246" s="47"/>
      <c r="M246" s="45"/>
      <c r="N246" s="45"/>
      <c r="O246" s="45"/>
      <c r="P246" s="46" t="n">
        <f aca="false">K246-SUM(L246:O246)</f>
        <v>0</v>
      </c>
      <c r="Q246" s="47"/>
      <c r="R246" s="45"/>
      <c r="S246" s="46"/>
      <c r="T246" s="48" t="n">
        <f aca="false">SUM(Q246:S246)</f>
        <v>0</v>
      </c>
      <c r="U246" s="49" t="n">
        <f aca="false">U245+P246-T246</f>
        <v>4404.02</v>
      </c>
      <c r="V246" s="50"/>
      <c r="W246" s="51"/>
      <c r="X246" s="52" t="n">
        <f aca="false">X245+L246-V246</f>
        <v>2855</v>
      </c>
      <c r="Y246" s="51" t="n">
        <f aca="false">IF(V246&gt;0,(Y245-Y245)+W246,Y245+W246)</f>
        <v>0</v>
      </c>
    </row>
    <row r="247" customFormat="false" ht="15.75" hidden="false" customHeight="false" outlineLevel="0" collapsed="false">
      <c r="A247" s="42" t="n">
        <f aca="false">A246+1</f>
        <v>43340</v>
      </c>
      <c r="B247" s="43" t="n">
        <f aca="false">IF(WEEKNUM(A247,21)=53,0,WEEKNUM(A247,21))</f>
        <v>35</v>
      </c>
      <c r="C247" s="43" t="n">
        <f aca="false">MONTH(A247)</f>
        <v>8</v>
      </c>
      <c r="D247" s="43" t="str">
        <f aca="false">C247&amp;"_"&amp;B247</f>
        <v>8_35</v>
      </c>
      <c r="E247" s="43" t="n">
        <f aca="false">NETWORKDAYS($A247,$A247,Jours_Fériés)</f>
        <v>1</v>
      </c>
      <c r="I247" s="44"/>
      <c r="J247" s="45"/>
      <c r="K247" s="46" t="n">
        <f aca="false">+SUM(I247:J247)</f>
        <v>0</v>
      </c>
      <c r="L247" s="47"/>
      <c r="M247" s="45"/>
      <c r="N247" s="45"/>
      <c r="O247" s="45"/>
      <c r="P247" s="46" t="n">
        <f aca="false">K247-SUM(L247:O247)</f>
        <v>0</v>
      </c>
      <c r="Q247" s="47"/>
      <c r="R247" s="45"/>
      <c r="S247" s="46"/>
      <c r="T247" s="48" t="n">
        <f aca="false">SUM(Q247:S247)</f>
        <v>0</v>
      </c>
      <c r="U247" s="49" t="n">
        <f aca="false">U246+P247-T247</f>
        <v>4404.02</v>
      </c>
      <c r="V247" s="50"/>
      <c r="W247" s="51"/>
      <c r="X247" s="52" t="n">
        <f aca="false">X246+L247-V247</f>
        <v>2855</v>
      </c>
      <c r="Y247" s="51" t="n">
        <f aca="false">IF(V247&gt;0,(Y246-Y246)+W247,Y246+W247)</f>
        <v>0</v>
      </c>
    </row>
    <row r="248" customFormat="false" ht="15.75" hidden="false" customHeight="false" outlineLevel="0" collapsed="false">
      <c r="A248" s="42" t="n">
        <f aca="false">A247+1</f>
        <v>43341</v>
      </c>
      <c r="B248" s="43" t="n">
        <f aca="false">IF(WEEKNUM(A248,21)=53,0,WEEKNUM(A248,21))</f>
        <v>35</v>
      </c>
      <c r="C248" s="43" t="n">
        <f aca="false">MONTH(A248)</f>
        <v>8</v>
      </c>
      <c r="D248" s="43" t="str">
        <f aca="false">C248&amp;"_"&amp;B248</f>
        <v>8_35</v>
      </c>
      <c r="E248" s="43" t="n">
        <f aca="false">NETWORKDAYS($A248,$A248,Jours_Fériés)</f>
        <v>1</v>
      </c>
      <c r="I248" s="44"/>
      <c r="J248" s="45"/>
      <c r="K248" s="46" t="n">
        <f aca="false">+SUM(I248:J248)</f>
        <v>0</v>
      </c>
      <c r="L248" s="47"/>
      <c r="M248" s="45"/>
      <c r="N248" s="45"/>
      <c r="O248" s="45"/>
      <c r="P248" s="46" t="n">
        <f aca="false">K248-SUM(L248:O248)</f>
        <v>0</v>
      </c>
      <c r="Q248" s="47"/>
      <c r="R248" s="45"/>
      <c r="S248" s="46"/>
      <c r="T248" s="48" t="n">
        <f aca="false">SUM(Q248:S248)</f>
        <v>0</v>
      </c>
      <c r="U248" s="49" t="n">
        <f aca="false">U247+P248-T248</f>
        <v>4404.02</v>
      </c>
      <c r="V248" s="50"/>
      <c r="W248" s="51"/>
      <c r="X248" s="52" t="n">
        <f aca="false">X247+L248-V248</f>
        <v>2855</v>
      </c>
      <c r="Y248" s="51" t="n">
        <f aca="false">IF(V248&gt;0,(Y247-Y247)+W248,Y247+W248)</f>
        <v>0</v>
      </c>
    </row>
    <row r="249" customFormat="false" ht="15.75" hidden="false" customHeight="false" outlineLevel="0" collapsed="false">
      <c r="A249" s="42" t="n">
        <f aca="false">A248+1</f>
        <v>43342</v>
      </c>
      <c r="B249" s="43" t="n">
        <f aca="false">IF(WEEKNUM(A249,21)=53,0,WEEKNUM(A249,21))</f>
        <v>35</v>
      </c>
      <c r="C249" s="43" t="n">
        <f aca="false">MONTH(A249)</f>
        <v>8</v>
      </c>
      <c r="D249" s="43" t="str">
        <f aca="false">C249&amp;"_"&amp;B249</f>
        <v>8_35</v>
      </c>
      <c r="E249" s="43" t="n">
        <f aca="false">NETWORKDAYS($A249,$A249,Jours_Fériés)</f>
        <v>1</v>
      </c>
      <c r="I249" s="44"/>
      <c r="J249" s="45"/>
      <c r="K249" s="46" t="n">
        <f aca="false">+SUM(I249:J249)</f>
        <v>0</v>
      </c>
      <c r="L249" s="47"/>
      <c r="M249" s="45"/>
      <c r="N249" s="45"/>
      <c r="O249" s="45"/>
      <c r="P249" s="46" t="n">
        <f aca="false">K249-SUM(L249:O249)</f>
        <v>0</v>
      </c>
      <c r="Q249" s="47"/>
      <c r="R249" s="45"/>
      <c r="S249" s="46"/>
      <c r="T249" s="48" t="n">
        <f aca="false">SUM(Q249:S249)</f>
        <v>0</v>
      </c>
      <c r="U249" s="49" t="n">
        <f aca="false">U248+P249-T249</f>
        <v>4404.02</v>
      </c>
      <c r="V249" s="50"/>
      <c r="W249" s="51"/>
      <c r="X249" s="52" t="n">
        <f aca="false">X248+L249-V249</f>
        <v>2855</v>
      </c>
      <c r="Y249" s="51" t="n">
        <f aca="false">IF(V249&gt;0,(Y248-Y248)+W249,Y248+W249)</f>
        <v>0</v>
      </c>
    </row>
    <row r="250" customFormat="false" ht="15.75" hidden="false" customHeight="false" outlineLevel="0" collapsed="false">
      <c r="A250" s="42" t="n">
        <f aca="false">A249+1</f>
        <v>43343</v>
      </c>
      <c r="B250" s="43" t="n">
        <f aca="false">IF(WEEKNUM(A250,21)=53,0,WEEKNUM(A250,21))</f>
        <v>35</v>
      </c>
      <c r="C250" s="43" t="n">
        <f aca="false">MONTH(A250)</f>
        <v>8</v>
      </c>
      <c r="D250" s="43" t="str">
        <f aca="false">C250&amp;"_"&amp;B250</f>
        <v>8_35</v>
      </c>
      <c r="E250" s="43" t="n">
        <f aca="false">NETWORKDAYS($A250,$A250,Jours_Fériés)</f>
        <v>1</v>
      </c>
      <c r="I250" s="44"/>
      <c r="J250" s="45"/>
      <c r="K250" s="46" t="n">
        <f aca="false">+SUM(I250:J250)</f>
        <v>0</v>
      </c>
      <c r="L250" s="47"/>
      <c r="M250" s="45"/>
      <c r="N250" s="45"/>
      <c r="O250" s="45"/>
      <c r="P250" s="46" t="n">
        <f aca="false">K250-SUM(L250:O250)</f>
        <v>0</v>
      </c>
      <c r="Q250" s="47"/>
      <c r="R250" s="45"/>
      <c r="S250" s="46"/>
      <c r="T250" s="48" t="n">
        <f aca="false">SUM(Q250:S250)</f>
        <v>0</v>
      </c>
      <c r="U250" s="49" t="n">
        <f aca="false">U249+P250-T250</f>
        <v>4404.02</v>
      </c>
      <c r="V250" s="50"/>
      <c r="W250" s="51"/>
      <c r="X250" s="52" t="n">
        <f aca="false">X249+L250-V250</f>
        <v>2855</v>
      </c>
      <c r="Y250" s="51" t="n">
        <f aca="false">IF(V250&gt;0,(Y249-Y249)+W250,Y249+W250)</f>
        <v>0</v>
      </c>
    </row>
    <row r="251" customFormat="false" ht="15.75" hidden="false" customHeight="false" outlineLevel="0" collapsed="false">
      <c r="A251" s="42" t="n">
        <f aca="false">A250+1</f>
        <v>43344</v>
      </c>
      <c r="B251" s="43" t="n">
        <f aca="false">IF(WEEKNUM(A251,21)=53,0,WEEKNUM(A251,21))</f>
        <v>35</v>
      </c>
      <c r="C251" s="43" t="n">
        <f aca="false">MONTH(A251)</f>
        <v>9</v>
      </c>
      <c r="D251" s="43" t="str">
        <f aca="false">C251&amp;"_"&amp;B251</f>
        <v>9_35</v>
      </c>
      <c r="E251" s="43" t="n">
        <f aca="false">NETWORKDAYS($A251,$A251,Jours_Fériés)</f>
        <v>0</v>
      </c>
      <c r="I251" s="44"/>
      <c r="J251" s="45"/>
      <c r="K251" s="46" t="n">
        <f aca="false">+SUM(I251:J251)</f>
        <v>0</v>
      </c>
      <c r="L251" s="47"/>
      <c r="M251" s="45"/>
      <c r="N251" s="45"/>
      <c r="O251" s="45"/>
      <c r="P251" s="46" t="n">
        <f aca="false">K251-SUM(L251:O251)</f>
        <v>0</v>
      </c>
      <c r="Q251" s="47"/>
      <c r="R251" s="45"/>
      <c r="S251" s="46"/>
      <c r="T251" s="48" t="n">
        <f aca="false">SUM(Q251:S251)</f>
        <v>0</v>
      </c>
      <c r="U251" s="49" t="n">
        <f aca="false">U250+P251-T251</f>
        <v>4404.02</v>
      </c>
      <c r="V251" s="50"/>
      <c r="W251" s="51"/>
      <c r="X251" s="52" t="n">
        <f aca="false">X250+L251-V251</f>
        <v>2855</v>
      </c>
      <c r="Y251" s="51" t="n">
        <f aca="false">IF(V251&gt;0,(Y250-Y250)+W251,Y250+W251)</f>
        <v>0</v>
      </c>
    </row>
    <row r="252" customFormat="false" ht="15.75" hidden="false" customHeight="false" outlineLevel="0" collapsed="false">
      <c r="A252" s="42" t="n">
        <f aca="false">A251+1</f>
        <v>43345</v>
      </c>
      <c r="B252" s="43" t="n">
        <f aca="false">IF(WEEKNUM(A252,21)=53,0,WEEKNUM(A252,21))</f>
        <v>35</v>
      </c>
      <c r="C252" s="43" t="n">
        <f aca="false">MONTH(A252)</f>
        <v>9</v>
      </c>
      <c r="D252" s="43" t="str">
        <f aca="false">C252&amp;"_"&amp;B252</f>
        <v>9_35</v>
      </c>
      <c r="E252" s="43" t="n">
        <f aca="false">NETWORKDAYS($A252,$A252,Jours_Fériés)</f>
        <v>0</v>
      </c>
      <c r="I252" s="44"/>
      <c r="J252" s="45"/>
      <c r="K252" s="46" t="n">
        <f aca="false">+SUM(I252:J252)</f>
        <v>0</v>
      </c>
      <c r="L252" s="47"/>
      <c r="M252" s="45"/>
      <c r="N252" s="45"/>
      <c r="O252" s="45"/>
      <c r="P252" s="46" t="n">
        <f aca="false">K252-SUM(L252:O252)</f>
        <v>0</v>
      </c>
      <c r="Q252" s="47"/>
      <c r="R252" s="45"/>
      <c r="S252" s="46"/>
      <c r="T252" s="48" t="n">
        <f aca="false">SUM(Q252:S252)</f>
        <v>0</v>
      </c>
      <c r="U252" s="49" t="n">
        <f aca="false">U251+P252-T252</f>
        <v>4404.02</v>
      </c>
      <c r="V252" s="50"/>
      <c r="W252" s="51"/>
      <c r="X252" s="52" t="n">
        <f aca="false">X251+L252-V252</f>
        <v>2855</v>
      </c>
      <c r="Y252" s="51" t="n">
        <f aca="false">IF(V252&gt;0,(Y251-Y251)+W252,Y251+W252)</f>
        <v>0</v>
      </c>
    </row>
    <row r="253" customFormat="false" ht="15.75" hidden="false" customHeight="false" outlineLevel="0" collapsed="false">
      <c r="A253" s="42" t="n">
        <f aca="false">A252+1</f>
        <v>43346</v>
      </c>
      <c r="B253" s="43" t="n">
        <f aca="false">IF(WEEKNUM(A253,21)=53,0,WEEKNUM(A253,21))</f>
        <v>36</v>
      </c>
      <c r="C253" s="43" t="n">
        <f aca="false">MONTH(A253)</f>
        <v>9</v>
      </c>
      <c r="D253" s="43" t="str">
        <f aca="false">C253&amp;"_"&amp;B253</f>
        <v>9_36</v>
      </c>
      <c r="E253" s="43" t="n">
        <f aca="false">NETWORKDAYS($A253,$A253,Jours_Fériés)</f>
        <v>1</v>
      </c>
      <c r="I253" s="44"/>
      <c r="J253" s="45"/>
      <c r="K253" s="46" t="n">
        <f aca="false">+SUM(I253:J253)</f>
        <v>0</v>
      </c>
      <c r="L253" s="47"/>
      <c r="M253" s="45"/>
      <c r="N253" s="45"/>
      <c r="O253" s="45"/>
      <c r="P253" s="46" t="n">
        <f aca="false">K253-SUM(L253:O253)</f>
        <v>0</v>
      </c>
      <c r="Q253" s="47"/>
      <c r="R253" s="45"/>
      <c r="S253" s="46"/>
      <c r="T253" s="48" t="n">
        <f aca="false">SUM(Q253:S253)</f>
        <v>0</v>
      </c>
      <c r="U253" s="49" t="n">
        <f aca="false">U252+P253-T253</f>
        <v>4404.02</v>
      </c>
      <c r="V253" s="50"/>
      <c r="W253" s="51"/>
      <c r="X253" s="52" t="n">
        <f aca="false">X252+L253-V253</f>
        <v>2855</v>
      </c>
      <c r="Y253" s="51" t="n">
        <f aca="false">IF(V253&gt;0,(Y252-Y252)+W253,Y252+W253)</f>
        <v>0</v>
      </c>
    </row>
    <row r="254" customFormat="false" ht="15.75" hidden="false" customHeight="false" outlineLevel="0" collapsed="false">
      <c r="A254" s="42" t="n">
        <f aca="false">A253+1</f>
        <v>43347</v>
      </c>
      <c r="B254" s="43" t="n">
        <f aca="false">IF(WEEKNUM(A254,21)=53,0,WEEKNUM(A254,21))</f>
        <v>36</v>
      </c>
      <c r="C254" s="43" t="n">
        <f aca="false">MONTH(A254)</f>
        <v>9</v>
      </c>
      <c r="D254" s="43" t="str">
        <f aca="false">C254&amp;"_"&amp;B254</f>
        <v>9_36</v>
      </c>
      <c r="E254" s="43" t="n">
        <f aca="false">NETWORKDAYS($A254,$A254,Jours_Fériés)</f>
        <v>1</v>
      </c>
      <c r="I254" s="44"/>
      <c r="J254" s="45"/>
      <c r="K254" s="46" t="n">
        <f aca="false">+SUM(I254:J254)</f>
        <v>0</v>
      </c>
      <c r="L254" s="47"/>
      <c r="M254" s="45"/>
      <c r="N254" s="45"/>
      <c r="O254" s="45"/>
      <c r="P254" s="46" t="n">
        <f aca="false">K254-SUM(L254:O254)</f>
        <v>0</v>
      </c>
      <c r="Q254" s="47"/>
      <c r="R254" s="45"/>
      <c r="S254" s="46"/>
      <c r="T254" s="48" t="n">
        <f aca="false">SUM(Q254:S254)</f>
        <v>0</v>
      </c>
      <c r="U254" s="49" t="n">
        <f aca="false">U253+P254-T254</f>
        <v>4404.02</v>
      </c>
      <c r="V254" s="50"/>
      <c r="W254" s="51"/>
      <c r="X254" s="52" t="n">
        <f aca="false">X253+L254-V254</f>
        <v>2855</v>
      </c>
      <c r="Y254" s="51" t="n">
        <f aca="false">IF(V254&gt;0,(Y253-Y253)+W254,Y253+W254)</f>
        <v>0</v>
      </c>
    </row>
    <row r="255" customFormat="false" ht="15.75" hidden="false" customHeight="false" outlineLevel="0" collapsed="false">
      <c r="A255" s="42" t="n">
        <f aca="false">A254+1</f>
        <v>43348</v>
      </c>
      <c r="B255" s="43" t="n">
        <f aca="false">IF(WEEKNUM(A255,21)=53,0,WEEKNUM(A255,21))</f>
        <v>36</v>
      </c>
      <c r="C255" s="43" t="n">
        <f aca="false">MONTH(A255)</f>
        <v>9</v>
      </c>
      <c r="D255" s="43" t="str">
        <f aca="false">C255&amp;"_"&amp;B255</f>
        <v>9_36</v>
      </c>
      <c r="E255" s="43" t="n">
        <f aca="false">NETWORKDAYS($A255,$A255,Jours_Fériés)</f>
        <v>1</v>
      </c>
      <c r="I255" s="44"/>
      <c r="J255" s="45"/>
      <c r="K255" s="46" t="n">
        <f aca="false">+SUM(I255:J255)</f>
        <v>0</v>
      </c>
      <c r="L255" s="47"/>
      <c r="M255" s="45"/>
      <c r="N255" s="45"/>
      <c r="O255" s="45"/>
      <c r="P255" s="46" t="n">
        <f aca="false">K255-SUM(L255:O255)</f>
        <v>0</v>
      </c>
      <c r="Q255" s="47"/>
      <c r="R255" s="45"/>
      <c r="S255" s="46"/>
      <c r="T255" s="48" t="n">
        <f aca="false">SUM(Q255:S255)</f>
        <v>0</v>
      </c>
      <c r="U255" s="49" t="n">
        <f aca="false">U254+P255-T255</f>
        <v>4404.02</v>
      </c>
      <c r="V255" s="50"/>
      <c r="W255" s="51"/>
      <c r="X255" s="52" t="n">
        <f aca="false">X254+L255-V255</f>
        <v>2855</v>
      </c>
      <c r="Y255" s="51" t="n">
        <f aca="false">IF(V255&gt;0,(Y254-Y254)+W255,Y254+W255)</f>
        <v>0</v>
      </c>
    </row>
    <row r="256" customFormat="false" ht="15.75" hidden="false" customHeight="false" outlineLevel="0" collapsed="false">
      <c r="A256" s="42" t="n">
        <f aca="false">A255+1</f>
        <v>43349</v>
      </c>
      <c r="B256" s="43" t="n">
        <f aca="false">IF(WEEKNUM(A256,21)=53,0,WEEKNUM(A256,21))</f>
        <v>36</v>
      </c>
      <c r="C256" s="43" t="n">
        <f aca="false">MONTH(A256)</f>
        <v>9</v>
      </c>
      <c r="D256" s="43" t="str">
        <f aca="false">C256&amp;"_"&amp;B256</f>
        <v>9_36</v>
      </c>
      <c r="E256" s="43" t="n">
        <f aca="false">NETWORKDAYS($A256,$A256,Jours_Fériés)</f>
        <v>1</v>
      </c>
      <c r="I256" s="44"/>
      <c r="J256" s="45"/>
      <c r="K256" s="46" t="n">
        <f aca="false">+SUM(I256:J256)</f>
        <v>0</v>
      </c>
      <c r="L256" s="47"/>
      <c r="M256" s="45"/>
      <c r="N256" s="45"/>
      <c r="O256" s="45"/>
      <c r="P256" s="46" t="n">
        <f aca="false">K256-SUM(L256:O256)</f>
        <v>0</v>
      </c>
      <c r="Q256" s="47"/>
      <c r="R256" s="45"/>
      <c r="S256" s="46"/>
      <c r="T256" s="48" t="n">
        <f aca="false">SUM(Q256:S256)</f>
        <v>0</v>
      </c>
      <c r="U256" s="49" t="n">
        <f aca="false">U255+P256-T256</f>
        <v>4404.02</v>
      </c>
      <c r="V256" s="50"/>
      <c r="W256" s="51"/>
      <c r="X256" s="52" t="n">
        <f aca="false">X255+L256-V256</f>
        <v>2855</v>
      </c>
      <c r="Y256" s="51" t="n">
        <f aca="false">IF(V256&gt;0,(Y255-Y255)+W256,Y255+W256)</f>
        <v>0</v>
      </c>
    </row>
    <row r="257" customFormat="false" ht="15.75" hidden="false" customHeight="false" outlineLevel="0" collapsed="false">
      <c r="A257" s="42" t="n">
        <f aca="false">A256+1</f>
        <v>43350</v>
      </c>
      <c r="B257" s="43" t="n">
        <f aca="false">IF(WEEKNUM(A257,21)=53,0,WEEKNUM(A257,21))</f>
        <v>36</v>
      </c>
      <c r="C257" s="43" t="n">
        <f aca="false">MONTH(A257)</f>
        <v>9</v>
      </c>
      <c r="D257" s="43" t="str">
        <f aca="false">C257&amp;"_"&amp;B257</f>
        <v>9_36</v>
      </c>
      <c r="E257" s="43" t="n">
        <f aca="false">NETWORKDAYS($A257,$A257,Jours_Fériés)</f>
        <v>1</v>
      </c>
      <c r="I257" s="44"/>
      <c r="J257" s="45"/>
      <c r="K257" s="46" t="n">
        <f aca="false">+SUM(I257:J257)</f>
        <v>0</v>
      </c>
      <c r="L257" s="47"/>
      <c r="M257" s="45"/>
      <c r="N257" s="45"/>
      <c r="O257" s="45"/>
      <c r="P257" s="46" t="n">
        <f aca="false">K257-SUM(L257:O257)</f>
        <v>0</v>
      </c>
      <c r="Q257" s="47"/>
      <c r="R257" s="45"/>
      <c r="S257" s="46"/>
      <c r="T257" s="48" t="n">
        <f aca="false">SUM(Q257:S257)</f>
        <v>0</v>
      </c>
      <c r="U257" s="49" t="n">
        <f aca="false">U256+P257-T257</f>
        <v>4404.02</v>
      </c>
      <c r="V257" s="50"/>
      <c r="W257" s="51"/>
      <c r="X257" s="52" t="n">
        <f aca="false">X256+L257-V257</f>
        <v>2855</v>
      </c>
      <c r="Y257" s="51" t="n">
        <f aca="false">IF(V257&gt;0,(Y256-Y256)+W257,Y256+W257)</f>
        <v>0</v>
      </c>
    </row>
    <row r="258" customFormat="false" ht="15.75" hidden="false" customHeight="false" outlineLevel="0" collapsed="false">
      <c r="A258" s="42" t="n">
        <f aca="false">A257+1</f>
        <v>43351</v>
      </c>
      <c r="B258" s="43" t="n">
        <f aca="false">IF(WEEKNUM(A258,21)=53,0,WEEKNUM(A258,21))</f>
        <v>36</v>
      </c>
      <c r="C258" s="43" t="n">
        <f aca="false">MONTH(A258)</f>
        <v>9</v>
      </c>
      <c r="D258" s="43" t="str">
        <f aca="false">C258&amp;"_"&amp;B258</f>
        <v>9_36</v>
      </c>
      <c r="E258" s="43" t="n">
        <f aca="false">NETWORKDAYS($A258,$A258,Jours_Fériés)</f>
        <v>0</v>
      </c>
      <c r="I258" s="44"/>
      <c r="J258" s="45"/>
      <c r="K258" s="46" t="n">
        <f aca="false">+SUM(I258:J258)</f>
        <v>0</v>
      </c>
      <c r="L258" s="47"/>
      <c r="M258" s="45"/>
      <c r="N258" s="45"/>
      <c r="O258" s="45"/>
      <c r="P258" s="46" t="n">
        <f aca="false">K258-SUM(L258:O258)</f>
        <v>0</v>
      </c>
      <c r="Q258" s="47"/>
      <c r="R258" s="45"/>
      <c r="S258" s="46"/>
      <c r="T258" s="48" t="n">
        <f aca="false">SUM(Q258:S258)</f>
        <v>0</v>
      </c>
      <c r="U258" s="49" t="n">
        <f aca="false">U257+P258-T258</f>
        <v>4404.02</v>
      </c>
      <c r="V258" s="50"/>
      <c r="W258" s="51"/>
      <c r="X258" s="52" t="n">
        <f aca="false">X257+L258-V258</f>
        <v>2855</v>
      </c>
      <c r="Y258" s="51" t="n">
        <f aca="false">IF(V258&gt;0,(Y257-Y257)+W258,Y257+W258)</f>
        <v>0</v>
      </c>
    </row>
    <row r="259" customFormat="false" ht="15.75" hidden="false" customHeight="false" outlineLevel="0" collapsed="false">
      <c r="A259" s="42" t="n">
        <f aca="false">A258+1</f>
        <v>43352</v>
      </c>
      <c r="B259" s="43" t="n">
        <f aca="false">IF(WEEKNUM(A259,21)=53,0,WEEKNUM(A259,21))</f>
        <v>36</v>
      </c>
      <c r="C259" s="43" t="n">
        <f aca="false">MONTH(A259)</f>
        <v>9</v>
      </c>
      <c r="D259" s="43" t="str">
        <f aca="false">C259&amp;"_"&amp;B259</f>
        <v>9_36</v>
      </c>
      <c r="E259" s="43" t="n">
        <f aca="false">NETWORKDAYS($A259,$A259,Jours_Fériés)</f>
        <v>0</v>
      </c>
      <c r="I259" s="44"/>
      <c r="J259" s="45"/>
      <c r="K259" s="46" t="n">
        <f aca="false">+SUM(I259:J259)</f>
        <v>0</v>
      </c>
      <c r="L259" s="47"/>
      <c r="M259" s="45"/>
      <c r="N259" s="45"/>
      <c r="O259" s="45"/>
      <c r="P259" s="46" t="n">
        <f aca="false">K259-SUM(L259:O259)</f>
        <v>0</v>
      </c>
      <c r="Q259" s="47"/>
      <c r="R259" s="45"/>
      <c r="S259" s="46"/>
      <c r="T259" s="48" t="n">
        <f aca="false">SUM(Q259:S259)</f>
        <v>0</v>
      </c>
      <c r="U259" s="49" t="n">
        <f aca="false">U258+P259-T259</f>
        <v>4404.02</v>
      </c>
      <c r="V259" s="50"/>
      <c r="W259" s="51"/>
      <c r="X259" s="52" t="n">
        <f aca="false">X258+L259-V259</f>
        <v>2855</v>
      </c>
      <c r="Y259" s="51" t="n">
        <f aca="false">IF(V259&gt;0,(Y258-Y258)+W259,Y258+W259)</f>
        <v>0</v>
      </c>
    </row>
    <row r="260" customFormat="false" ht="15.75" hidden="false" customHeight="false" outlineLevel="0" collapsed="false">
      <c r="A260" s="42" t="n">
        <f aca="false">A259+1</f>
        <v>43353</v>
      </c>
      <c r="B260" s="43" t="n">
        <f aca="false">IF(WEEKNUM(A260,21)=53,0,WEEKNUM(A260,21))</f>
        <v>37</v>
      </c>
      <c r="C260" s="43" t="n">
        <f aca="false">MONTH(A260)</f>
        <v>9</v>
      </c>
      <c r="D260" s="43" t="str">
        <f aca="false">C260&amp;"_"&amp;B260</f>
        <v>9_37</v>
      </c>
      <c r="E260" s="43" t="n">
        <f aca="false">NETWORKDAYS($A260,$A260,Jours_Fériés)</f>
        <v>1</v>
      </c>
      <c r="I260" s="44"/>
      <c r="J260" s="45"/>
      <c r="K260" s="46" t="n">
        <f aca="false">+SUM(I260:J260)</f>
        <v>0</v>
      </c>
      <c r="L260" s="47"/>
      <c r="M260" s="45"/>
      <c r="N260" s="45"/>
      <c r="O260" s="45"/>
      <c r="P260" s="46" t="n">
        <f aca="false">K260-SUM(L260:O260)</f>
        <v>0</v>
      </c>
      <c r="Q260" s="47"/>
      <c r="R260" s="45"/>
      <c r="S260" s="46"/>
      <c r="T260" s="48" t="n">
        <f aca="false">SUM(Q260:S260)</f>
        <v>0</v>
      </c>
      <c r="U260" s="49" t="n">
        <f aca="false">U259+P260-T260</f>
        <v>4404.02</v>
      </c>
      <c r="V260" s="50"/>
      <c r="W260" s="51"/>
      <c r="X260" s="52" t="n">
        <f aca="false">X259+L260-V260</f>
        <v>2855</v>
      </c>
      <c r="Y260" s="51" t="n">
        <f aca="false">IF(V260&gt;0,(Y259-Y259)+W260,Y259+W260)</f>
        <v>0</v>
      </c>
    </row>
    <row r="261" customFormat="false" ht="15.75" hidden="false" customHeight="false" outlineLevel="0" collapsed="false">
      <c r="A261" s="42" t="n">
        <f aca="false">A260+1</f>
        <v>43354</v>
      </c>
      <c r="B261" s="43" t="n">
        <f aca="false">IF(WEEKNUM(A261,21)=53,0,WEEKNUM(A261,21))</f>
        <v>37</v>
      </c>
      <c r="C261" s="43" t="n">
        <f aca="false">MONTH(A261)</f>
        <v>9</v>
      </c>
      <c r="D261" s="43" t="str">
        <f aca="false">C261&amp;"_"&amp;B261</f>
        <v>9_37</v>
      </c>
      <c r="E261" s="43" t="n">
        <f aca="false">NETWORKDAYS($A261,$A261,Jours_Fériés)</f>
        <v>1</v>
      </c>
      <c r="I261" s="44"/>
      <c r="J261" s="45"/>
      <c r="K261" s="46" t="n">
        <f aca="false">+SUM(I261:J261)</f>
        <v>0</v>
      </c>
      <c r="L261" s="47"/>
      <c r="M261" s="45"/>
      <c r="N261" s="45"/>
      <c r="O261" s="45"/>
      <c r="P261" s="46" t="n">
        <f aca="false">K261-SUM(L261:O261)</f>
        <v>0</v>
      </c>
      <c r="Q261" s="47"/>
      <c r="R261" s="45"/>
      <c r="S261" s="46"/>
      <c r="T261" s="48" t="n">
        <f aca="false">SUM(Q261:S261)</f>
        <v>0</v>
      </c>
      <c r="U261" s="49" t="n">
        <f aca="false">U260+P261-T261</f>
        <v>4404.02</v>
      </c>
      <c r="V261" s="50"/>
      <c r="W261" s="51"/>
      <c r="X261" s="52" t="n">
        <f aca="false">X260+L261-V261</f>
        <v>2855</v>
      </c>
      <c r="Y261" s="51" t="n">
        <f aca="false">IF(V261&gt;0,(Y260-Y260)+W261,Y260+W261)</f>
        <v>0</v>
      </c>
    </row>
    <row r="262" customFormat="false" ht="15.75" hidden="false" customHeight="false" outlineLevel="0" collapsed="false">
      <c r="A262" s="42" t="n">
        <f aca="false">A261+1</f>
        <v>43355</v>
      </c>
      <c r="B262" s="43" t="n">
        <f aca="false">IF(WEEKNUM(A262,21)=53,0,WEEKNUM(A262,21))</f>
        <v>37</v>
      </c>
      <c r="C262" s="43" t="n">
        <f aca="false">MONTH(A262)</f>
        <v>9</v>
      </c>
      <c r="D262" s="43" t="str">
        <f aca="false">C262&amp;"_"&amp;B262</f>
        <v>9_37</v>
      </c>
      <c r="E262" s="43" t="n">
        <f aca="false">NETWORKDAYS($A262,$A262,Jours_Fériés)</f>
        <v>1</v>
      </c>
      <c r="I262" s="44"/>
      <c r="J262" s="45"/>
      <c r="K262" s="46" t="n">
        <f aca="false">+SUM(I262:J262)</f>
        <v>0</v>
      </c>
      <c r="L262" s="47"/>
      <c r="M262" s="45"/>
      <c r="N262" s="45"/>
      <c r="O262" s="45"/>
      <c r="P262" s="46" t="n">
        <f aca="false">K262-SUM(L262:O262)</f>
        <v>0</v>
      </c>
      <c r="Q262" s="47"/>
      <c r="R262" s="45"/>
      <c r="S262" s="46"/>
      <c r="T262" s="48" t="n">
        <f aca="false">SUM(Q262:S262)</f>
        <v>0</v>
      </c>
      <c r="U262" s="49" t="n">
        <f aca="false">U261+P262-T262</f>
        <v>4404.02</v>
      </c>
      <c r="V262" s="50"/>
      <c r="W262" s="51"/>
      <c r="X262" s="52" t="n">
        <f aca="false">X261+L262-V262</f>
        <v>2855</v>
      </c>
      <c r="Y262" s="51" t="n">
        <f aca="false">IF(V262&gt;0,(Y261-Y261)+W262,Y261+W262)</f>
        <v>0</v>
      </c>
    </row>
    <row r="263" customFormat="false" ht="15.75" hidden="false" customHeight="false" outlineLevel="0" collapsed="false">
      <c r="A263" s="42" t="n">
        <f aca="false">A262+1</f>
        <v>43356</v>
      </c>
      <c r="B263" s="43" t="n">
        <f aca="false">IF(WEEKNUM(A263,21)=53,0,WEEKNUM(A263,21))</f>
        <v>37</v>
      </c>
      <c r="C263" s="43" t="n">
        <f aca="false">MONTH(A263)</f>
        <v>9</v>
      </c>
      <c r="D263" s="43" t="str">
        <f aca="false">C263&amp;"_"&amp;B263</f>
        <v>9_37</v>
      </c>
      <c r="E263" s="43" t="n">
        <f aca="false">NETWORKDAYS($A263,$A263,Jours_Fériés)</f>
        <v>1</v>
      </c>
      <c r="I263" s="44"/>
      <c r="J263" s="45"/>
      <c r="K263" s="46" t="n">
        <f aca="false">+SUM(I263:J263)</f>
        <v>0</v>
      </c>
      <c r="L263" s="47"/>
      <c r="M263" s="45"/>
      <c r="N263" s="45"/>
      <c r="O263" s="45"/>
      <c r="P263" s="46" t="n">
        <f aca="false">K263-SUM(L263:O263)</f>
        <v>0</v>
      </c>
      <c r="Q263" s="47"/>
      <c r="R263" s="45"/>
      <c r="S263" s="46"/>
      <c r="T263" s="48" t="n">
        <f aca="false">SUM(Q263:S263)</f>
        <v>0</v>
      </c>
      <c r="U263" s="49" t="n">
        <f aca="false">U262+P263-T263</f>
        <v>4404.02</v>
      </c>
      <c r="V263" s="50"/>
      <c r="W263" s="51"/>
      <c r="X263" s="52" t="n">
        <f aca="false">X262+L263-V263</f>
        <v>2855</v>
      </c>
      <c r="Y263" s="51" t="n">
        <f aca="false">IF(V263&gt;0,(Y262-Y262)+W263,Y262+W263)</f>
        <v>0</v>
      </c>
    </row>
    <row r="264" customFormat="false" ht="15.75" hidden="false" customHeight="false" outlineLevel="0" collapsed="false">
      <c r="A264" s="42" t="n">
        <f aca="false">A263+1</f>
        <v>43357</v>
      </c>
      <c r="B264" s="43" t="n">
        <f aca="false">IF(WEEKNUM(A264,21)=53,0,WEEKNUM(A264,21))</f>
        <v>37</v>
      </c>
      <c r="C264" s="43" t="n">
        <f aca="false">MONTH(A264)</f>
        <v>9</v>
      </c>
      <c r="D264" s="43" t="str">
        <f aca="false">C264&amp;"_"&amp;B264</f>
        <v>9_37</v>
      </c>
      <c r="E264" s="43" t="n">
        <f aca="false">NETWORKDAYS($A264,$A264,Jours_Fériés)</f>
        <v>1</v>
      </c>
      <c r="I264" s="44"/>
      <c r="J264" s="45"/>
      <c r="K264" s="46" t="n">
        <f aca="false">+SUM(I264:J264)</f>
        <v>0</v>
      </c>
      <c r="L264" s="47"/>
      <c r="M264" s="45"/>
      <c r="N264" s="45"/>
      <c r="O264" s="45"/>
      <c r="P264" s="46" t="n">
        <f aca="false">K264-SUM(L264:O264)</f>
        <v>0</v>
      </c>
      <c r="Q264" s="47"/>
      <c r="R264" s="45"/>
      <c r="S264" s="46"/>
      <c r="T264" s="48" t="n">
        <f aca="false">SUM(Q264:S264)</f>
        <v>0</v>
      </c>
      <c r="U264" s="49" t="n">
        <f aca="false">U263+P264-T264</f>
        <v>4404.02</v>
      </c>
      <c r="V264" s="50"/>
      <c r="W264" s="51"/>
      <c r="X264" s="52" t="n">
        <f aca="false">X263+L264-V264</f>
        <v>2855</v>
      </c>
      <c r="Y264" s="51" t="n">
        <f aca="false">IF(V264&gt;0,(Y263-Y263)+W264,Y263+W264)</f>
        <v>0</v>
      </c>
    </row>
    <row r="265" customFormat="false" ht="15.75" hidden="false" customHeight="false" outlineLevel="0" collapsed="false">
      <c r="A265" s="42" t="n">
        <f aca="false">A264+1</f>
        <v>43358</v>
      </c>
      <c r="B265" s="43" t="n">
        <f aca="false">IF(WEEKNUM(A265,21)=53,0,WEEKNUM(A265,21))</f>
        <v>37</v>
      </c>
      <c r="C265" s="43" t="n">
        <f aca="false">MONTH(A265)</f>
        <v>9</v>
      </c>
      <c r="D265" s="43" t="str">
        <f aca="false">C265&amp;"_"&amp;B265</f>
        <v>9_37</v>
      </c>
      <c r="E265" s="43" t="n">
        <f aca="false">NETWORKDAYS($A265,$A265,Jours_Fériés)</f>
        <v>0</v>
      </c>
      <c r="I265" s="44"/>
      <c r="J265" s="45"/>
      <c r="K265" s="46" t="n">
        <f aca="false">+SUM(I265:J265)</f>
        <v>0</v>
      </c>
      <c r="L265" s="47"/>
      <c r="M265" s="45"/>
      <c r="N265" s="45"/>
      <c r="O265" s="45"/>
      <c r="P265" s="46" t="n">
        <f aca="false">K265-SUM(L265:O265)</f>
        <v>0</v>
      </c>
      <c r="Q265" s="47"/>
      <c r="R265" s="45"/>
      <c r="S265" s="46"/>
      <c r="T265" s="48" t="n">
        <f aca="false">SUM(Q265:S265)</f>
        <v>0</v>
      </c>
      <c r="U265" s="49" t="n">
        <f aca="false">U264+P265-T265</f>
        <v>4404.02</v>
      </c>
      <c r="V265" s="50"/>
      <c r="W265" s="51"/>
      <c r="X265" s="52" t="n">
        <f aca="false">X264+L265-V265</f>
        <v>2855</v>
      </c>
      <c r="Y265" s="51" t="n">
        <f aca="false">IF(V265&gt;0,(Y264-Y264)+W265,Y264+W265)</f>
        <v>0</v>
      </c>
    </row>
    <row r="266" customFormat="false" ht="15.75" hidden="false" customHeight="false" outlineLevel="0" collapsed="false">
      <c r="A266" s="42" t="n">
        <f aca="false">A265+1</f>
        <v>43359</v>
      </c>
      <c r="B266" s="43" t="n">
        <f aca="false">IF(WEEKNUM(A266,21)=53,0,WEEKNUM(A266,21))</f>
        <v>37</v>
      </c>
      <c r="C266" s="43" t="n">
        <f aca="false">MONTH(A266)</f>
        <v>9</v>
      </c>
      <c r="D266" s="43" t="str">
        <f aca="false">C266&amp;"_"&amp;B266</f>
        <v>9_37</v>
      </c>
      <c r="E266" s="43" t="n">
        <f aca="false">NETWORKDAYS($A266,$A266,Jours_Fériés)</f>
        <v>0</v>
      </c>
      <c r="I266" s="44"/>
      <c r="J266" s="45"/>
      <c r="K266" s="46" t="n">
        <f aca="false">+SUM(I266:J266)</f>
        <v>0</v>
      </c>
      <c r="L266" s="47"/>
      <c r="M266" s="45"/>
      <c r="N266" s="45"/>
      <c r="O266" s="45"/>
      <c r="P266" s="46" t="n">
        <f aca="false">K266-SUM(L266:O266)</f>
        <v>0</v>
      </c>
      <c r="Q266" s="47"/>
      <c r="R266" s="45"/>
      <c r="S266" s="46"/>
      <c r="T266" s="48" t="n">
        <f aca="false">SUM(Q266:S266)</f>
        <v>0</v>
      </c>
      <c r="U266" s="49" t="n">
        <f aca="false">U265+P266-T266</f>
        <v>4404.02</v>
      </c>
      <c r="V266" s="50"/>
      <c r="W266" s="51"/>
      <c r="X266" s="52" t="n">
        <f aca="false">X265+L266-V266</f>
        <v>2855</v>
      </c>
      <c r="Y266" s="51" t="n">
        <f aca="false">IF(V266&gt;0,(Y265-Y265)+W266,Y265+W266)</f>
        <v>0</v>
      </c>
    </row>
    <row r="267" customFormat="false" ht="15.75" hidden="false" customHeight="false" outlineLevel="0" collapsed="false">
      <c r="A267" s="42" t="n">
        <f aca="false">A266+1</f>
        <v>43360</v>
      </c>
      <c r="B267" s="43" t="n">
        <f aca="false">IF(WEEKNUM(A267,21)=53,0,WEEKNUM(A267,21))</f>
        <v>38</v>
      </c>
      <c r="C267" s="43" t="n">
        <f aca="false">MONTH(A267)</f>
        <v>9</v>
      </c>
      <c r="D267" s="43" t="str">
        <f aca="false">C267&amp;"_"&amp;B267</f>
        <v>9_38</v>
      </c>
      <c r="E267" s="43" t="n">
        <f aca="false">NETWORKDAYS($A267,$A267,Jours_Fériés)</f>
        <v>1</v>
      </c>
      <c r="I267" s="44"/>
      <c r="J267" s="45"/>
      <c r="K267" s="46" t="n">
        <f aca="false">+SUM(I267:J267)</f>
        <v>0</v>
      </c>
      <c r="L267" s="47"/>
      <c r="M267" s="45"/>
      <c r="N267" s="45"/>
      <c r="O267" s="45"/>
      <c r="P267" s="46" t="n">
        <f aca="false">K267-SUM(L267:O267)</f>
        <v>0</v>
      </c>
      <c r="Q267" s="47"/>
      <c r="R267" s="45"/>
      <c r="S267" s="46"/>
      <c r="T267" s="48" t="n">
        <f aca="false">SUM(Q267:S267)</f>
        <v>0</v>
      </c>
      <c r="U267" s="49" t="n">
        <f aca="false">U266+P267-T267</f>
        <v>4404.02</v>
      </c>
      <c r="V267" s="50"/>
      <c r="W267" s="51"/>
      <c r="X267" s="52" t="n">
        <f aca="false">X266+L267-V267</f>
        <v>2855</v>
      </c>
      <c r="Y267" s="51" t="n">
        <f aca="false">IF(V267&gt;0,(Y266-Y266)+W267,Y266+W267)</f>
        <v>0</v>
      </c>
    </row>
    <row r="268" customFormat="false" ht="15.75" hidden="false" customHeight="false" outlineLevel="0" collapsed="false">
      <c r="A268" s="42" t="n">
        <f aca="false">A267+1</f>
        <v>43361</v>
      </c>
      <c r="B268" s="43" t="n">
        <f aca="false">IF(WEEKNUM(A268,21)=53,0,WEEKNUM(A268,21))</f>
        <v>38</v>
      </c>
      <c r="C268" s="43" t="n">
        <f aca="false">MONTH(A268)</f>
        <v>9</v>
      </c>
      <c r="D268" s="43" t="str">
        <f aca="false">C268&amp;"_"&amp;B268</f>
        <v>9_38</v>
      </c>
      <c r="E268" s="43" t="n">
        <f aca="false">NETWORKDAYS($A268,$A268,Jours_Fériés)</f>
        <v>1</v>
      </c>
      <c r="I268" s="44"/>
      <c r="J268" s="45"/>
      <c r="K268" s="46" t="n">
        <f aca="false">+SUM(I268:J268)</f>
        <v>0</v>
      </c>
      <c r="L268" s="47"/>
      <c r="M268" s="45"/>
      <c r="N268" s="45"/>
      <c r="O268" s="45"/>
      <c r="P268" s="46" t="n">
        <f aca="false">K268-SUM(L268:O268)</f>
        <v>0</v>
      </c>
      <c r="Q268" s="47"/>
      <c r="R268" s="45"/>
      <c r="S268" s="46"/>
      <c r="T268" s="48" t="n">
        <f aca="false">SUM(Q268:S268)</f>
        <v>0</v>
      </c>
      <c r="U268" s="49" t="n">
        <f aca="false">U267+P268-T268</f>
        <v>4404.02</v>
      </c>
      <c r="V268" s="50"/>
      <c r="W268" s="51"/>
      <c r="X268" s="52" t="n">
        <f aca="false">X267+L268-V268</f>
        <v>2855</v>
      </c>
      <c r="Y268" s="51" t="n">
        <f aca="false">IF(V268&gt;0,(Y267-Y267)+W268,Y267+W268)</f>
        <v>0</v>
      </c>
    </row>
    <row r="269" customFormat="false" ht="15.75" hidden="false" customHeight="false" outlineLevel="0" collapsed="false">
      <c r="A269" s="42" t="n">
        <f aca="false">A268+1</f>
        <v>43362</v>
      </c>
      <c r="B269" s="43" t="n">
        <f aca="false">IF(WEEKNUM(A269,21)=53,0,WEEKNUM(A269,21))</f>
        <v>38</v>
      </c>
      <c r="C269" s="43" t="n">
        <f aca="false">MONTH(A269)</f>
        <v>9</v>
      </c>
      <c r="D269" s="43" t="str">
        <f aca="false">C269&amp;"_"&amp;B269</f>
        <v>9_38</v>
      </c>
      <c r="E269" s="43" t="n">
        <f aca="false">NETWORKDAYS($A269,$A269,Jours_Fériés)</f>
        <v>1</v>
      </c>
      <c r="I269" s="44"/>
      <c r="J269" s="45"/>
      <c r="K269" s="46" t="n">
        <f aca="false">+SUM(I269:J269)</f>
        <v>0</v>
      </c>
      <c r="L269" s="47"/>
      <c r="M269" s="45"/>
      <c r="N269" s="45"/>
      <c r="O269" s="45"/>
      <c r="P269" s="46" t="n">
        <f aca="false">K269-SUM(L269:O269)</f>
        <v>0</v>
      </c>
      <c r="Q269" s="47"/>
      <c r="R269" s="45"/>
      <c r="S269" s="46"/>
      <c r="T269" s="48" t="n">
        <f aca="false">SUM(Q269:S269)</f>
        <v>0</v>
      </c>
      <c r="U269" s="49" t="n">
        <f aca="false">U268+P269-T269</f>
        <v>4404.02</v>
      </c>
      <c r="V269" s="50"/>
      <c r="W269" s="51"/>
      <c r="X269" s="52" t="n">
        <f aca="false">X268+L269-V269</f>
        <v>2855</v>
      </c>
      <c r="Y269" s="51" t="n">
        <f aca="false">IF(V269&gt;0,(Y268-Y268)+W269,Y268+W269)</f>
        <v>0</v>
      </c>
    </row>
    <row r="270" customFormat="false" ht="15.75" hidden="false" customHeight="false" outlineLevel="0" collapsed="false">
      <c r="A270" s="42" t="n">
        <f aca="false">A269+1</f>
        <v>43363</v>
      </c>
      <c r="B270" s="43" t="n">
        <f aca="false">IF(WEEKNUM(A270,21)=53,0,WEEKNUM(A270,21))</f>
        <v>38</v>
      </c>
      <c r="C270" s="43" t="n">
        <f aca="false">MONTH(A270)</f>
        <v>9</v>
      </c>
      <c r="D270" s="43" t="str">
        <f aca="false">C270&amp;"_"&amp;B270</f>
        <v>9_38</v>
      </c>
      <c r="E270" s="43" t="n">
        <f aca="false">NETWORKDAYS($A270,$A270,Jours_Fériés)</f>
        <v>1</v>
      </c>
      <c r="I270" s="44"/>
      <c r="J270" s="45"/>
      <c r="K270" s="46" t="n">
        <f aca="false">+SUM(I270:J270)</f>
        <v>0</v>
      </c>
      <c r="L270" s="47"/>
      <c r="M270" s="45"/>
      <c r="N270" s="45"/>
      <c r="O270" s="45"/>
      <c r="P270" s="46" t="n">
        <f aca="false">K270-SUM(L270:O270)</f>
        <v>0</v>
      </c>
      <c r="Q270" s="47"/>
      <c r="R270" s="45"/>
      <c r="S270" s="46"/>
      <c r="T270" s="48" t="n">
        <f aca="false">SUM(Q270:S270)</f>
        <v>0</v>
      </c>
      <c r="U270" s="49" t="n">
        <f aca="false">U269+P270-T270</f>
        <v>4404.02</v>
      </c>
      <c r="V270" s="50"/>
      <c r="W270" s="51"/>
      <c r="X270" s="52" t="n">
        <f aca="false">X269+L270-V270</f>
        <v>2855</v>
      </c>
      <c r="Y270" s="51" t="n">
        <f aca="false">IF(V270&gt;0,(Y269-Y269)+W270,Y269+W270)</f>
        <v>0</v>
      </c>
    </row>
    <row r="271" customFormat="false" ht="15.75" hidden="false" customHeight="false" outlineLevel="0" collapsed="false">
      <c r="A271" s="42" t="n">
        <f aca="false">A270+1</f>
        <v>43364</v>
      </c>
      <c r="B271" s="43" t="n">
        <f aca="false">IF(WEEKNUM(A271,21)=53,0,WEEKNUM(A271,21))</f>
        <v>38</v>
      </c>
      <c r="C271" s="43" t="n">
        <f aca="false">MONTH(A271)</f>
        <v>9</v>
      </c>
      <c r="D271" s="43" t="str">
        <f aca="false">C271&amp;"_"&amp;B271</f>
        <v>9_38</v>
      </c>
      <c r="E271" s="43" t="n">
        <f aca="false">NETWORKDAYS($A271,$A271,Jours_Fériés)</f>
        <v>1</v>
      </c>
      <c r="I271" s="44"/>
      <c r="J271" s="45"/>
      <c r="K271" s="46" t="n">
        <f aca="false">+SUM(I271:J271)</f>
        <v>0</v>
      </c>
      <c r="L271" s="47"/>
      <c r="M271" s="45"/>
      <c r="N271" s="45"/>
      <c r="O271" s="45"/>
      <c r="P271" s="46" t="n">
        <f aca="false">K271-SUM(L271:O271)</f>
        <v>0</v>
      </c>
      <c r="Q271" s="47"/>
      <c r="R271" s="45"/>
      <c r="S271" s="46"/>
      <c r="T271" s="48" t="n">
        <f aca="false">SUM(Q271:S271)</f>
        <v>0</v>
      </c>
      <c r="U271" s="49" t="n">
        <f aca="false">U270+P271-T271</f>
        <v>4404.02</v>
      </c>
      <c r="V271" s="50"/>
      <c r="W271" s="51"/>
      <c r="X271" s="52" t="n">
        <f aca="false">X270+L271-V271</f>
        <v>2855</v>
      </c>
      <c r="Y271" s="51" t="n">
        <f aca="false">IF(V271&gt;0,(Y270-Y270)+W271,Y270+W271)</f>
        <v>0</v>
      </c>
    </row>
    <row r="272" customFormat="false" ht="15.75" hidden="false" customHeight="false" outlineLevel="0" collapsed="false">
      <c r="A272" s="42" t="n">
        <f aca="false">A271+1</f>
        <v>43365</v>
      </c>
      <c r="B272" s="43" t="n">
        <f aca="false">IF(WEEKNUM(A272,21)=53,0,WEEKNUM(A272,21))</f>
        <v>38</v>
      </c>
      <c r="C272" s="43" t="n">
        <f aca="false">MONTH(A272)</f>
        <v>9</v>
      </c>
      <c r="D272" s="43" t="str">
        <f aca="false">C272&amp;"_"&amp;B272</f>
        <v>9_38</v>
      </c>
      <c r="E272" s="43" t="n">
        <f aca="false">NETWORKDAYS($A272,$A272,Jours_Fériés)</f>
        <v>0</v>
      </c>
      <c r="I272" s="44"/>
      <c r="J272" s="45"/>
      <c r="K272" s="46" t="n">
        <f aca="false">+SUM(I272:J272)</f>
        <v>0</v>
      </c>
      <c r="L272" s="47"/>
      <c r="M272" s="45"/>
      <c r="N272" s="45"/>
      <c r="O272" s="45"/>
      <c r="P272" s="46" t="n">
        <f aca="false">K272-SUM(L272:O272)</f>
        <v>0</v>
      </c>
      <c r="Q272" s="47"/>
      <c r="R272" s="45"/>
      <c r="S272" s="46"/>
      <c r="T272" s="48" t="n">
        <f aca="false">SUM(Q272:S272)</f>
        <v>0</v>
      </c>
      <c r="U272" s="49" t="n">
        <f aca="false">U271+P272-T272</f>
        <v>4404.02</v>
      </c>
      <c r="V272" s="50"/>
      <c r="W272" s="51"/>
      <c r="X272" s="52" t="n">
        <f aca="false">X271+L272-V272</f>
        <v>2855</v>
      </c>
      <c r="Y272" s="51" t="n">
        <f aca="false">IF(V272&gt;0,(Y271-Y271)+W272,Y271+W272)</f>
        <v>0</v>
      </c>
    </row>
    <row r="273" customFormat="false" ht="15.75" hidden="false" customHeight="false" outlineLevel="0" collapsed="false">
      <c r="A273" s="42" t="n">
        <f aca="false">A272+1</f>
        <v>43366</v>
      </c>
      <c r="B273" s="43" t="n">
        <f aca="false">IF(WEEKNUM(A273,21)=53,0,WEEKNUM(A273,21))</f>
        <v>38</v>
      </c>
      <c r="C273" s="43" t="n">
        <f aca="false">MONTH(A273)</f>
        <v>9</v>
      </c>
      <c r="D273" s="43" t="str">
        <f aca="false">C273&amp;"_"&amp;B273</f>
        <v>9_38</v>
      </c>
      <c r="E273" s="43" t="n">
        <f aca="false">NETWORKDAYS($A273,$A273,Jours_Fériés)</f>
        <v>0</v>
      </c>
      <c r="I273" s="44"/>
      <c r="J273" s="45"/>
      <c r="K273" s="46" t="n">
        <f aca="false">+SUM(I273:J273)</f>
        <v>0</v>
      </c>
      <c r="L273" s="47"/>
      <c r="M273" s="45"/>
      <c r="N273" s="45"/>
      <c r="O273" s="45"/>
      <c r="P273" s="46" t="n">
        <f aca="false">K273-SUM(L273:O273)</f>
        <v>0</v>
      </c>
      <c r="Q273" s="47"/>
      <c r="R273" s="45"/>
      <c r="S273" s="46"/>
      <c r="T273" s="48" t="n">
        <f aca="false">SUM(Q273:S273)</f>
        <v>0</v>
      </c>
      <c r="U273" s="49" t="n">
        <f aca="false">U272+P273-T273</f>
        <v>4404.02</v>
      </c>
      <c r="V273" s="50"/>
      <c r="W273" s="51"/>
      <c r="X273" s="52" t="n">
        <f aca="false">X272+L273-V273</f>
        <v>2855</v>
      </c>
      <c r="Y273" s="51" t="n">
        <f aca="false">IF(V273&gt;0,(Y272-Y272)+W273,Y272+W273)</f>
        <v>0</v>
      </c>
    </row>
    <row r="274" customFormat="false" ht="15.75" hidden="false" customHeight="false" outlineLevel="0" collapsed="false">
      <c r="A274" s="42" t="n">
        <f aca="false">A273+1</f>
        <v>43367</v>
      </c>
      <c r="B274" s="43" t="n">
        <f aca="false">IF(WEEKNUM(A274,21)=53,0,WEEKNUM(A274,21))</f>
        <v>39</v>
      </c>
      <c r="C274" s="43" t="n">
        <f aca="false">MONTH(A274)</f>
        <v>9</v>
      </c>
      <c r="D274" s="43" t="str">
        <f aca="false">C274&amp;"_"&amp;B274</f>
        <v>9_39</v>
      </c>
      <c r="E274" s="43" t="n">
        <f aca="false">NETWORKDAYS($A274,$A274,Jours_Fériés)</f>
        <v>1</v>
      </c>
      <c r="I274" s="44"/>
      <c r="J274" s="45"/>
      <c r="K274" s="46" t="n">
        <f aca="false">+SUM(I274:J274)</f>
        <v>0</v>
      </c>
      <c r="L274" s="47"/>
      <c r="M274" s="45"/>
      <c r="N274" s="45"/>
      <c r="O274" s="45"/>
      <c r="P274" s="46" t="n">
        <f aca="false">K274-SUM(L274:O274)</f>
        <v>0</v>
      </c>
      <c r="Q274" s="47"/>
      <c r="R274" s="45"/>
      <c r="S274" s="46"/>
      <c r="T274" s="48" t="n">
        <f aca="false">SUM(Q274:S274)</f>
        <v>0</v>
      </c>
      <c r="U274" s="49" t="n">
        <f aca="false">U273+P274-T274</f>
        <v>4404.02</v>
      </c>
      <c r="V274" s="50"/>
      <c r="W274" s="51"/>
      <c r="X274" s="52" t="n">
        <f aca="false">X273+L274-V274</f>
        <v>2855</v>
      </c>
      <c r="Y274" s="51" t="n">
        <f aca="false">IF(V274&gt;0,(Y273-Y273)+W274,Y273+W274)</f>
        <v>0</v>
      </c>
    </row>
    <row r="275" customFormat="false" ht="15.75" hidden="false" customHeight="false" outlineLevel="0" collapsed="false">
      <c r="A275" s="42" t="n">
        <f aca="false">A274+1</f>
        <v>43368</v>
      </c>
      <c r="B275" s="43" t="n">
        <f aca="false">IF(WEEKNUM(A275,21)=53,0,WEEKNUM(A275,21))</f>
        <v>39</v>
      </c>
      <c r="C275" s="43" t="n">
        <f aca="false">MONTH(A275)</f>
        <v>9</v>
      </c>
      <c r="D275" s="43" t="str">
        <f aca="false">C275&amp;"_"&amp;B275</f>
        <v>9_39</v>
      </c>
      <c r="E275" s="43" t="n">
        <f aca="false">NETWORKDAYS($A275,$A275,Jours_Fériés)</f>
        <v>1</v>
      </c>
      <c r="I275" s="44"/>
      <c r="J275" s="45"/>
      <c r="K275" s="46" t="n">
        <f aca="false">+SUM(I275:J275)</f>
        <v>0</v>
      </c>
      <c r="L275" s="47"/>
      <c r="M275" s="45"/>
      <c r="N275" s="45"/>
      <c r="O275" s="45"/>
      <c r="P275" s="46" t="n">
        <f aca="false">K275-SUM(L275:O275)</f>
        <v>0</v>
      </c>
      <c r="Q275" s="47"/>
      <c r="R275" s="45"/>
      <c r="S275" s="46"/>
      <c r="T275" s="48" t="n">
        <f aca="false">SUM(Q275:S275)</f>
        <v>0</v>
      </c>
      <c r="U275" s="49" t="n">
        <f aca="false">U274+P275-T275</f>
        <v>4404.02</v>
      </c>
      <c r="V275" s="50"/>
      <c r="W275" s="51"/>
      <c r="X275" s="52" t="n">
        <f aca="false">X274+L275-V275</f>
        <v>2855</v>
      </c>
      <c r="Y275" s="51" t="n">
        <f aca="false">IF(V275&gt;0,(Y274-Y274)+W275,Y274+W275)</f>
        <v>0</v>
      </c>
    </row>
    <row r="276" customFormat="false" ht="15.75" hidden="false" customHeight="false" outlineLevel="0" collapsed="false">
      <c r="A276" s="42" t="n">
        <f aca="false">A275+1</f>
        <v>43369</v>
      </c>
      <c r="B276" s="43" t="n">
        <f aca="false">IF(WEEKNUM(A276,21)=53,0,WEEKNUM(A276,21))</f>
        <v>39</v>
      </c>
      <c r="C276" s="43" t="n">
        <f aca="false">MONTH(A276)</f>
        <v>9</v>
      </c>
      <c r="D276" s="43" t="str">
        <f aca="false">C276&amp;"_"&amp;B276</f>
        <v>9_39</v>
      </c>
      <c r="E276" s="43" t="n">
        <f aca="false">NETWORKDAYS($A276,$A276,Jours_Fériés)</f>
        <v>1</v>
      </c>
      <c r="I276" s="44"/>
      <c r="J276" s="45"/>
      <c r="K276" s="46" t="n">
        <f aca="false">+SUM(I276:J276)</f>
        <v>0</v>
      </c>
      <c r="L276" s="47"/>
      <c r="M276" s="45"/>
      <c r="N276" s="45"/>
      <c r="O276" s="45"/>
      <c r="P276" s="46" t="n">
        <f aca="false">K276-SUM(L276:O276)</f>
        <v>0</v>
      </c>
      <c r="Q276" s="47"/>
      <c r="R276" s="45"/>
      <c r="S276" s="46"/>
      <c r="T276" s="48" t="n">
        <f aca="false">SUM(Q276:S276)</f>
        <v>0</v>
      </c>
      <c r="U276" s="49" t="n">
        <f aca="false">U275+P276-T276</f>
        <v>4404.02</v>
      </c>
      <c r="V276" s="50"/>
      <c r="W276" s="51"/>
      <c r="X276" s="52" t="n">
        <f aca="false">X275+L276-V276</f>
        <v>2855</v>
      </c>
      <c r="Y276" s="51" t="n">
        <f aca="false">IF(V276&gt;0,(Y275-Y275)+W276,Y275+W276)</f>
        <v>0</v>
      </c>
    </row>
    <row r="277" customFormat="false" ht="15.75" hidden="false" customHeight="false" outlineLevel="0" collapsed="false">
      <c r="A277" s="42" t="n">
        <f aca="false">A276+1</f>
        <v>43370</v>
      </c>
      <c r="B277" s="43" t="n">
        <f aca="false">IF(WEEKNUM(A277,21)=53,0,WEEKNUM(A277,21))</f>
        <v>39</v>
      </c>
      <c r="C277" s="43" t="n">
        <f aca="false">MONTH(A277)</f>
        <v>9</v>
      </c>
      <c r="D277" s="43" t="str">
        <f aca="false">C277&amp;"_"&amp;B277</f>
        <v>9_39</v>
      </c>
      <c r="E277" s="43" t="n">
        <f aca="false">NETWORKDAYS($A277,$A277,Jours_Fériés)</f>
        <v>1</v>
      </c>
      <c r="I277" s="44"/>
      <c r="J277" s="45"/>
      <c r="K277" s="46" t="n">
        <f aca="false">+SUM(I277:J277)</f>
        <v>0</v>
      </c>
      <c r="L277" s="47"/>
      <c r="M277" s="45"/>
      <c r="N277" s="45"/>
      <c r="O277" s="45"/>
      <c r="P277" s="46" t="n">
        <f aca="false">K277-SUM(L277:O277)</f>
        <v>0</v>
      </c>
      <c r="Q277" s="47"/>
      <c r="R277" s="45"/>
      <c r="S277" s="46"/>
      <c r="T277" s="48" t="n">
        <f aca="false">SUM(Q277:S277)</f>
        <v>0</v>
      </c>
      <c r="U277" s="49" t="n">
        <f aca="false">U276+P277-T277</f>
        <v>4404.02</v>
      </c>
      <c r="V277" s="50"/>
      <c r="W277" s="51"/>
      <c r="X277" s="52" t="n">
        <f aca="false">X276+L277-V277</f>
        <v>2855</v>
      </c>
      <c r="Y277" s="51" t="n">
        <f aca="false">IF(V277&gt;0,(Y276-Y276)+W277,Y276+W277)</f>
        <v>0</v>
      </c>
    </row>
    <row r="278" customFormat="false" ht="15.75" hidden="false" customHeight="false" outlineLevel="0" collapsed="false">
      <c r="A278" s="42" t="n">
        <f aca="false">A277+1</f>
        <v>43371</v>
      </c>
      <c r="B278" s="43" t="n">
        <f aca="false">IF(WEEKNUM(A278,21)=53,0,WEEKNUM(A278,21))</f>
        <v>39</v>
      </c>
      <c r="C278" s="43" t="n">
        <f aca="false">MONTH(A278)</f>
        <v>9</v>
      </c>
      <c r="D278" s="43" t="str">
        <f aca="false">C278&amp;"_"&amp;B278</f>
        <v>9_39</v>
      </c>
      <c r="E278" s="43" t="n">
        <f aca="false">NETWORKDAYS($A278,$A278,Jours_Fériés)</f>
        <v>1</v>
      </c>
      <c r="I278" s="44"/>
      <c r="J278" s="45"/>
      <c r="K278" s="46" t="n">
        <f aca="false">+SUM(I278:J278)</f>
        <v>0</v>
      </c>
      <c r="L278" s="47"/>
      <c r="M278" s="45"/>
      <c r="N278" s="45"/>
      <c r="O278" s="45"/>
      <c r="P278" s="46" t="n">
        <f aca="false">K278-SUM(L278:O278)</f>
        <v>0</v>
      </c>
      <c r="Q278" s="47"/>
      <c r="R278" s="45"/>
      <c r="S278" s="46"/>
      <c r="T278" s="48" t="n">
        <f aca="false">SUM(Q278:S278)</f>
        <v>0</v>
      </c>
      <c r="U278" s="49" t="n">
        <f aca="false">U277+P278-T278</f>
        <v>4404.02</v>
      </c>
      <c r="V278" s="50"/>
      <c r="W278" s="51"/>
      <c r="X278" s="52" t="n">
        <f aca="false">X277+L278-V278</f>
        <v>2855</v>
      </c>
      <c r="Y278" s="51" t="n">
        <f aca="false">IF(V278&gt;0,(Y277-Y277)+W278,Y277+W278)</f>
        <v>0</v>
      </c>
    </row>
    <row r="279" customFormat="false" ht="15.75" hidden="false" customHeight="false" outlineLevel="0" collapsed="false">
      <c r="A279" s="42" t="n">
        <f aca="false">A278+1</f>
        <v>43372</v>
      </c>
      <c r="B279" s="43" t="n">
        <f aca="false">IF(WEEKNUM(A279,21)=53,0,WEEKNUM(A279,21))</f>
        <v>39</v>
      </c>
      <c r="C279" s="43" t="n">
        <f aca="false">MONTH(A279)</f>
        <v>9</v>
      </c>
      <c r="D279" s="43" t="str">
        <f aca="false">C279&amp;"_"&amp;B279</f>
        <v>9_39</v>
      </c>
      <c r="E279" s="43" t="n">
        <f aca="false">NETWORKDAYS($A279,$A279,Jours_Fériés)</f>
        <v>0</v>
      </c>
      <c r="I279" s="44"/>
      <c r="J279" s="45"/>
      <c r="K279" s="46" t="n">
        <f aca="false">+SUM(I279:J279)</f>
        <v>0</v>
      </c>
      <c r="L279" s="47"/>
      <c r="M279" s="45"/>
      <c r="N279" s="45"/>
      <c r="O279" s="45"/>
      <c r="P279" s="46" t="n">
        <f aca="false">K279-SUM(L279:O279)</f>
        <v>0</v>
      </c>
      <c r="Q279" s="47"/>
      <c r="R279" s="45"/>
      <c r="S279" s="46"/>
      <c r="T279" s="48" t="n">
        <f aca="false">SUM(Q279:S279)</f>
        <v>0</v>
      </c>
      <c r="U279" s="49" t="n">
        <f aca="false">U278+P279-T279</f>
        <v>4404.02</v>
      </c>
      <c r="V279" s="50"/>
      <c r="W279" s="51"/>
      <c r="X279" s="52" t="n">
        <f aca="false">X278+L279-V279</f>
        <v>2855</v>
      </c>
      <c r="Y279" s="51" t="n">
        <f aca="false">IF(V279&gt;0,(Y278-Y278)+W279,Y278+W279)</f>
        <v>0</v>
      </c>
    </row>
    <row r="280" customFormat="false" ht="15.75" hidden="false" customHeight="false" outlineLevel="0" collapsed="false">
      <c r="A280" s="42" t="n">
        <f aca="false">A279+1</f>
        <v>43373</v>
      </c>
      <c r="B280" s="43" t="n">
        <f aca="false">IF(WEEKNUM(A280,21)=53,0,WEEKNUM(A280,21))</f>
        <v>39</v>
      </c>
      <c r="C280" s="43" t="n">
        <f aca="false">MONTH(A280)</f>
        <v>9</v>
      </c>
      <c r="D280" s="43" t="str">
        <f aca="false">C280&amp;"_"&amp;B280</f>
        <v>9_39</v>
      </c>
      <c r="E280" s="43" t="n">
        <f aca="false">NETWORKDAYS($A280,$A280,Jours_Fériés)</f>
        <v>0</v>
      </c>
      <c r="I280" s="44"/>
      <c r="J280" s="45"/>
      <c r="K280" s="46" t="n">
        <f aca="false">+SUM(I280:J280)</f>
        <v>0</v>
      </c>
      <c r="L280" s="47"/>
      <c r="M280" s="45"/>
      <c r="N280" s="45"/>
      <c r="O280" s="45"/>
      <c r="P280" s="46" t="n">
        <f aca="false">K280-SUM(L280:O280)</f>
        <v>0</v>
      </c>
      <c r="Q280" s="47"/>
      <c r="R280" s="45"/>
      <c r="S280" s="46"/>
      <c r="T280" s="48" t="n">
        <f aca="false">SUM(Q280:S280)</f>
        <v>0</v>
      </c>
      <c r="U280" s="49" t="n">
        <f aca="false">U279+P280-T280</f>
        <v>4404.02</v>
      </c>
      <c r="V280" s="50"/>
      <c r="W280" s="51"/>
      <c r="X280" s="52" t="n">
        <f aca="false">X279+L280-V280</f>
        <v>2855</v>
      </c>
      <c r="Y280" s="51" t="n">
        <f aca="false">IF(V280&gt;0,(Y279-Y279)+W280,Y279+W280)</f>
        <v>0</v>
      </c>
    </row>
    <row r="281" customFormat="false" ht="15.75" hidden="false" customHeight="false" outlineLevel="0" collapsed="false">
      <c r="A281" s="42" t="n">
        <f aca="false">A280+1</f>
        <v>43374</v>
      </c>
      <c r="B281" s="43" t="n">
        <f aca="false">IF(WEEKNUM(A281,21)=53,0,WEEKNUM(A281,21))</f>
        <v>40</v>
      </c>
      <c r="C281" s="43" t="n">
        <f aca="false">MONTH(A281)</f>
        <v>10</v>
      </c>
      <c r="D281" s="43" t="str">
        <f aca="false">C281&amp;"_"&amp;B281</f>
        <v>10_40</v>
      </c>
      <c r="E281" s="43" t="n">
        <f aca="false">NETWORKDAYS($A281,$A281,Jours_Fériés)</f>
        <v>1</v>
      </c>
      <c r="I281" s="44"/>
      <c r="J281" s="45"/>
      <c r="K281" s="46" t="n">
        <f aca="false">+SUM(I281:J281)</f>
        <v>0</v>
      </c>
      <c r="L281" s="47"/>
      <c r="M281" s="45"/>
      <c r="N281" s="45"/>
      <c r="O281" s="45"/>
      <c r="P281" s="46" t="n">
        <f aca="false">K281-SUM(L281:O281)</f>
        <v>0</v>
      </c>
      <c r="Q281" s="47"/>
      <c r="R281" s="45"/>
      <c r="S281" s="46"/>
      <c r="T281" s="48" t="n">
        <f aca="false">SUM(Q281:S281)</f>
        <v>0</v>
      </c>
      <c r="U281" s="49" t="n">
        <f aca="false">U280+P281-T281</f>
        <v>4404.02</v>
      </c>
      <c r="V281" s="50"/>
      <c r="W281" s="51"/>
      <c r="X281" s="52" t="n">
        <f aca="false">X280+L281-V281</f>
        <v>2855</v>
      </c>
      <c r="Y281" s="51" t="n">
        <f aca="false">IF(V281&gt;0,(Y280-Y280)+W281,Y280+W281)</f>
        <v>0</v>
      </c>
    </row>
    <row r="282" customFormat="false" ht="15.75" hidden="false" customHeight="false" outlineLevel="0" collapsed="false">
      <c r="A282" s="42" t="n">
        <f aca="false">A281+1</f>
        <v>43375</v>
      </c>
      <c r="B282" s="43" t="n">
        <f aca="false">IF(WEEKNUM(A282,21)=53,0,WEEKNUM(A282,21))</f>
        <v>40</v>
      </c>
      <c r="C282" s="43" t="n">
        <f aca="false">MONTH(A282)</f>
        <v>10</v>
      </c>
      <c r="D282" s="43" t="str">
        <f aca="false">C282&amp;"_"&amp;B282</f>
        <v>10_40</v>
      </c>
      <c r="E282" s="43" t="n">
        <f aca="false">NETWORKDAYS($A282,$A282,Jours_Fériés)</f>
        <v>1</v>
      </c>
      <c r="I282" s="44"/>
      <c r="J282" s="45"/>
      <c r="K282" s="46" t="n">
        <f aca="false">+SUM(I282:J282)</f>
        <v>0</v>
      </c>
      <c r="L282" s="47"/>
      <c r="M282" s="45"/>
      <c r="N282" s="45"/>
      <c r="O282" s="45"/>
      <c r="P282" s="46" t="n">
        <f aca="false">K282-SUM(L282:O282)</f>
        <v>0</v>
      </c>
      <c r="Q282" s="47"/>
      <c r="R282" s="45"/>
      <c r="S282" s="46"/>
      <c r="T282" s="48" t="n">
        <f aca="false">SUM(Q282:S282)</f>
        <v>0</v>
      </c>
      <c r="U282" s="49" t="n">
        <f aca="false">U281+P282-T282</f>
        <v>4404.02</v>
      </c>
      <c r="V282" s="50"/>
      <c r="W282" s="51"/>
      <c r="X282" s="52" t="n">
        <f aca="false">X281+L282-V282</f>
        <v>2855</v>
      </c>
      <c r="Y282" s="51" t="n">
        <f aca="false">IF(V282&gt;0,(Y281-Y281)+W282,Y281+W282)</f>
        <v>0</v>
      </c>
    </row>
    <row r="283" customFormat="false" ht="15.75" hidden="false" customHeight="false" outlineLevel="0" collapsed="false">
      <c r="A283" s="42" t="n">
        <f aca="false">A282+1</f>
        <v>43376</v>
      </c>
      <c r="B283" s="43" t="n">
        <f aca="false">IF(WEEKNUM(A283,21)=53,0,WEEKNUM(A283,21))</f>
        <v>40</v>
      </c>
      <c r="C283" s="43" t="n">
        <f aca="false">MONTH(A283)</f>
        <v>10</v>
      </c>
      <c r="D283" s="43" t="str">
        <f aca="false">C283&amp;"_"&amp;B283</f>
        <v>10_40</v>
      </c>
      <c r="E283" s="43" t="n">
        <f aca="false">NETWORKDAYS($A283,$A283,Jours_Fériés)</f>
        <v>1</v>
      </c>
      <c r="I283" s="44"/>
      <c r="J283" s="45"/>
      <c r="K283" s="46" t="n">
        <f aca="false">+SUM(I283:J283)</f>
        <v>0</v>
      </c>
      <c r="L283" s="47"/>
      <c r="M283" s="45"/>
      <c r="N283" s="45"/>
      <c r="O283" s="45"/>
      <c r="P283" s="46" t="n">
        <f aca="false">K283-SUM(L283:O283)</f>
        <v>0</v>
      </c>
      <c r="Q283" s="47"/>
      <c r="R283" s="45"/>
      <c r="S283" s="46"/>
      <c r="T283" s="48" t="n">
        <f aca="false">SUM(Q283:S283)</f>
        <v>0</v>
      </c>
      <c r="U283" s="49" t="n">
        <f aca="false">U282+P283-T283</f>
        <v>4404.02</v>
      </c>
      <c r="V283" s="50"/>
      <c r="W283" s="51"/>
      <c r="X283" s="52" t="n">
        <f aca="false">X282+L283-V283</f>
        <v>2855</v>
      </c>
      <c r="Y283" s="51" t="n">
        <f aca="false">IF(V283&gt;0,(Y282-Y282)+W283,Y282+W283)</f>
        <v>0</v>
      </c>
    </row>
    <row r="284" customFormat="false" ht="15.75" hidden="false" customHeight="false" outlineLevel="0" collapsed="false">
      <c r="A284" s="42" t="n">
        <f aca="false">A283+1</f>
        <v>43377</v>
      </c>
      <c r="B284" s="43" t="n">
        <f aca="false">IF(WEEKNUM(A284,21)=53,0,WEEKNUM(A284,21))</f>
        <v>40</v>
      </c>
      <c r="C284" s="43" t="n">
        <f aca="false">MONTH(A284)</f>
        <v>10</v>
      </c>
      <c r="D284" s="43" t="str">
        <f aca="false">C284&amp;"_"&amp;B284</f>
        <v>10_40</v>
      </c>
      <c r="E284" s="43" t="n">
        <f aca="false">NETWORKDAYS($A284,$A284,Jours_Fériés)</f>
        <v>1</v>
      </c>
      <c r="I284" s="44"/>
      <c r="J284" s="45"/>
      <c r="K284" s="46" t="n">
        <f aca="false">+SUM(I284:J284)</f>
        <v>0</v>
      </c>
      <c r="L284" s="47"/>
      <c r="M284" s="45"/>
      <c r="N284" s="45"/>
      <c r="O284" s="45"/>
      <c r="P284" s="46" t="n">
        <f aca="false">K284-SUM(L284:O284)</f>
        <v>0</v>
      </c>
      <c r="Q284" s="47"/>
      <c r="R284" s="45"/>
      <c r="S284" s="46"/>
      <c r="T284" s="48" t="n">
        <f aca="false">SUM(Q284:S284)</f>
        <v>0</v>
      </c>
      <c r="U284" s="49" t="n">
        <f aca="false">U283+P284-T284</f>
        <v>4404.02</v>
      </c>
      <c r="V284" s="50"/>
      <c r="W284" s="51"/>
      <c r="X284" s="52" t="n">
        <f aca="false">X283+L284-V284</f>
        <v>2855</v>
      </c>
      <c r="Y284" s="51" t="n">
        <f aca="false">IF(V284&gt;0,(Y283-Y283)+W284,Y283+W284)</f>
        <v>0</v>
      </c>
    </row>
    <row r="285" customFormat="false" ht="15.75" hidden="false" customHeight="false" outlineLevel="0" collapsed="false">
      <c r="A285" s="42" t="n">
        <f aca="false">A284+1</f>
        <v>43378</v>
      </c>
      <c r="B285" s="43" t="n">
        <f aca="false">IF(WEEKNUM(A285,21)=53,0,WEEKNUM(A285,21))</f>
        <v>40</v>
      </c>
      <c r="C285" s="43" t="n">
        <f aca="false">MONTH(A285)</f>
        <v>10</v>
      </c>
      <c r="D285" s="43" t="str">
        <f aca="false">C285&amp;"_"&amp;B285</f>
        <v>10_40</v>
      </c>
      <c r="E285" s="43" t="n">
        <f aca="false">NETWORKDAYS($A285,$A285,Jours_Fériés)</f>
        <v>1</v>
      </c>
      <c r="I285" s="44"/>
      <c r="J285" s="45"/>
      <c r="K285" s="46" t="n">
        <f aca="false">+SUM(I285:J285)</f>
        <v>0</v>
      </c>
      <c r="L285" s="47"/>
      <c r="M285" s="45"/>
      <c r="N285" s="45"/>
      <c r="O285" s="45"/>
      <c r="P285" s="46" t="n">
        <f aca="false">K285-SUM(L285:O285)</f>
        <v>0</v>
      </c>
      <c r="Q285" s="47"/>
      <c r="R285" s="45"/>
      <c r="S285" s="46"/>
      <c r="T285" s="48" t="n">
        <f aca="false">SUM(Q285:S285)</f>
        <v>0</v>
      </c>
      <c r="U285" s="49" t="n">
        <f aca="false">U284+P285-T285</f>
        <v>4404.02</v>
      </c>
      <c r="V285" s="50"/>
      <c r="W285" s="51"/>
      <c r="X285" s="52" t="n">
        <f aca="false">X284+L285-V285</f>
        <v>2855</v>
      </c>
      <c r="Y285" s="51" t="n">
        <f aca="false">IF(V285&gt;0,(Y284-Y284)+W285,Y284+W285)</f>
        <v>0</v>
      </c>
    </row>
    <row r="286" customFormat="false" ht="15.75" hidden="false" customHeight="false" outlineLevel="0" collapsed="false">
      <c r="A286" s="42" t="n">
        <f aca="false">A285+1</f>
        <v>43379</v>
      </c>
      <c r="B286" s="43" t="n">
        <f aca="false">IF(WEEKNUM(A286,21)=53,0,WEEKNUM(A286,21))</f>
        <v>40</v>
      </c>
      <c r="C286" s="43" t="n">
        <f aca="false">MONTH(A286)</f>
        <v>10</v>
      </c>
      <c r="D286" s="43" t="str">
        <f aca="false">C286&amp;"_"&amp;B286</f>
        <v>10_40</v>
      </c>
      <c r="E286" s="43" t="n">
        <f aca="false">NETWORKDAYS($A286,$A286,Jours_Fériés)</f>
        <v>0</v>
      </c>
      <c r="I286" s="44"/>
      <c r="J286" s="45"/>
      <c r="K286" s="46" t="n">
        <f aca="false">+SUM(I286:J286)</f>
        <v>0</v>
      </c>
      <c r="L286" s="47"/>
      <c r="M286" s="45"/>
      <c r="N286" s="45"/>
      <c r="O286" s="45"/>
      <c r="P286" s="46" t="n">
        <f aca="false">K286-SUM(L286:O286)</f>
        <v>0</v>
      </c>
      <c r="Q286" s="47"/>
      <c r="R286" s="45"/>
      <c r="S286" s="46"/>
      <c r="T286" s="48" t="n">
        <f aca="false">SUM(Q286:S286)</f>
        <v>0</v>
      </c>
      <c r="U286" s="49" t="n">
        <f aca="false">U285+P286-T286</f>
        <v>4404.02</v>
      </c>
      <c r="V286" s="50"/>
      <c r="W286" s="51"/>
      <c r="X286" s="52" t="n">
        <f aca="false">X285+L286-V286</f>
        <v>2855</v>
      </c>
      <c r="Y286" s="51" t="n">
        <f aca="false">IF(V286&gt;0,(Y285-Y285)+W286,Y285+W286)</f>
        <v>0</v>
      </c>
    </row>
    <row r="287" customFormat="false" ht="15.75" hidden="false" customHeight="false" outlineLevel="0" collapsed="false">
      <c r="A287" s="42" t="n">
        <f aca="false">A286+1</f>
        <v>43380</v>
      </c>
      <c r="B287" s="43" t="n">
        <f aca="false">IF(WEEKNUM(A287,21)=53,0,WEEKNUM(A287,21))</f>
        <v>40</v>
      </c>
      <c r="C287" s="43" t="n">
        <f aca="false">MONTH(A287)</f>
        <v>10</v>
      </c>
      <c r="D287" s="43" t="str">
        <f aca="false">C287&amp;"_"&amp;B287</f>
        <v>10_40</v>
      </c>
      <c r="E287" s="43" t="n">
        <f aca="false">NETWORKDAYS($A287,$A287,Jours_Fériés)</f>
        <v>0</v>
      </c>
      <c r="I287" s="44"/>
      <c r="J287" s="45"/>
      <c r="K287" s="46" t="n">
        <f aca="false">+SUM(I287:J287)</f>
        <v>0</v>
      </c>
      <c r="L287" s="47"/>
      <c r="M287" s="45"/>
      <c r="N287" s="45"/>
      <c r="O287" s="45"/>
      <c r="P287" s="46" t="n">
        <f aca="false">K287-SUM(L287:O287)</f>
        <v>0</v>
      </c>
      <c r="Q287" s="47"/>
      <c r="R287" s="45"/>
      <c r="S287" s="46"/>
      <c r="T287" s="48" t="n">
        <f aca="false">SUM(Q287:S287)</f>
        <v>0</v>
      </c>
      <c r="U287" s="49" t="n">
        <f aca="false">U286+P287-T287</f>
        <v>4404.02</v>
      </c>
      <c r="V287" s="50"/>
      <c r="W287" s="51"/>
      <c r="X287" s="52" t="n">
        <f aca="false">X286+L287-V287</f>
        <v>2855</v>
      </c>
      <c r="Y287" s="51" t="n">
        <f aca="false">IF(V287&gt;0,(Y286-Y286)+W287,Y286+W287)</f>
        <v>0</v>
      </c>
    </row>
    <row r="288" customFormat="false" ht="15.75" hidden="false" customHeight="false" outlineLevel="0" collapsed="false">
      <c r="A288" s="42" t="n">
        <f aca="false">A287+1</f>
        <v>43381</v>
      </c>
      <c r="B288" s="43" t="n">
        <f aca="false">IF(WEEKNUM(A288,21)=53,0,WEEKNUM(A288,21))</f>
        <v>41</v>
      </c>
      <c r="C288" s="43" t="n">
        <f aca="false">MONTH(A288)</f>
        <v>10</v>
      </c>
      <c r="D288" s="43" t="str">
        <f aca="false">C288&amp;"_"&amp;B288</f>
        <v>10_41</v>
      </c>
      <c r="E288" s="43" t="n">
        <f aca="false">NETWORKDAYS($A288,$A288,Jours_Fériés)</f>
        <v>1</v>
      </c>
      <c r="I288" s="44"/>
      <c r="J288" s="45"/>
      <c r="K288" s="46" t="n">
        <f aca="false">+SUM(I288:J288)</f>
        <v>0</v>
      </c>
      <c r="L288" s="47"/>
      <c r="M288" s="45"/>
      <c r="N288" s="45"/>
      <c r="O288" s="45"/>
      <c r="P288" s="46" t="n">
        <f aca="false">K288-SUM(L288:O288)</f>
        <v>0</v>
      </c>
      <c r="Q288" s="47"/>
      <c r="R288" s="45"/>
      <c r="S288" s="46"/>
      <c r="T288" s="48" t="n">
        <f aca="false">SUM(Q288:S288)</f>
        <v>0</v>
      </c>
      <c r="U288" s="49" t="n">
        <f aca="false">U287+P288-T288</f>
        <v>4404.02</v>
      </c>
      <c r="V288" s="50"/>
      <c r="W288" s="51"/>
      <c r="X288" s="52" t="n">
        <f aca="false">X287+L288-V288</f>
        <v>2855</v>
      </c>
      <c r="Y288" s="51" t="n">
        <f aca="false">IF(V288&gt;0,(Y287-Y287)+W288,Y287+W288)</f>
        <v>0</v>
      </c>
    </row>
    <row r="289" customFormat="false" ht="15.75" hidden="false" customHeight="false" outlineLevel="0" collapsed="false">
      <c r="A289" s="42" t="n">
        <f aca="false">A288+1</f>
        <v>43382</v>
      </c>
      <c r="B289" s="43" t="n">
        <f aca="false">IF(WEEKNUM(A289,21)=53,0,WEEKNUM(A289,21))</f>
        <v>41</v>
      </c>
      <c r="C289" s="43" t="n">
        <f aca="false">MONTH(A289)</f>
        <v>10</v>
      </c>
      <c r="D289" s="43" t="str">
        <f aca="false">C289&amp;"_"&amp;B289</f>
        <v>10_41</v>
      </c>
      <c r="E289" s="43" t="n">
        <f aca="false">NETWORKDAYS($A289,$A289,Jours_Fériés)</f>
        <v>1</v>
      </c>
      <c r="I289" s="44"/>
      <c r="J289" s="45"/>
      <c r="K289" s="46" t="n">
        <f aca="false">+SUM(I289:J289)</f>
        <v>0</v>
      </c>
      <c r="L289" s="47"/>
      <c r="M289" s="45"/>
      <c r="N289" s="45"/>
      <c r="O289" s="45"/>
      <c r="P289" s="46" t="n">
        <f aca="false">K289-SUM(L289:O289)</f>
        <v>0</v>
      </c>
      <c r="Q289" s="47"/>
      <c r="R289" s="45"/>
      <c r="S289" s="46"/>
      <c r="T289" s="48" t="n">
        <f aca="false">SUM(Q289:S289)</f>
        <v>0</v>
      </c>
      <c r="U289" s="49" t="n">
        <f aca="false">U288+P289-T289</f>
        <v>4404.02</v>
      </c>
      <c r="V289" s="50"/>
      <c r="W289" s="51"/>
      <c r="X289" s="52" t="n">
        <f aca="false">X288+L289-V289</f>
        <v>2855</v>
      </c>
      <c r="Y289" s="51" t="n">
        <f aca="false">IF(V289&gt;0,(Y288-Y288)+W289,Y288+W289)</f>
        <v>0</v>
      </c>
    </row>
    <row r="290" customFormat="false" ht="15.75" hidden="false" customHeight="false" outlineLevel="0" collapsed="false">
      <c r="A290" s="42" t="n">
        <f aca="false">A289+1</f>
        <v>43383</v>
      </c>
      <c r="B290" s="43" t="n">
        <f aca="false">IF(WEEKNUM(A290,21)=53,0,WEEKNUM(A290,21))</f>
        <v>41</v>
      </c>
      <c r="C290" s="43" t="n">
        <f aca="false">MONTH(A290)</f>
        <v>10</v>
      </c>
      <c r="D290" s="43" t="str">
        <f aca="false">C290&amp;"_"&amp;B290</f>
        <v>10_41</v>
      </c>
      <c r="E290" s="43" t="n">
        <f aca="false">NETWORKDAYS($A290,$A290,Jours_Fériés)</f>
        <v>1</v>
      </c>
      <c r="I290" s="44"/>
      <c r="J290" s="45"/>
      <c r="K290" s="46" t="n">
        <f aca="false">+SUM(I290:J290)</f>
        <v>0</v>
      </c>
      <c r="L290" s="47"/>
      <c r="M290" s="45"/>
      <c r="N290" s="45"/>
      <c r="O290" s="45"/>
      <c r="P290" s="46" t="n">
        <f aca="false">K290-SUM(L290:O290)</f>
        <v>0</v>
      </c>
      <c r="Q290" s="47"/>
      <c r="R290" s="45"/>
      <c r="S290" s="46"/>
      <c r="T290" s="48" t="n">
        <f aca="false">SUM(Q290:S290)</f>
        <v>0</v>
      </c>
      <c r="U290" s="49" t="n">
        <f aca="false">U289+P290-T290</f>
        <v>4404.02</v>
      </c>
      <c r="V290" s="50"/>
      <c r="W290" s="51"/>
      <c r="X290" s="52" t="n">
        <f aca="false">X289+L290-V290</f>
        <v>2855</v>
      </c>
      <c r="Y290" s="51" t="n">
        <f aca="false">IF(V290&gt;0,(Y289-Y289)+W290,Y289+W290)</f>
        <v>0</v>
      </c>
    </row>
    <row r="291" customFormat="false" ht="15.75" hidden="false" customHeight="false" outlineLevel="0" collapsed="false">
      <c r="A291" s="42" t="n">
        <f aca="false">A290+1</f>
        <v>43384</v>
      </c>
      <c r="B291" s="43" t="n">
        <f aca="false">IF(WEEKNUM(A291,21)=53,0,WEEKNUM(A291,21))</f>
        <v>41</v>
      </c>
      <c r="C291" s="43" t="n">
        <f aca="false">MONTH(A291)</f>
        <v>10</v>
      </c>
      <c r="D291" s="43" t="str">
        <f aca="false">C291&amp;"_"&amp;B291</f>
        <v>10_41</v>
      </c>
      <c r="E291" s="43" t="n">
        <f aca="false">NETWORKDAYS($A291,$A291,Jours_Fériés)</f>
        <v>1</v>
      </c>
      <c r="I291" s="44"/>
      <c r="J291" s="45"/>
      <c r="K291" s="46" t="n">
        <f aca="false">+SUM(I291:J291)</f>
        <v>0</v>
      </c>
      <c r="L291" s="47"/>
      <c r="M291" s="45"/>
      <c r="N291" s="45"/>
      <c r="O291" s="45"/>
      <c r="P291" s="46" t="n">
        <f aca="false">K291-SUM(L291:O291)</f>
        <v>0</v>
      </c>
      <c r="Q291" s="47"/>
      <c r="R291" s="45"/>
      <c r="S291" s="46"/>
      <c r="T291" s="48" t="n">
        <f aca="false">SUM(Q291:S291)</f>
        <v>0</v>
      </c>
      <c r="U291" s="49" t="n">
        <f aca="false">U290+P291-T291</f>
        <v>4404.02</v>
      </c>
      <c r="V291" s="50"/>
      <c r="W291" s="51"/>
      <c r="X291" s="52" t="n">
        <f aca="false">X290+L291-V291</f>
        <v>2855</v>
      </c>
      <c r="Y291" s="51" t="n">
        <f aca="false">IF(V291&gt;0,(Y290-Y290)+W291,Y290+W291)</f>
        <v>0</v>
      </c>
    </row>
    <row r="292" customFormat="false" ht="15.75" hidden="false" customHeight="false" outlineLevel="0" collapsed="false">
      <c r="A292" s="42" t="n">
        <f aca="false">A291+1</f>
        <v>43385</v>
      </c>
      <c r="B292" s="43" t="n">
        <f aca="false">IF(WEEKNUM(A292,21)=53,0,WEEKNUM(A292,21))</f>
        <v>41</v>
      </c>
      <c r="C292" s="43" t="n">
        <f aca="false">MONTH(A292)</f>
        <v>10</v>
      </c>
      <c r="D292" s="43" t="str">
        <f aca="false">C292&amp;"_"&amp;B292</f>
        <v>10_41</v>
      </c>
      <c r="E292" s="43" t="n">
        <f aca="false">NETWORKDAYS($A292,$A292,Jours_Fériés)</f>
        <v>1</v>
      </c>
      <c r="I292" s="44"/>
      <c r="J292" s="45"/>
      <c r="K292" s="46" t="n">
        <f aca="false">+SUM(I292:J292)</f>
        <v>0</v>
      </c>
      <c r="L292" s="47"/>
      <c r="M292" s="45"/>
      <c r="N292" s="45"/>
      <c r="O292" s="45"/>
      <c r="P292" s="46" t="n">
        <f aca="false">K292-SUM(L292:O292)</f>
        <v>0</v>
      </c>
      <c r="Q292" s="47"/>
      <c r="R292" s="45"/>
      <c r="S292" s="46"/>
      <c r="T292" s="48" t="n">
        <f aca="false">SUM(Q292:S292)</f>
        <v>0</v>
      </c>
      <c r="U292" s="49" t="n">
        <f aca="false">U291+P292-T292</f>
        <v>4404.02</v>
      </c>
      <c r="V292" s="50"/>
      <c r="W292" s="51"/>
      <c r="X292" s="52" t="n">
        <f aca="false">X291+L292-V292</f>
        <v>2855</v>
      </c>
      <c r="Y292" s="51" t="n">
        <f aca="false">IF(V292&gt;0,(Y291-Y291)+W292,Y291+W292)</f>
        <v>0</v>
      </c>
    </row>
    <row r="293" customFormat="false" ht="15.75" hidden="false" customHeight="false" outlineLevel="0" collapsed="false">
      <c r="A293" s="42" t="n">
        <f aca="false">A292+1</f>
        <v>43386</v>
      </c>
      <c r="B293" s="43" t="n">
        <f aca="false">IF(WEEKNUM(A293,21)=53,0,WEEKNUM(A293,21))</f>
        <v>41</v>
      </c>
      <c r="C293" s="43" t="n">
        <f aca="false">MONTH(A293)</f>
        <v>10</v>
      </c>
      <c r="D293" s="43" t="str">
        <f aca="false">C293&amp;"_"&amp;B293</f>
        <v>10_41</v>
      </c>
      <c r="E293" s="43" t="n">
        <f aca="false">NETWORKDAYS($A293,$A293,Jours_Fériés)</f>
        <v>0</v>
      </c>
      <c r="I293" s="44"/>
      <c r="J293" s="45"/>
      <c r="K293" s="46" t="n">
        <f aca="false">+SUM(I293:J293)</f>
        <v>0</v>
      </c>
      <c r="L293" s="47"/>
      <c r="M293" s="45"/>
      <c r="N293" s="45"/>
      <c r="O293" s="45"/>
      <c r="P293" s="46" t="n">
        <f aca="false">K293-SUM(L293:O293)</f>
        <v>0</v>
      </c>
      <c r="Q293" s="47"/>
      <c r="R293" s="45"/>
      <c r="S293" s="46"/>
      <c r="T293" s="48" t="n">
        <f aca="false">SUM(Q293:S293)</f>
        <v>0</v>
      </c>
      <c r="U293" s="49" t="n">
        <f aca="false">U292+P293-T293</f>
        <v>4404.02</v>
      </c>
      <c r="V293" s="50"/>
      <c r="W293" s="51"/>
      <c r="X293" s="52" t="n">
        <f aca="false">X292+L293-V293</f>
        <v>2855</v>
      </c>
      <c r="Y293" s="51" t="n">
        <f aca="false">IF(V293&gt;0,(Y292-Y292)+W293,Y292+W293)</f>
        <v>0</v>
      </c>
    </row>
    <row r="294" customFormat="false" ht="15.75" hidden="false" customHeight="false" outlineLevel="0" collapsed="false">
      <c r="A294" s="42" t="n">
        <f aca="false">A293+1</f>
        <v>43387</v>
      </c>
      <c r="B294" s="43" t="n">
        <f aca="false">IF(WEEKNUM(A294,21)=53,0,WEEKNUM(A294,21))</f>
        <v>41</v>
      </c>
      <c r="C294" s="43" t="n">
        <f aca="false">MONTH(A294)</f>
        <v>10</v>
      </c>
      <c r="D294" s="43" t="str">
        <f aca="false">C294&amp;"_"&amp;B294</f>
        <v>10_41</v>
      </c>
      <c r="E294" s="43" t="n">
        <f aca="false">NETWORKDAYS($A294,$A294,Jours_Fériés)</f>
        <v>0</v>
      </c>
      <c r="I294" s="44"/>
      <c r="J294" s="45"/>
      <c r="K294" s="46" t="n">
        <f aca="false">+SUM(I294:J294)</f>
        <v>0</v>
      </c>
      <c r="L294" s="47"/>
      <c r="M294" s="45"/>
      <c r="N294" s="45"/>
      <c r="O294" s="45"/>
      <c r="P294" s="46" t="n">
        <f aca="false">K294-SUM(L294:O294)</f>
        <v>0</v>
      </c>
      <c r="Q294" s="47"/>
      <c r="R294" s="45"/>
      <c r="S294" s="46"/>
      <c r="T294" s="48" t="n">
        <f aca="false">SUM(Q294:S294)</f>
        <v>0</v>
      </c>
      <c r="U294" s="49" t="n">
        <f aca="false">U293+P294-T294</f>
        <v>4404.02</v>
      </c>
      <c r="V294" s="50"/>
      <c r="W294" s="51"/>
      <c r="X294" s="52" t="n">
        <f aca="false">X293+L294-V294</f>
        <v>2855</v>
      </c>
      <c r="Y294" s="51" t="n">
        <f aca="false">IF(V294&gt;0,(Y293-Y293)+W294,Y293+W294)</f>
        <v>0</v>
      </c>
    </row>
    <row r="295" customFormat="false" ht="15.75" hidden="false" customHeight="false" outlineLevel="0" collapsed="false">
      <c r="A295" s="42" t="n">
        <f aca="false">A294+1</f>
        <v>43388</v>
      </c>
      <c r="B295" s="43" t="n">
        <f aca="false">IF(WEEKNUM(A295,21)=53,0,WEEKNUM(A295,21))</f>
        <v>42</v>
      </c>
      <c r="C295" s="43" t="n">
        <f aca="false">MONTH(A295)</f>
        <v>10</v>
      </c>
      <c r="D295" s="43" t="str">
        <f aca="false">C295&amp;"_"&amp;B295</f>
        <v>10_42</v>
      </c>
      <c r="E295" s="43" t="n">
        <f aca="false">NETWORKDAYS($A295,$A295,Jours_Fériés)</f>
        <v>1</v>
      </c>
      <c r="I295" s="44"/>
      <c r="J295" s="45"/>
      <c r="K295" s="46" t="n">
        <f aca="false">+SUM(I295:J295)</f>
        <v>0</v>
      </c>
      <c r="L295" s="47"/>
      <c r="M295" s="45"/>
      <c r="N295" s="45"/>
      <c r="O295" s="45"/>
      <c r="P295" s="46" t="n">
        <f aca="false">K295-SUM(L295:O295)</f>
        <v>0</v>
      </c>
      <c r="Q295" s="47"/>
      <c r="R295" s="45"/>
      <c r="S295" s="46"/>
      <c r="T295" s="48" t="n">
        <f aca="false">SUM(Q295:S295)</f>
        <v>0</v>
      </c>
      <c r="U295" s="49" t="n">
        <f aca="false">U294+P295-T295</f>
        <v>4404.02</v>
      </c>
      <c r="V295" s="50"/>
      <c r="W295" s="51"/>
      <c r="X295" s="52" t="n">
        <f aca="false">X294+L295-V295</f>
        <v>2855</v>
      </c>
      <c r="Y295" s="51" t="n">
        <f aca="false">IF(V295&gt;0,(Y294-Y294)+W295,Y294+W295)</f>
        <v>0</v>
      </c>
    </row>
    <row r="296" customFormat="false" ht="15.75" hidden="false" customHeight="false" outlineLevel="0" collapsed="false">
      <c r="A296" s="42" t="n">
        <f aca="false">A295+1</f>
        <v>43389</v>
      </c>
      <c r="B296" s="43" t="n">
        <f aca="false">IF(WEEKNUM(A296,21)=53,0,WEEKNUM(A296,21))</f>
        <v>42</v>
      </c>
      <c r="C296" s="43" t="n">
        <f aca="false">MONTH(A296)</f>
        <v>10</v>
      </c>
      <c r="D296" s="43" t="str">
        <f aca="false">C296&amp;"_"&amp;B296</f>
        <v>10_42</v>
      </c>
      <c r="E296" s="43" t="n">
        <f aca="false">NETWORKDAYS($A296,$A296,Jours_Fériés)</f>
        <v>1</v>
      </c>
      <c r="I296" s="44"/>
      <c r="J296" s="45"/>
      <c r="K296" s="46" t="n">
        <f aca="false">+SUM(I296:J296)</f>
        <v>0</v>
      </c>
      <c r="L296" s="47"/>
      <c r="M296" s="45"/>
      <c r="N296" s="45"/>
      <c r="O296" s="45"/>
      <c r="P296" s="46" t="n">
        <f aca="false">K296-SUM(L296:O296)</f>
        <v>0</v>
      </c>
      <c r="Q296" s="47"/>
      <c r="R296" s="45"/>
      <c r="S296" s="46"/>
      <c r="T296" s="48" t="n">
        <f aca="false">SUM(Q296:S296)</f>
        <v>0</v>
      </c>
      <c r="U296" s="49" t="n">
        <f aca="false">U295+P296-T296</f>
        <v>4404.02</v>
      </c>
      <c r="V296" s="50"/>
      <c r="W296" s="51"/>
      <c r="X296" s="52" t="n">
        <f aca="false">X295+L296-V296</f>
        <v>2855</v>
      </c>
      <c r="Y296" s="51" t="n">
        <f aca="false">IF(V296&gt;0,(Y295-Y295)+W296,Y295+W296)</f>
        <v>0</v>
      </c>
    </row>
    <row r="297" customFormat="false" ht="15.75" hidden="false" customHeight="false" outlineLevel="0" collapsed="false">
      <c r="A297" s="42" t="n">
        <f aca="false">A296+1</f>
        <v>43390</v>
      </c>
      <c r="B297" s="43" t="n">
        <f aca="false">IF(WEEKNUM(A297,21)=53,0,WEEKNUM(A297,21))</f>
        <v>42</v>
      </c>
      <c r="C297" s="43" t="n">
        <f aca="false">MONTH(A297)</f>
        <v>10</v>
      </c>
      <c r="D297" s="43" t="str">
        <f aca="false">C297&amp;"_"&amp;B297</f>
        <v>10_42</v>
      </c>
      <c r="E297" s="43" t="n">
        <f aca="false">NETWORKDAYS($A297,$A297,Jours_Fériés)</f>
        <v>1</v>
      </c>
      <c r="I297" s="44"/>
      <c r="J297" s="45"/>
      <c r="K297" s="46" t="n">
        <f aca="false">+SUM(I297:J297)</f>
        <v>0</v>
      </c>
      <c r="L297" s="47"/>
      <c r="M297" s="45"/>
      <c r="N297" s="45"/>
      <c r="O297" s="45"/>
      <c r="P297" s="46" t="n">
        <f aca="false">K297-SUM(L297:O297)</f>
        <v>0</v>
      </c>
      <c r="Q297" s="47"/>
      <c r="R297" s="45"/>
      <c r="S297" s="46"/>
      <c r="T297" s="48" t="n">
        <f aca="false">SUM(Q297:S297)</f>
        <v>0</v>
      </c>
      <c r="U297" s="49" t="n">
        <f aca="false">U296+P297-T297</f>
        <v>4404.02</v>
      </c>
      <c r="V297" s="50"/>
      <c r="W297" s="51"/>
      <c r="X297" s="52" t="n">
        <f aca="false">X296+L297-V297</f>
        <v>2855</v>
      </c>
      <c r="Y297" s="51" t="n">
        <f aca="false">IF(V297&gt;0,(Y296-Y296)+W297,Y296+W297)</f>
        <v>0</v>
      </c>
    </row>
    <row r="298" customFormat="false" ht="15.75" hidden="false" customHeight="false" outlineLevel="0" collapsed="false">
      <c r="A298" s="42" t="n">
        <f aca="false">A297+1</f>
        <v>43391</v>
      </c>
      <c r="B298" s="43" t="n">
        <f aca="false">IF(WEEKNUM(A298,21)=53,0,WEEKNUM(A298,21))</f>
        <v>42</v>
      </c>
      <c r="C298" s="43" t="n">
        <f aca="false">MONTH(A298)</f>
        <v>10</v>
      </c>
      <c r="D298" s="43" t="str">
        <f aca="false">C298&amp;"_"&amp;B298</f>
        <v>10_42</v>
      </c>
      <c r="E298" s="43" t="n">
        <f aca="false">NETWORKDAYS($A298,$A298,Jours_Fériés)</f>
        <v>1</v>
      </c>
      <c r="I298" s="44"/>
      <c r="J298" s="45"/>
      <c r="K298" s="46" t="n">
        <f aca="false">+SUM(I298:J298)</f>
        <v>0</v>
      </c>
      <c r="L298" s="47"/>
      <c r="M298" s="45"/>
      <c r="N298" s="45"/>
      <c r="O298" s="45"/>
      <c r="P298" s="46" t="n">
        <f aca="false">K298-SUM(L298:O298)</f>
        <v>0</v>
      </c>
      <c r="Q298" s="47"/>
      <c r="R298" s="45"/>
      <c r="S298" s="46"/>
      <c r="T298" s="48" t="n">
        <f aca="false">SUM(Q298:S298)</f>
        <v>0</v>
      </c>
      <c r="U298" s="49" t="n">
        <f aca="false">U297+P298-T298</f>
        <v>4404.02</v>
      </c>
      <c r="V298" s="50"/>
      <c r="W298" s="51"/>
      <c r="X298" s="52" t="n">
        <f aca="false">X297+L298-V298</f>
        <v>2855</v>
      </c>
      <c r="Y298" s="51" t="n">
        <f aca="false">IF(V298&gt;0,(Y297-Y297)+W298,Y297+W298)</f>
        <v>0</v>
      </c>
    </row>
    <row r="299" customFormat="false" ht="15.75" hidden="false" customHeight="false" outlineLevel="0" collapsed="false">
      <c r="A299" s="42" t="n">
        <f aca="false">A298+1</f>
        <v>43392</v>
      </c>
      <c r="B299" s="43" t="n">
        <f aca="false">IF(WEEKNUM(A299,21)=53,0,WEEKNUM(A299,21))</f>
        <v>42</v>
      </c>
      <c r="C299" s="43" t="n">
        <f aca="false">MONTH(A299)</f>
        <v>10</v>
      </c>
      <c r="D299" s="43" t="str">
        <f aca="false">C299&amp;"_"&amp;B299</f>
        <v>10_42</v>
      </c>
      <c r="E299" s="43" t="n">
        <f aca="false">NETWORKDAYS($A299,$A299,Jours_Fériés)</f>
        <v>1</v>
      </c>
      <c r="I299" s="44"/>
      <c r="J299" s="45"/>
      <c r="K299" s="46" t="n">
        <f aca="false">+SUM(I299:J299)</f>
        <v>0</v>
      </c>
      <c r="L299" s="47"/>
      <c r="M299" s="45"/>
      <c r="N299" s="45"/>
      <c r="O299" s="45"/>
      <c r="P299" s="46" t="n">
        <f aca="false">K299-SUM(L299:O299)</f>
        <v>0</v>
      </c>
      <c r="Q299" s="47"/>
      <c r="R299" s="45"/>
      <c r="S299" s="46"/>
      <c r="T299" s="48" t="n">
        <f aca="false">SUM(Q299:S299)</f>
        <v>0</v>
      </c>
      <c r="U299" s="49" t="n">
        <f aca="false">U298+P299-T299</f>
        <v>4404.02</v>
      </c>
      <c r="V299" s="50"/>
      <c r="W299" s="51"/>
      <c r="X299" s="52" t="n">
        <f aca="false">X298+L299-V299</f>
        <v>2855</v>
      </c>
      <c r="Y299" s="51" t="n">
        <f aca="false">IF(V299&gt;0,(Y298-Y298)+W299,Y298+W299)</f>
        <v>0</v>
      </c>
    </row>
    <row r="300" customFormat="false" ht="15.75" hidden="false" customHeight="false" outlineLevel="0" collapsed="false">
      <c r="A300" s="42" t="n">
        <f aca="false">A299+1</f>
        <v>43393</v>
      </c>
      <c r="B300" s="43" t="n">
        <f aca="false">IF(WEEKNUM(A300,21)=53,0,WEEKNUM(A300,21))</f>
        <v>42</v>
      </c>
      <c r="C300" s="43" t="n">
        <f aca="false">MONTH(A300)</f>
        <v>10</v>
      </c>
      <c r="D300" s="43" t="str">
        <f aca="false">C300&amp;"_"&amp;B300</f>
        <v>10_42</v>
      </c>
      <c r="E300" s="43" t="n">
        <f aca="false">NETWORKDAYS($A300,$A300,Jours_Fériés)</f>
        <v>0</v>
      </c>
      <c r="I300" s="44"/>
      <c r="J300" s="45"/>
      <c r="K300" s="46" t="n">
        <f aca="false">+SUM(I300:J300)</f>
        <v>0</v>
      </c>
      <c r="L300" s="47"/>
      <c r="M300" s="45"/>
      <c r="N300" s="45"/>
      <c r="O300" s="45"/>
      <c r="P300" s="46" t="n">
        <f aca="false">K300-SUM(L300:O300)</f>
        <v>0</v>
      </c>
      <c r="Q300" s="47"/>
      <c r="R300" s="45"/>
      <c r="S300" s="46"/>
      <c r="T300" s="48" t="n">
        <f aca="false">SUM(Q300:S300)</f>
        <v>0</v>
      </c>
      <c r="U300" s="49" t="n">
        <f aca="false">U299+P300-T300</f>
        <v>4404.02</v>
      </c>
      <c r="V300" s="50"/>
      <c r="W300" s="51"/>
      <c r="X300" s="52" t="n">
        <f aca="false">X299+L300-V300</f>
        <v>2855</v>
      </c>
      <c r="Y300" s="51" t="n">
        <f aca="false">IF(V300&gt;0,(Y299-Y299)+W300,Y299+W300)</f>
        <v>0</v>
      </c>
    </row>
    <row r="301" customFormat="false" ht="15.75" hidden="false" customHeight="false" outlineLevel="0" collapsed="false">
      <c r="A301" s="42" t="n">
        <f aca="false">A300+1</f>
        <v>43394</v>
      </c>
      <c r="B301" s="43" t="n">
        <f aca="false">IF(WEEKNUM(A301,21)=53,0,WEEKNUM(A301,21))</f>
        <v>42</v>
      </c>
      <c r="C301" s="43" t="n">
        <f aca="false">MONTH(A301)</f>
        <v>10</v>
      </c>
      <c r="D301" s="43" t="str">
        <f aca="false">C301&amp;"_"&amp;B301</f>
        <v>10_42</v>
      </c>
      <c r="E301" s="43" t="n">
        <f aca="false">NETWORKDAYS($A301,$A301,Jours_Fériés)</f>
        <v>0</v>
      </c>
      <c r="I301" s="44"/>
      <c r="J301" s="45"/>
      <c r="K301" s="46" t="n">
        <f aca="false">+SUM(I301:J301)</f>
        <v>0</v>
      </c>
      <c r="L301" s="47"/>
      <c r="M301" s="45"/>
      <c r="N301" s="45"/>
      <c r="O301" s="45"/>
      <c r="P301" s="46" t="n">
        <f aca="false">K301-SUM(L301:O301)</f>
        <v>0</v>
      </c>
      <c r="Q301" s="47"/>
      <c r="R301" s="45"/>
      <c r="S301" s="46"/>
      <c r="T301" s="48" t="n">
        <f aca="false">SUM(Q301:S301)</f>
        <v>0</v>
      </c>
      <c r="U301" s="49" t="n">
        <f aca="false">U300+P301-T301</f>
        <v>4404.02</v>
      </c>
      <c r="V301" s="50"/>
      <c r="W301" s="51"/>
      <c r="X301" s="52" t="n">
        <f aca="false">X300+L301-V301</f>
        <v>2855</v>
      </c>
      <c r="Y301" s="51" t="n">
        <f aca="false">IF(V301&gt;0,(Y300-Y300)+W301,Y300+W301)</f>
        <v>0</v>
      </c>
    </row>
    <row r="302" customFormat="false" ht="15.75" hidden="false" customHeight="false" outlineLevel="0" collapsed="false">
      <c r="A302" s="42" t="n">
        <f aca="false">A301+1</f>
        <v>43395</v>
      </c>
      <c r="B302" s="43" t="n">
        <f aca="false">IF(WEEKNUM(A302,21)=53,0,WEEKNUM(A302,21))</f>
        <v>43</v>
      </c>
      <c r="C302" s="43" t="n">
        <f aca="false">MONTH(A302)</f>
        <v>10</v>
      </c>
      <c r="D302" s="43" t="str">
        <f aca="false">C302&amp;"_"&amp;B302</f>
        <v>10_43</v>
      </c>
      <c r="E302" s="43" t="n">
        <f aca="false">NETWORKDAYS($A302,$A302,Jours_Fériés)</f>
        <v>1</v>
      </c>
      <c r="I302" s="44"/>
      <c r="J302" s="45"/>
      <c r="K302" s="46" t="n">
        <f aca="false">+SUM(I302:J302)</f>
        <v>0</v>
      </c>
      <c r="L302" s="47"/>
      <c r="M302" s="45"/>
      <c r="N302" s="45"/>
      <c r="O302" s="45"/>
      <c r="P302" s="46" t="n">
        <f aca="false">K302-SUM(L302:O302)</f>
        <v>0</v>
      </c>
      <c r="Q302" s="47"/>
      <c r="R302" s="45"/>
      <c r="S302" s="46"/>
      <c r="T302" s="48" t="n">
        <f aca="false">SUM(Q302:S302)</f>
        <v>0</v>
      </c>
      <c r="U302" s="49" t="n">
        <f aca="false">U301+P302-T302</f>
        <v>4404.02</v>
      </c>
      <c r="V302" s="50"/>
      <c r="W302" s="51"/>
      <c r="X302" s="52" t="n">
        <f aca="false">X301+L302-V302</f>
        <v>2855</v>
      </c>
      <c r="Y302" s="51" t="n">
        <f aca="false">IF(V302&gt;0,(Y301-Y301)+W302,Y301+W302)</f>
        <v>0</v>
      </c>
    </row>
    <row r="303" customFormat="false" ht="15.75" hidden="false" customHeight="false" outlineLevel="0" collapsed="false">
      <c r="A303" s="42" t="n">
        <f aca="false">A302+1</f>
        <v>43396</v>
      </c>
      <c r="B303" s="43" t="n">
        <f aca="false">IF(WEEKNUM(A303,21)=53,0,WEEKNUM(A303,21))</f>
        <v>43</v>
      </c>
      <c r="C303" s="43" t="n">
        <f aca="false">MONTH(A303)</f>
        <v>10</v>
      </c>
      <c r="D303" s="43" t="str">
        <f aca="false">C303&amp;"_"&amp;B303</f>
        <v>10_43</v>
      </c>
      <c r="E303" s="43" t="n">
        <f aca="false">NETWORKDAYS($A303,$A303,Jours_Fériés)</f>
        <v>1</v>
      </c>
      <c r="I303" s="44"/>
      <c r="J303" s="45"/>
      <c r="K303" s="46" t="n">
        <f aca="false">+SUM(I303:J303)</f>
        <v>0</v>
      </c>
      <c r="L303" s="47"/>
      <c r="M303" s="45"/>
      <c r="N303" s="45"/>
      <c r="O303" s="45"/>
      <c r="P303" s="46" t="n">
        <f aca="false">K303-SUM(L303:O303)</f>
        <v>0</v>
      </c>
      <c r="Q303" s="47"/>
      <c r="R303" s="45"/>
      <c r="S303" s="46"/>
      <c r="T303" s="48" t="n">
        <f aca="false">SUM(Q303:S303)</f>
        <v>0</v>
      </c>
      <c r="U303" s="49" t="n">
        <f aca="false">U302+P303-T303</f>
        <v>4404.02</v>
      </c>
      <c r="V303" s="50"/>
      <c r="W303" s="51"/>
      <c r="X303" s="52" t="n">
        <f aca="false">X302+L303-V303</f>
        <v>2855</v>
      </c>
      <c r="Y303" s="51" t="n">
        <f aca="false">IF(V303&gt;0,(Y302-Y302)+W303,Y302+W303)</f>
        <v>0</v>
      </c>
    </row>
    <row r="304" customFormat="false" ht="15.75" hidden="false" customHeight="false" outlineLevel="0" collapsed="false">
      <c r="A304" s="42" t="n">
        <f aca="false">A303+1</f>
        <v>43397</v>
      </c>
      <c r="B304" s="43" t="n">
        <f aca="false">IF(WEEKNUM(A304,21)=53,0,WEEKNUM(A304,21))</f>
        <v>43</v>
      </c>
      <c r="C304" s="43" t="n">
        <f aca="false">MONTH(A304)</f>
        <v>10</v>
      </c>
      <c r="D304" s="43" t="str">
        <f aca="false">C304&amp;"_"&amp;B304</f>
        <v>10_43</v>
      </c>
      <c r="E304" s="43" t="n">
        <f aca="false">NETWORKDAYS($A304,$A304,Jours_Fériés)</f>
        <v>1</v>
      </c>
      <c r="I304" s="44"/>
      <c r="J304" s="45"/>
      <c r="K304" s="46" t="n">
        <f aca="false">+SUM(I304:J304)</f>
        <v>0</v>
      </c>
      <c r="L304" s="47"/>
      <c r="M304" s="45"/>
      <c r="N304" s="45"/>
      <c r="O304" s="45"/>
      <c r="P304" s="46" t="n">
        <f aca="false">K304-SUM(L304:O304)</f>
        <v>0</v>
      </c>
      <c r="Q304" s="47"/>
      <c r="R304" s="45"/>
      <c r="S304" s="46"/>
      <c r="T304" s="48" t="n">
        <f aca="false">SUM(Q304:S304)</f>
        <v>0</v>
      </c>
      <c r="U304" s="49" t="n">
        <f aca="false">U303+P304-T304</f>
        <v>4404.02</v>
      </c>
      <c r="V304" s="50"/>
      <c r="W304" s="51"/>
      <c r="X304" s="52" t="n">
        <f aca="false">X303+L304-V304</f>
        <v>2855</v>
      </c>
      <c r="Y304" s="51" t="n">
        <f aca="false">IF(V304&gt;0,(Y303-Y303)+W304,Y303+W304)</f>
        <v>0</v>
      </c>
    </row>
    <row r="305" customFormat="false" ht="15.75" hidden="false" customHeight="false" outlineLevel="0" collapsed="false">
      <c r="A305" s="42" t="n">
        <f aca="false">A304+1</f>
        <v>43398</v>
      </c>
      <c r="B305" s="43" t="n">
        <f aca="false">IF(WEEKNUM(A305,21)=53,0,WEEKNUM(A305,21))</f>
        <v>43</v>
      </c>
      <c r="C305" s="43" t="n">
        <f aca="false">MONTH(A305)</f>
        <v>10</v>
      </c>
      <c r="D305" s="43" t="str">
        <f aca="false">C305&amp;"_"&amp;B305</f>
        <v>10_43</v>
      </c>
      <c r="E305" s="43" t="n">
        <f aca="false">NETWORKDAYS($A305,$A305,Jours_Fériés)</f>
        <v>1</v>
      </c>
      <c r="I305" s="44"/>
      <c r="J305" s="45"/>
      <c r="K305" s="46" t="n">
        <f aca="false">+SUM(I305:J305)</f>
        <v>0</v>
      </c>
      <c r="L305" s="47"/>
      <c r="M305" s="45"/>
      <c r="N305" s="45"/>
      <c r="O305" s="45"/>
      <c r="P305" s="46" t="n">
        <f aca="false">K305-SUM(L305:O305)</f>
        <v>0</v>
      </c>
      <c r="Q305" s="47"/>
      <c r="R305" s="45"/>
      <c r="S305" s="46"/>
      <c r="T305" s="48" t="n">
        <f aca="false">SUM(Q305:S305)</f>
        <v>0</v>
      </c>
      <c r="U305" s="49" t="n">
        <f aca="false">U304+P305-T305</f>
        <v>4404.02</v>
      </c>
      <c r="V305" s="50"/>
      <c r="W305" s="51"/>
      <c r="X305" s="52" t="n">
        <f aca="false">X304+L305-V305</f>
        <v>2855</v>
      </c>
      <c r="Y305" s="51" t="n">
        <f aca="false">IF(V305&gt;0,(Y304-Y304)+W305,Y304+W305)</f>
        <v>0</v>
      </c>
    </row>
    <row r="306" customFormat="false" ht="15.75" hidden="false" customHeight="false" outlineLevel="0" collapsed="false">
      <c r="A306" s="42" t="n">
        <f aca="false">A305+1</f>
        <v>43399</v>
      </c>
      <c r="B306" s="43" t="n">
        <f aca="false">IF(WEEKNUM(A306,21)=53,0,WEEKNUM(A306,21))</f>
        <v>43</v>
      </c>
      <c r="C306" s="43" t="n">
        <f aca="false">MONTH(A306)</f>
        <v>10</v>
      </c>
      <c r="D306" s="43" t="str">
        <f aca="false">C306&amp;"_"&amp;B306</f>
        <v>10_43</v>
      </c>
      <c r="E306" s="43" t="n">
        <f aca="false">NETWORKDAYS($A306,$A306,Jours_Fériés)</f>
        <v>1</v>
      </c>
      <c r="I306" s="44"/>
      <c r="J306" s="45"/>
      <c r="K306" s="46" t="n">
        <f aca="false">+SUM(I306:J306)</f>
        <v>0</v>
      </c>
      <c r="L306" s="47"/>
      <c r="M306" s="45"/>
      <c r="N306" s="45"/>
      <c r="O306" s="45"/>
      <c r="P306" s="46" t="n">
        <f aca="false">K306-SUM(L306:O306)</f>
        <v>0</v>
      </c>
      <c r="Q306" s="47"/>
      <c r="R306" s="45"/>
      <c r="S306" s="46"/>
      <c r="T306" s="48" t="n">
        <f aca="false">SUM(Q306:S306)</f>
        <v>0</v>
      </c>
      <c r="U306" s="49" t="n">
        <f aca="false">U305+P306-T306</f>
        <v>4404.02</v>
      </c>
      <c r="V306" s="50"/>
      <c r="W306" s="51"/>
      <c r="X306" s="52" t="n">
        <f aca="false">X305+L306-V306</f>
        <v>2855</v>
      </c>
      <c r="Y306" s="51" t="n">
        <f aca="false">IF(V306&gt;0,(Y305-Y305)+W306,Y305+W306)</f>
        <v>0</v>
      </c>
    </row>
    <row r="307" customFormat="false" ht="15.75" hidden="false" customHeight="false" outlineLevel="0" collapsed="false">
      <c r="A307" s="42" t="n">
        <f aca="false">A306+1</f>
        <v>43400</v>
      </c>
      <c r="B307" s="43" t="n">
        <f aca="false">IF(WEEKNUM(A307,21)=53,0,WEEKNUM(A307,21))</f>
        <v>43</v>
      </c>
      <c r="C307" s="43" t="n">
        <f aca="false">MONTH(A307)</f>
        <v>10</v>
      </c>
      <c r="D307" s="43" t="str">
        <f aca="false">C307&amp;"_"&amp;B307</f>
        <v>10_43</v>
      </c>
      <c r="E307" s="43" t="n">
        <f aca="false">NETWORKDAYS($A307,$A307,Jours_Fériés)</f>
        <v>0</v>
      </c>
      <c r="I307" s="44"/>
      <c r="J307" s="45"/>
      <c r="K307" s="46" t="n">
        <f aca="false">+SUM(I307:J307)</f>
        <v>0</v>
      </c>
      <c r="L307" s="47"/>
      <c r="M307" s="45"/>
      <c r="N307" s="45"/>
      <c r="O307" s="45"/>
      <c r="P307" s="46" t="n">
        <f aca="false">K307-SUM(L307:O307)</f>
        <v>0</v>
      </c>
      <c r="Q307" s="47"/>
      <c r="R307" s="45"/>
      <c r="S307" s="46"/>
      <c r="T307" s="48" t="n">
        <f aca="false">SUM(Q307:S307)</f>
        <v>0</v>
      </c>
      <c r="U307" s="49" t="n">
        <f aca="false">U306+P307-T307</f>
        <v>4404.02</v>
      </c>
      <c r="V307" s="50"/>
      <c r="W307" s="51"/>
      <c r="X307" s="52" t="n">
        <f aca="false">X306+L307-V307</f>
        <v>2855</v>
      </c>
      <c r="Y307" s="51" t="n">
        <f aca="false">IF(V307&gt;0,(Y306-Y306)+W307,Y306+W307)</f>
        <v>0</v>
      </c>
    </row>
    <row r="308" customFormat="false" ht="15.75" hidden="false" customHeight="false" outlineLevel="0" collapsed="false">
      <c r="A308" s="42" t="n">
        <f aca="false">A307+1</f>
        <v>43401</v>
      </c>
      <c r="B308" s="43" t="n">
        <f aca="false">IF(WEEKNUM(A308,21)=53,0,WEEKNUM(A308,21))</f>
        <v>43</v>
      </c>
      <c r="C308" s="43" t="n">
        <f aca="false">MONTH(A308)</f>
        <v>10</v>
      </c>
      <c r="D308" s="43" t="str">
        <f aca="false">C308&amp;"_"&amp;B308</f>
        <v>10_43</v>
      </c>
      <c r="E308" s="43" t="n">
        <f aca="false">NETWORKDAYS($A308,$A308,Jours_Fériés)</f>
        <v>0</v>
      </c>
      <c r="I308" s="44"/>
      <c r="J308" s="45"/>
      <c r="K308" s="46" t="n">
        <f aca="false">+SUM(I308:J308)</f>
        <v>0</v>
      </c>
      <c r="L308" s="47"/>
      <c r="M308" s="45"/>
      <c r="N308" s="45"/>
      <c r="O308" s="45"/>
      <c r="P308" s="46" t="n">
        <f aca="false">K308-SUM(L308:O308)</f>
        <v>0</v>
      </c>
      <c r="Q308" s="47"/>
      <c r="R308" s="45"/>
      <c r="S308" s="46"/>
      <c r="T308" s="48" t="n">
        <f aca="false">SUM(Q308:S308)</f>
        <v>0</v>
      </c>
      <c r="U308" s="49" t="n">
        <f aca="false">U307+P308-T308</f>
        <v>4404.02</v>
      </c>
      <c r="V308" s="50"/>
      <c r="W308" s="51"/>
      <c r="X308" s="52" t="n">
        <f aca="false">X307+L308-V308</f>
        <v>2855</v>
      </c>
      <c r="Y308" s="51" t="n">
        <f aca="false">IF(V308&gt;0,(Y307-Y307)+W308,Y307+W308)</f>
        <v>0</v>
      </c>
    </row>
    <row r="309" customFormat="false" ht="15.75" hidden="false" customHeight="false" outlineLevel="0" collapsed="false">
      <c r="A309" s="42" t="n">
        <f aca="false">A308+1</f>
        <v>43402</v>
      </c>
      <c r="B309" s="43" t="n">
        <f aca="false">IF(WEEKNUM(A309,21)=53,0,WEEKNUM(A309,21))</f>
        <v>44</v>
      </c>
      <c r="C309" s="43" t="n">
        <f aca="false">MONTH(A309)</f>
        <v>10</v>
      </c>
      <c r="D309" s="43" t="str">
        <f aca="false">C309&amp;"_"&amp;B309</f>
        <v>10_44</v>
      </c>
      <c r="E309" s="43" t="n">
        <f aca="false">NETWORKDAYS($A309,$A309,Jours_Fériés)</f>
        <v>1</v>
      </c>
      <c r="I309" s="44"/>
      <c r="J309" s="45"/>
      <c r="K309" s="46" t="n">
        <f aca="false">+SUM(I309:J309)</f>
        <v>0</v>
      </c>
      <c r="L309" s="47"/>
      <c r="M309" s="45"/>
      <c r="N309" s="45"/>
      <c r="O309" s="45"/>
      <c r="P309" s="46" t="n">
        <f aca="false">K309-SUM(L309:O309)</f>
        <v>0</v>
      </c>
      <c r="Q309" s="47"/>
      <c r="R309" s="45"/>
      <c r="S309" s="46"/>
      <c r="T309" s="48" t="n">
        <f aca="false">SUM(Q309:S309)</f>
        <v>0</v>
      </c>
      <c r="U309" s="49" t="n">
        <f aca="false">U308+P309-T309</f>
        <v>4404.02</v>
      </c>
      <c r="V309" s="50"/>
      <c r="W309" s="51"/>
      <c r="X309" s="52" t="n">
        <f aca="false">X308+L309-V309</f>
        <v>2855</v>
      </c>
      <c r="Y309" s="51" t="n">
        <f aca="false">IF(V309&gt;0,(Y308-Y308)+W309,Y308+W309)</f>
        <v>0</v>
      </c>
    </row>
    <row r="310" customFormat="false" ht="15.75" hidden="false" customHeight="false" outlineLevel="0" collapsed="false">
      <c r="A310" s="42" t="n">
        <f aca="false">A309+1</f>
        <v>43403</v>
      </c>
      <c r="B310" s="43" t="n">
        <f aca="false">IF(WEEKNUM(A310,21)=53,0,WEEKNUM(A310,21))</f>
        <v>44</v>
      </c>
      <c r="C310" s="43" t="n">
        <f aca="false">MONTH(A310)</f>
        <v>10</v>
      </c>
      <c r="D310" s="43" t="str">
        <f aca="false">C310&amp;"_"&amp;B310</f>
        <v>10_44</v>
      </c>
      <c r="E310" s="43" t="n">
        <f aca="false">NETWORKDAYS($A310,$A310,Jours_Fériés)</f>
        <v>1</v>
      </c>
      <c r="I310" s="44"/>
      <c r="J310" s="45"/>
      <c r="K310" s="46" t="n">
        <f aca="false">+SUM(I310:J310)</f>
        <v>0</v>
      </c>
      <c r="L310" s="47"/>
      <c r="M310" s="45"/>
      <c r="N310" s="45"/>
      <c r="O310" s="45"/>
      <c r="P310" s="46" t="n">
        <f aca="false">K310-SUM(L310:O310)</f>
        <v>0</v>
      </c>
      <c r="Q310" s="47"/>
      <c r="R310" s="45"/>
      <c r="S310" s="46"/>
      <c r="T310" s="48" t="n">
        <f aca="false">SUM(Q310:S310)</f>
        <v>0</v>
      </c>
      <c r="U310" s="49" t="n">
        <f aca="false">U309+P310-T310</f>
        <v>4404.02</v>
      </c>
      <c r="V310" s="50"/>
      <c r="W310" s="51"/>
      <c r="X310" s="52" t="n">
        <f aca="false">X309+L310-V310</f>
        <v>2855</v>
      </c>
      <c r="Y310" s="51" t="n">
        <f aca="false">IF(V310&gt;0,(Y309-Y309)+W310,Y309+W310)</f>
        <v>0</v>
      </c>
    </row>
    <row r="311" customFormat="false" ht="15.75" hidden="false" customHeight="false" outlineLevel="0" collapsed="false">
      <c r="A311" s="42" t="n">
        <f aca="false">A310+1</f>
        <v>43404</v>
      </c>
      <c r="B311" s="43" t="n">
        <f aca="false">IF(WEEKNUM(A311,21)=53,0,WEEKNUM(A311,21))</f>
        <v>44</v>
      </c>
      <c r="C311" s="43" t="n">
        <f aca="false">MONTH(A311)</f>
        <v>10</v>
      </c>
      <c r="D311" s="43" t="str">
        <f aca="false">C311&amp;"_"&amp;B311</f>
        <v>10_44</v>
      </c>
      <c r="E311" s="43" t="n">
        <f aca="false">NETWORKDAYS($A311,$A311,Jours_Fériés)</f>
        <v>1</v>
      </c>
      <c r="I311" s="44"/>
      <c r="J311" s="45"/>
      <c r="K311" s="46" t="n">
        <f aca="false">+SUM(I311:J311)</f>
        <v>0</v>
      </c>
      <c r="L311" s="47"/>
      <c r="M311" s="45"/>
      <c r="N311" s="45"/>
      <c r="O311" s="45"/>
      <c r="P311" s="46" t="n">
        <f aca="false">K311-SUM(L311:O311)</f>
        <v>0</v>
      </c>
      <c r="Q311" s="47"/>
      <c r="R311" s="45"/>
      <c r="S311" s="46"/>
      <c r="T311" s="48" t="n">
        <f aca="false">SUM(Q311:S311)</f>
        <v>0</v>
      </c>
      <c r="U311" s="49" t="n">
        <f aca="false">U310+P311-T311</f>
        <v>4404.02</v>
      </c>
      <c r="V311" s="50"/>
      <c r="W311" s="51"/>
      <c r="X311" s="52" t="n">
        <f aca="false">X310+L311-V311</f>
        <v>2855</v>
      </c>
      <c r="Y311" s="51" t="n">
        <f aca="false">IF(V311&gt;0,(Y310-Y310)+W311,Y310+W311)</f>
        <v>0</v>
      </c>
    </row>
    <row r="312" customFormat="false" ht="15.75" hidden="false" customHeight="false" outlineLevel="0" collapsed="false">
      <c r="A312" s="42" t="n">
        <f aca="false">A311+1</f>
        <v>43405</v>
      </c>
      <c r="B312" s="43" t="n">
        <f aca="false">IF(WEEKNUM(A312,21)=53,0,WEEKNUM(A312,21))</f>
        <v>44</v>
      </c>
      <c r="C312" s="43" t="n">
        <f aca="false">MONTH(A312)</f>
        <v>11</v>
      </c>
      <c r="D312" s="43" t="str">
        <f aca="false">C312&amp;"_"&amp;B312</f>
        <v>11_44</v>
      </c>
      <c r="E312" s="43" t="n">
        <f aca="false">NETWORKDAYS($A312,$A312,Jours_Fériés)</f>
        <v>0</v>
      </c>
      <c r="I312" s="44"/>
      <c r="J312" s="45"/>
      <c r="K312" s="46" t="n">
        <f aca="false">+SUM(I312:J312)</f>
        <v>0</v>
      </c>
      <c r="L312" s="47"/>
      <c r="M312" s="45"/>
      <c r="N312" s="45"/>
      <c r="O312" s="45"/>
      <c r="P312" s="46" t="n">
        <f aca="false">K312-SUM(L312:O312)</f>
        <v>0</v>
      </c>
      <c r="Q312" s="47"/>
      <c r="R312" s="45"/>
      <c r="S312" s="46"/>
      <c r="T312" s="48" t="n">
        <f aca="false">SUM(Q312:S312)</f>
        <v>0</v>
      </c>
      <c r="U312" s="49" t="n">
        <f aca="false">U311+P312-T312</f>
        <v>4404.02</v>
      </c>
      <c r="V312" s="50"/>
      <c r="W312" s="51"/>
      <c r="X312" s="52" t="n">
        <f aca="false">X311+L312-V312</f>
        <v>2855</v>
      </c>
      <c r="Y312" s="51" t="n">
        <f aca="false">IF(V312&gt;0,(Y311-Y311)+W312,Y311+W312)</f>
        <v>0</v>
      </c>
    </row>
    <row r="313" customFormat="false" ht="15.75" hidden="false" customHeight="false" outlineLevel="0" collapsed="false">
      <c r="A313" s="42" t="n">
        <f aca="false">A312+1</f>
        <v>43406</v>
      </c>
      <c r="B313" s="43" t="n">
        <f aca="false">IF(WEEKNUM(A313,21)=53,0,WEEKNUM(A313,21))</f>
        <v>44</v>
      </c>
      <c r="C313" s="43" t="n">
        <f aca="false">MONTH(A313)</f>
        <v>11</v>
      </c>
      <c r="D313" s="43" t="str">
        <f aca="false">C313&amp;"_"&amp;B313</f>
        <v>11_44</v>
      </c>
      <c r="E313" s="43" t="n">
        <f aca="false">NETWORKDAYS($A313,$A313,Jours_Fériés)</f>
        <v>1</v>
      </c>
      <c r="I313" s="44"/>
      <c r="J313" s="45"/>
      <c r="K313" s="46" t="n">
        <f aca="false">+SUM(I313:J313)</f>
        <v>0</v>
      </c>
      <c r="L313" s="47"/>
      <c r="M313" s="45"/>
      <c r="N313" s="45"/>
      <c r="O313" s="45"/>
      <c r="P313" s="46" t="n">
        <f aca="false">K313-SUM(L313:O313)</f>
        <v>0</v>
      </c>
      <c r="Q313" s="47"/>
      <c r="R313" s="45"/>
      <c r="S313" s="46"/>
      <c r="T313" s="48" t="n">
        <f aca="false">SUM(Q313:S313)</f>
        <v>0</v>
      </c>
      <c r="U313" s="49" t="n">
        <f aca="false">U312+P313-T313</f>
        <v>4404.02</v>
      </c>
      <c r="V313" s="50"/>
      <c r="W313" s="51"/>
      <c r="X313" s="52" t="n">
        <f aca="false">X312+L313-V313</f>
        <v>2855</v>
      </c>
      <c r="Y313" s="51" t="n">
        <f aca="false">IF(V313&gt;0,(Y312-Y312)+W313,Y312+W313)</f>
        <v>0</v>
      </c>
    </row>
    <row r="314" customFormat="false" ht="15.75" hidden="false" customHeight="false" outlineLevel="0" collapsed="false">
      <c r="A314" s="42" t="n">
        <f aca="false">A313+1</f>
        <v>43407</v>
      </c>
      <c r="B314" s="43" t="n">
        <f aca="false">IF(WEEKNUM(A314,21)=53,0,WEEKNUM(A314,21))</f>
        <v>44</v>
      </c>
      <c r="C314" s="43" t="n">
        <f aca="false">MONTH(A314)</f>
        <v>11</v>
      </c>
      <c r="D314" s="43" t="str">
        <f aca="false">C314&amp;"_"&amp;B314</f>
        <v>11_44</v>
      </c>
      <c r="E314" s="43" t="n">
        <f aca="false">NETWORKDAYS($A314,$A314,Jours_Fériés)</f>
        <v>0</v>
      </c>
      <c r="I314" s="44"/>
      <c r="J314" s="45"/>
      <c r="K314" s="46" t="n">
        <f aca="false">+SUM(I314:J314)</f>
        <v>0</v>
      </c>
      <c r="L314" s="47"/>
      <c r="M314" s="45"/>
      <c r="N314" s="45"/>
      <c r="O314" s="45"/>
      <c r="P314" s="46" t="n">
        <f aca="false">K314-SUM(L314:O314)</f>
        <v>0</v>
      </c>
      <c r="Q314" s="47"/>
      <c r="R314" s="45"/>
      <c r="S314" s="46"/>
      <c r="T314" s="48" t="n">
        <f aca="false">SUM(Q314:S314)</f>
        <v>0</v>
      </c>
      <c r="U314" s="49" t="n">
        <f aca="false">U313+P314-T314</f>
        <v>4404.02</v>
      </c>
      <c r="V314" s="50"/>
      <c r="W314" s="51"/>
      <c r="X314" s="52" t="n">
        <f aca="false">X313+L314-V314</f>
        <v>2855</v>
      </c>
      <c r="Y314" s="51" t="n">
        <f aca="false">IF(V314&gt;0,(Y313-Y313)+W314,Y313+W314)</f>
        <v>0</v>
      </c>
    </row>
    <row r="315" customFormat="false" ht="15.75" hidden="false" customHeight="false" outlineLevel="0" collapsed="false">
      <c r="A315" s="42" t="n">
        <f aca="false">A314+1</f>
        <v>43408</v>
      </c>
      <c r="B315" s="43" t="n">
        <f aca="false">IF(WEEKNUM(A315,21)=53,0,WEEKNUM(A315,21))</f>
        <v>44</v>
      </c>
      <c r="C315" s="43" t="n">
        <f aca="false">MONTH(A315)</f>
        <v>11</v>
      </c>
      <c r="D315" s="43" t="str">
        <f aca="false">C315&amp;"_"&amp;B315</f>
        <v>11_44</v>
      </c>
      <c r="E315" s="43" t="n">
        <f aca="false">NETWORKDAYS($A315,$A315,Jours_Fériés)</f>
        <v>0</v>
      </c>
      <c r="I315" s="44"/>
      <c r="J315" s="45"/>
      <c r="K315" s="46" t="n">
        <f aca="false">+SUM(I315:J315)</f>
        <v>0</v>
      </c>
      <c r="L315" s="47"/>
      <c r="M315" s="45"/>
      <c r="N315" s="45"/>
      <c r="O315" s="45"/>
      <c r="P315" s="46" t="n">
        <f aca="false">K315-SUM(L315:O315)</f>
        <v>0</v>
      </c>
      <c r="Q315" s="47"/>
      <c r="R315" s="45"/>
      <c r="S315" s="46"/>
      <c r="T315" s="48" t="n">
        <f aca="false">SUM(Q315:S315)</f>
        <v>0</v>
      </c>
      <c r="U315" s="49" t="n">
        <f aca="false">U314+P315-T315</f>
        <v>4404.02</v>
      </c>
      <c r="V315" s="50"/>
      <c r="W315" s="51"/>
      <c r="X315" s="52" t="n">
        <f aca="false">X314+L315-V315</f>
        <v>2855</v>
      </c>
      <c r="Y315" s="51" t="n">
        <f aca="false">IF(V315&gt;0,(Y314-Y314)+W315,Y314+W315)</f>
        <v>0</v>
      </c>
    </row>
    <row r="316" customFormat="false" ht="15.75" hidden="false" customHeight="false" outlineLevel="0" collapsed="false">
      <c r="A316" s="42" t="n">
        <f aca="false">A315+1</f>
        <v>43409</v>
      </c>
      <c r="B316" s="43" t="n">
        <f aca="false">IF(WEEKNUM(A316,21)=53,0,WEEKNUM(A316,21))</f>
        <v>45</v>
      </c>
      <c r="C316" s="43" t="n">
        <f aca="false">MONTH(A316)</f>
        <v>11</v>
      </c>
      <c r="D316" s="43" t="str">
        <f aca="false">C316&amp;"_"&amp;B316</f>
        <v>11_45</v>
      </c>
      <c r="E316" s="43" t="n">
        <f aca="false">NETWORKDAYS($A316,$A316,Jours_Fériés)</f>
        <v>1</v>
      </c>
      <c r="I316" s="44"/>
      <c r="J316" s="45"/>
      <c r="K316" s="46" t="n">
        <f aca="false">+SUM(I316:J316)</f>
        <v>0</v>
      </c>
      <c r="L316" s="47"/>
      <c r="M316" s="45"/>
      <c r="N316" s="45"/>
      <c r="O316" s="45"/>
      <c r="P316" s="46" t="n">
        <f aca="false">K316-SUM(L316:O316)</f>
        <v>0</v>
      </c>
      <c r="Q316" s="47"/>
      <c r="R316" s="45"/>
      <c r="S316" s="46"/>
      <c r="T316" s="48" t="n">
        <f aca="false">SUM(Q316:S316)</f>
        <v>0</v>
      </c>
      <c r="U316" s="49" t="n">
        <f aca="false">U315+P316-T316</f>
        <v>4404.02</v>
      </c>
      <c r="V316" s="50"/>
      <c r="W316" s="51"/>
      <c r="X316" s="52" t="n">
        <f aca="false">X315+L316-V316</f>
        <v>2855</v>
      </c>
      <c r="Y316" s="51" t="n">
        <f aca="false">IF(V316&gt;0,(Y315-Y315)+W316,Y315+W316)</f>
        <v>0</v>
      </c>
    </row>
    <row r="317" customFormat="false" ht="15.75" hidden="false" customHeight="false" outlineLevel="0" collapsed="false">
      <c r="A317" s="42" t="n">
        <f aca="false">A316+1</f>
        <v>43410</v>
      </c>
      <c r="B317" s="43" t="n">
        <f aca="false">IF(WEEKNUM(A317,21)=53,0,WEEKNUM(A317,21))</f>
        <v>45</v>
      </c>
      <c r="C317" s="43" t="n">
        <f aca="false">MONTH(A317)</f>
        <v>11</v>
      </c>
      <c r="D317" s="43" t="str">
        <f aca="false">C317&amp;"_"&amp;B317</f>
        <v>11_45</v>
      </c>
      <c r="E317" s="43" t="n">
        <f aca="false">NETWORKDAYS($A317,$A317,Jours_Fériés)</f>
        <v>1</v>
      </c>
      <c r="I317" s="44"/>
      <c r="J317" s="45"/>
      <c r="K317" s="46" t="n">
        <f aca="false">+SUM(I317:J317)</f>
        <v>0</v>
      </c>
      <c r="L317" s="47"/>
      <c r="M317" s="45"/>
      <c r="N317" s="45"/>
      <c r="O317" s="45"/>
      <c r="P317" s="46" t="n">
        <f aca="false">K317-SUM(L317:O317)</f>
        <v>0</v>
      </c>
      <c r="Q317" s="47"/>
      <c r="R317" s="45"/>
      <c r="S317" s="46"/>
      <c r="T317" s="48" t="n">
        <f aca="false">SUM(Q317:S317)</f>
        <v>0</v>
      </c>
      <c r="U317" s="49" t="n">
        <f aca="false">U316+P317-T317</f>
        <v>4404.02</v>
      </c>
      <c r="V317" s="50"/>
      <c r="W317" s="51"/>
      <c r="X317" s="52" t="n">
        <f aca="false">X316+L317-V317</f>
        <v>2855</v>
      </c>
      <c r="Y317" s="51" t="n">
        <f aca="false">IF(V317&gt;0,(Y316-Y316)+W317,Y316+W317)</f>
        <v>0</v>
      </c>
    </row>
    <row r="318" customFormat="false" ht="15.75" hidden="false" customHeight="false" outlineLevel="0" collapsed="false">
      <c r="A318" s="42" t="n">
        <f aca="false">A317+1</f>
        <v>43411</v>
      </c>
      <c r="B318" s="43" t="n">
        <f aca="false">IF(WEEKNUM(A318,21)=53,0,WEEKNUM(A318,21))</f>
        <v>45</v>
      </c>
      <c r="C318" s="43" t="n">
        <f aca="false">MONTH(A318)</f>
        <v>11</v>
      </c>
      <c r="D318" s="43" t="str">
        <f aca="false">C318&amp;"_"&amp;B318</f>
        <v>11_45</v>
      </c>
      <c r="E318" s="43" t="n">
        <f aca="false">NETWORKDAYS($A318,$A318,Jours_Fériés)</f>
        <v>1</v>
      </c>
      <c r="I318" s="44"/>
      <c r="J318" s="45"/>
      <c r="K318" s="46" t="n">
        <f aca="false">+SUM(I318:J318)</f>
        <v>0</v>
      </c>
      <c r="L318" s="47"/>
      <c r="M318" s="45"/>
      <c r="N318" s="45"/>
      <c r="O318" s="45"/>
      <c r="P318" s="46" t="n">
        <f aca="false">K318-SUM(L318:O318)</f>
        <v>0</v>
      </c>
      <c r="Q318" s="47"/>
      <c r="R318" s="45"/>
      <c r="S318" s="46"/>
      <c r="T318" s="48" t="n">
        <f aca="false">SUM(Q318:S318)</f>
        <v>0</v>
      </c>
      <c r="U318" s="49" t="n">
        <f aca="false">U317+P318-T318</f>
        <v>4404.02</v>
      </c>
      <c r="V318" s="50"/>
      <c r="W318" s="51"/>
      <c r="X318" s="52" t="n">
        <f aca="false">X317+L318-V318</f>
        <v>2855</v>
      </c>
      <c r="Y318" s="51" t="n">
        <f aca="false">IF(V318&gt;0,(Y317-Y317)+W318,Y317+W318)</f>
        <v>0</v>
      </c>
    </row>
    <row r="319" customFormat="false" ht="15.75" hidden="false" customHeight="false" outlineLevel="0" collapsed="false">
      <c r="A319" s="42" t="n">
        <f aca="false">A318+1</f>
        <v>43412</v>
      </c>
      <c r="B319" s="43" t="n">
        <f aca="false">IF(WEEKNUM(A319,21)=53,0,WEEKNUM(A319,21))</f>
        <v>45</v>
      </c>
      <c r="C319" s="43" t="n">
        <f aca="false">MONTH(A319)</f>
        <v>11</v>
      </c>
      <c r="D319" s="43" t="str">
        <f aca="false">C319&amp;"_"&amp;B319</f>
        <v>11_45</v>
      </c>
      <c r="E319" s="43" t="n">
        <f aca="false">NETWORKDAYS($A319,$A319,Jours_Fériés)</f>
        <v>1</v>
      </c>
      <c r="I319" s="44"/>
      <c r="J319" s="45"/>
      <c r="K319" s="46" t="n">
        <f aca="false">+SUM(I319:J319)</f>
        <v>0</v>
      </c>
      <c r="L319" s="47"/>
      <c r="M319" s="45"/>
      <c r="N319" s="45"/>
      <c r="O319" s="45"/>
      <c r="P319" s="46" t="n">
        <f aca="false">K319-SUM(L319:O319)</f>
        <v>0</v>
      </c>
      <c r="Q319" s="47"/>
      <c r="R319" s="45"/>
      <c r="S319" s="46"/>
      <c r="T319" s="48" t="n">
        <f aca="false">SUM(Q319:S319)</f>
        <v>0</v>
      </c>
      <c r="U319" s="49" t="n">
        <f aca="false">U318+P319-T319</f>
        <v>4404.02</v>
      </c>
      <c r="V319" s="50"/>
      <c r="W319" s="51"/>
      <c r="X319" s="52" t="n">
        <f aca="false">X318+L319-V319</f>
        <v>2855</v>
      </c>
      <c r="Y319" s="51" t="n">
        <f aca="false">IF(V319&gt;0,(Y318-Y318)+W319,Y318+W319)</f>
        <v>0</v>
      </c>
    </row>
    <row r="320" customFormat="false" ht="15.75" hidden="false" customHeight="false" outlineLevel="0" collapsed="false">
      <c r="A320" s="42" t="n">
        <f aca="false">A319+1</f>
        <v>43413</v>
      </c>
      <c r="B320" s="43" t="n">
        <f aca="false">IF(WEEKNUM(A320,21)=53,0,WEEKNUM(A320,21))</f>
        <v>45</v>
      </c>
      <c r="C320" s="43" t="n">
        <f aca="false">MONTH(A320)</f>
        <v>11</v>
      </c>
      <c r="D320" s="43" t="str">
        <f aca="false">C320&amp;"_"&amp;B320</f>
        <v>11_45</v>
      </c>
      <c r="E320" s="43" t="n">
        <f aca="false">NETWORKDAYS($A320,$A320,Jours_Fériés)</f>
        <v>1</v>
      </c>
      <c r="I320" s="44"/>
      <c r="J320" s="45"/>
      <c r="K320" s="46" t="n">
        <f aca="false">+SUM(I320:J320)</f>
        <v>0</v>
      </c>
      <c r="L320" s="47"/>
      <c r="M320" s="45"/>
      <c r="N320" s="45"/>
      <c r="O320" s="45"/>
      <c r="P320" s="46" t="n">
        <f aca="false">K320-SUM(L320:O320)</f>
        <v>0</v>
      </c>
      <c r="Q320" s="47"/>
      <c r="R320" s="45"/>
      <c r="S320" s="46"/>
      <c r="T320" s="48" t="n">
        <f aca="false">SUM(Q320:S320)</f>
        <v>0</v>
      </c>
      <c r="U320" s="49" t="n">
        <f aca="false">U319+P320-T320</f>
        <v>4404.02</v>
      </c>
      <c r="V320" s="50"/>
      <c r="W320" s="51"/>
      <c r="X320" s="52" t="n">
        <f aca="false">X319+L320-V320</f>
        <v>2855</v>
      </c>
      <c r="Y320" s="51" t="n">
        <f aca="false">IF(V320&gt;0,(Y319-Y319)+W320,Y319+W320)</f>
        <v>0</v>
      </c>
    </row>
    <row r="321" customFormat="false" ht="15.75" hidden="false" customHeight="false" outlineLevel="0" collapsed="false">
      <c r="A321" s="42" t="n">
        <f aca="false">A320+1</f>
        <v>43414</v>
      </c>
      <c r="B321" s="43" t="n">
        <f aca="false">IF(WEEKNUM(A321,21)=53,0,WEEKNUM(A321,21))</f>
        <v>45</v>
      </c>
      <c r="C321" s="43" t="n">
        <f aca="false">MONTH(A321)</f>
        <v>11</v>
      </c>
      <c r="D321" s="43" t="str">
        <f aca="false">C321&amp;"_"&amp;B321</f>
        <v>11_45</v>
      </c>
      <c r="E321" s="43" t="n">
        <f aca="false">NETWORKDAYS($A321,$A321,Jours_Fériés)</f>
        <v>0</v>
      </c>
      <c r="I321" s="44"/>
      <c r="J321" s="45"/>
      <c r="K321" s="46" t="n">
        <f aca="false">+SUM(I321:J321)</f>
        <v>0</v>
      </c>
      <c r="L321" s="47"/>
      <c r="M321" s="45"/>
      <c r="N321" s="45"/>
      <c r="O321" s="45"/>
      <c r="P321" s="46" t="n">
        <f aca="false">K321-SUM(L321:O321)</f>
        <v>0</v>
      </c>
      <c r="Q321" s="47"/>
      <c r="R321" s="45"/>
      <c r="S321" s="46"/>
      <c r="T321" s="48" t="n">
        <f aca="false">SUM(Q321:S321)</f>
        <v>0</v>
      </c>
      <c r="U321" s="49" t="n">
        <f aca="false">U320+P321-T321</f>
        <v>4404.02</v>
      </c>
      <c r="V321" s="50"/>
      <c r="W321" s="51"/>
      <c r="X321" s="52" t="n">
        <f aca="false">X320+L321-V321</f>
        <v>2855</v>
      </c>
      <c r="Y321" s="51" t="n">
        <f aca="false">IF(V321&gt;0,(Y320-Y320)+W321,Y320+W321)</f>
        <v>0</v>
      </c>
    </row>
    <row r="322" customFormat="false" ht="15.75" hidden="false" customHeight="false" outlineLevel="0" collapsed="false">
      <c r="A322" s="42" t="n">
        <f aca="false">A321+1</f>
        <v>43415</v>
      </c>
      <c r="B322" s="43" t="n">
        <f aca="false">IF(WEEKNUM(A322,21)=53,0,WEEKNUM(A322,21))</f>
        <v>45</v>
      </c>
      <c r="C322" s="43" t="n">
        <f aca="false">MONTH(A322)</f>
        <v>11</v>
      </c>
      <c r="D322" s="43" t="str">
        <f aca="false">C322&amp;"_"&amp;B322</f>
        <v>11_45</v>
      </c>
      <c r="E322" s="43" t="n">
        <f aca="false">NETWORKDAYS($A322,$A322,Jours_Fériés)</f>
        <v>0</v>
      </c>
      <c r="I322" s="44"/>
      <c r="J322" s="45"/>
      <c r="K322" s="46" t="n">
        <f aca="false">+SUM(I322:J322)</f>
        <v>0</v>
      </c>
      <c r="L322" s="47"/>
      <c r="M322" s="45"/>
      <c r="N322" s="45"/>
      <c r="O322" s="45"/>
      <c r="P322" s="46" t="n">
        <f aca="false">K322-SUM(L322:O322)</f>
        <v>0</v>
      </c>
      <c r="Q322" s="47"/>
      <c r="R322" s="45"/>
      <c r="S322" s="46"/>
      <c r="T322" s="48" t="n">
        <f aca="false">SUM(Q322:S322)</f>
        <v>0</v>
      </c>
      <c r="U322" s="49" t="n">
        <f aca="false">U321+P322-T322</f>
        <v>4404.02</v>
      </c>
      <c r="V322" s="50"/>
      <c r="W322" s="51"/>
      <c r="X322" s="52" t="n">
        <f aca="false">X321+L322-V322</f>
        <v>2855</v>
      </c>
      <c r="Y322" s="51" t="n">
        <f aca="false">IF(V322&gt;0,(Y321-Y321)+W322,Y321+W322)</f>
        <v>0</v>
      </c>
    </row>
    <row r="323" customFormat="false" ht="15.75" hidden="false" customHeight="false" outlineLevel="0" collapsed="false">
      <c r="A323" s="42" t="n">
        <f aca="false">A322+1</f>
        <v>43416</v>
      </c>
      <c r="B323" s="43" t="n">
        <f aca="false">IF(WEEKNUM(A323,21)=53,0,WEEKNUM(A323,21))</f>
        <v>46</v>
      </c>
      <c r="C323" s="43" t="n">
        <f aca="false">MONTH(A323)</f>
        <v>11</v>
      </c>
      <c r="D323" s="43" t="str">
        <f aca="false">C323&amp;"_"&amp;B323</f>
        <v>11_46</v>
      </c>
      <c r="E323" s="43" t="n">
        <f aca="false">NETWORKDAYS($A323,$A323,Jours_Fériés)</f>
        <v>1</v>
      </c>
      <c r="I323" s="44"/>
      <c r="J323" s="45"/>
      <c r="K323" s="46" t="n">
        <f aca="false">+SUM(I323:J323)</f>
        <v>0</v>
      </c>
      <c r="L323" s="47"/>
      <c r="M323" s="45"/>
      <c r="N323" s="45"/>
      <c r="O323" s="45"/>
      <c r="P323" s="46" t="n">
        <f aca="false">K323-SUM(L323:O323)</f>
        <v>0</v>
      </c>
      <c r="Q323" s="47"/>
      <c r="R323" s="45"/>
      <c r="S323" s="46"/>
      <c r="T323" s="48" t="n">
        <f aca="false">SUM(Q323:S323)</f>
        <v>0</v>
      </c>
      <c r="U323" s="49" t="n">
        <f aca="false">U322+P323-T323</f>
        <v>4404.02</v>
      </c>
      <c r="V323" s="50"/>
      <c r="W323" s="51"/>
      <c r="X323" s="52" t="n">
        <f aca="false">X322+L323-V323</f>
        <v>2855</v>
      </c>
      <c r="Y323" s="51" t="n">
        <f aca="false">IF(V323&gt;0,(Y322-Y322)+W323,Y322+W323)</f>
        <v>0</v>
      </c>
    </row>
    <row r="324" customFormat="false" ht="15.75" hidden="false" customHeight="false" outlineLevel="0" collapsed="false">
      <c r="A324" s="42" t="n">
        <f aca="false">A323+1</f>
        <v>43417</v>
      </c>
      <c r="B324" s="43" t="n">
        <f aca="false">IF(WEEKNUM(A324,21)=53,0,WEEKNUM(A324,21))</f>
        <v>46</v>
      </c>
      <c r="C324" s="43" t="n">
        <f aca="false">MONTH(A324)</f>
        <v>11</v>
      </c>
      <c r="D324" s="43" t="str">
        <f aca="false">C324&amp;"_"&amp;B324</f>
        <v>11_46</v>
      </c>
      <c r="E324" s="43" t="n">
        <f aca="false">NETWORKDAYS($A324,$A324,Jours_Fériés)</f>
        <v>1</v>
      </c>
      <c r="I324" s="44"/>
      <c r="J324" s="45"/>
      <c r="K324" s="46" t="n">
        <f aca="false">+SUM(I324:J324)</f>
        <v>0</v>
      </c>
      <c r="L324" s="47"/>
      <c r="M324" s="45"/>
      <c r="N324" s="45"/>
      <c r="O324" s="45"/>
      <c r="P324" s="46" t="n">
        <f aca="false">K324-SUM(L324:O324)</f>
        <v>0</v>
      </c>
      <c r="Q324" s="47"/>
      <c r="R324" s="45"/>
      <c r="S324" s="46"/>
      <c r="T324" s="48" t="n">
        <f aca="false">SUM(Q324:S324)</f>
        <v>0</v>
      </c>
      <c r="U324" s="49" t="n">
        <f aca="false">U323+P324-T324</f>
        <v>4404.02</v>
      </c>
      <c r="V324" s="50"/>
      <c r="W324" s="51"/>
      <c r="X324" s="52" t="n">
        <f aca="false">X323+L324-V324</f>
        <v>2855</v>
      </c>
      <c r="Y324" s="51" t="n">
        <f aca="false">IF(V324&gt;0,(Y323-Y323)+W324,Y323+W324)</f>
        <v>0</v>
      </c>
    </row>
    <row r="325" customFormat="false" ht="15.75" hidden="false" customHeight="false" outlineLevel="0" collapsed="false">
      <c r="A325" s="42" t="n">
        <f aca="false">A324+1</f>
        <v>43418</v>
      </c>
      <c r="B325" s="43" t="n">
        <f aca="false">IF(WEEKNUM(A325,21)=53,0,WEEKNUM(A325,21))</f>
        <v>46</v>
      </c>
      <c r="C325" s="43" t="n">
        <f aca="false">MONTH(A325)</f>
        <v>11</v>
      </c>
      <c r="D325" s="43" t="str">
        <f aca="false">C325&amp;"_"&amp;B325</f>
        <v>11_46</v>
      </c>
      <c r="E325" s="43" t="n">
        <f aca="false">NETWORKDAYS($A325,$A325,Jours_Fériés)</f>
        <v>1</v>
      </c>
      <c r="I325" s="44"/>
      <c r="J325" s="45"/>
      <c r="K325" s="46" t="n">
        <f aca="false">+SUM(I325:J325)</f>
        <v>0</v>
      </c>
      <c r="L325" s="47"/>
      <c r="M325" s="45"/>
      <c r="N325" s="45"/>
      <c r="O325" s="45"/>
      <c r="P325" s="46" t="n">
        <f aca="false">K325-SUM(L325:O325)</f>
        <v>0</v>
      </c>
      <c r="Q325" s="47"/>
      <c r="R325" s="45"/>
      <c r="S325" s="46"/>
      <c r="T325" s="48" t="n">
        <f aca="false">SUM(Q325:S325)</f>
        <v>0</v>
      </c>
      <c r="U325" s="49" t="n">
        <f aca="false">U324+P325-T325</f>
        <v>4404.02</v>
      </c>
      <c r="V325" s="50"/>
      <c r="W325" s="51"/>
      <c r="X325" s="52" t="n">
        <f aca="false">X324+L325-V325</f>
        <v>2855</v>
      </c>
      <c r="Y325" s="51" t="n">
        <f aca="false">IF(V325&gt;0,(Y324-Y324)+W325,Y324+W325)</f>
        <v>0</v>
      </c>
    </row>
    <row r="326" customFormat="false" ht="15.75" hidden="false" customHeight="false" outlineLevel="0" collapsed="false">
      <c r="A326" s="42" t="n">
        <f aca="false">A325+1</f>
        <v>43419</v>
      </c>
      <c r="B326" s="43" t="n">
        <f aca="false">IF(WEEKNUM(A326,21)=53,0,WEEKNUM(A326,21))</f>
        <v>46</v>
      </c>
      <c r="C326" s="43" t="n">
        <f aca="false">MONTH(A326)</f>
        <v>11</v>
      </c>
      <c r="D326" s="43" t="str">
        <f aca="false">C326&amp;"_"&amp;B326</f>
        <v>11_46</v>
      </c>
      <c r="E326" s="43" t="n">
        <f aca="false">NETWORKDAYS($A326,$A326,Jours_Fériés)</f>
        <v>1</v>
      </c>
      <c r="I326" s="44"/>
      <c r="J326" s="45"/>
      <c r="K326" s="46" t="n">
        <f aca="false">+SUM(I326:J326)</f>
        <v>0</v>
      </c>
      <c r="L326" s="47"/>
      <c r="M326" s="45"/>
      <c r="N326" s="45"/>
      <c r="O326" s="45"/>
      <c r="P326" s="46" t="n">
        <f aca="false">K326-SUM(L326:O326)</f>
        <v>0</v>
      </c>
      <c r="Q326" s="47"/>
      <c r="R326" s="45"/>
      <c r="S326" s="46"/>
      <c r="T326" s="48" t="n">
        <f aca="false">SUM(Q326:S326)</f>
        <v>0</v>
      </c>
      <c r="U326" s="49" t="n">
        <f aca="false">U325+P326-T326</f>
        <v>4404.02</v>
      </c>
      <c r="V326" s="50"/>
      <c r="W326" s="51"/>
      <c r="X326" s="52" t="n">
        <f aca="false">X325+L326-V326</f>
        <v>2855</v>
      </c>
      <c r="Y326" s="51" t="n">
        <f aca="false">IF(V326&gt;0,(Y325-Y325)+W326,Y325+W326)</f>
        <v>0</v>
      </c>
    </row>
    <row r="327" customFormat="false" ht="15.75" hidden="false" customHeight="false" outlineLevel="0" collapsed="false">
      <c r="A327" s="42" t="n">
        <f aca="false">A326+1</f>
        <v>43420</v>
      </c>
      <c r="B327" s="43" t="n">
        <f aca="false">IF(WEEKNUM(A327,21)=53,0,WEEKNUM(A327,21))</f>
        <v>46</v>
      </c>
      <c r="C327" s="43" t="n">
        <f aca="false">MONTH(A327)</f>
        <v>11</v>
      </c>
      <c r="D327" s="43" t="str">
        <f aca="false">C327&amp;"_"&amp;B327</f>
        <v>11_46</v>
      </c>
      <c r="E327" s="43" t="n">
        <f aca="false">NETWORKDAYS($A327,$A327,Jours_Fériés)</f>
        <v>1</v>
      </c>
      <c r="I327" s="44"/>
      <c r="J327" s="45"/>
      <c r="K327" s="46" t="n">
        <f aca="false">+SUM(I327:J327)</f>
        <v>0</v>
      </c>
      <c r="L327" s="47"/>
      <c r="M327" s="45"/>
      <c r="N327" s="45"/>
      <c r="O327" s="45"/>
      <c r="P327" s="46" t="n">
        <f aca="false">K327-SUM(L327:O327)</f>
        <v>0</v>
      </c>
      <c r="Q327" s="47"/>
      <c r="R327" s="45"/>
      <c r="S327" s="46"/>
      <c r="T327" s="48" t="n">
        <f aca="false">SUM(Q327:S327)</f>
        <v>0</v>
      </c>
      <c r="U327" s="49" t="n">
        <f aca="false">U326+P327-T327</f>
        <v>4404.02</v>
      </c>
      <c r="V327" s="50"/>
      <c r="W327" s="51"/>
      <c r="X327" s="52" t="n">
        <f aca="false">X326+L327-V327</f>
        <v>2855</v>
      </c>
      <c r="Y327" s="51" t="n">
        <f aca="false">IF(V327&gt;0,(Y326-Y326)+W327,Y326+W327)</f>
        <v>0</v>
      </c>
    </row>
    <row r="328" customFormat="false" ht="15.75" hidden="false" customHeight="false" outlineLevel="0" collapsed="false">
      <c r="A328" s="42" t="n">
        <f aca="false">A327+1</f>
        <v>43421</v>
      </c>
      <c r="B328" s="43" t="n">
        <f aca="false">IF(WEEKNUM(A328,21)=53,0,WEEKNUM(A328,21))</f>
        <v>46</v>
      </c>
      <c r="C328" s="43" t="n">
        <f aca="false">MONTH(A328)</f>
        <v>11</v>
      </c>
      <c r="D328" s="43" t="str">
        <f aca="false">C328&amp;"_"&amp;B328</f>
        <v>11_46</v>
      </c>
      <c r="E328" s="43" t="n">
        <f aca="false">NETWORKDAYS($A328,$A328,Jours_Fériés)</f>
        <v>0</v>
      </c>
      <c r="I328" s="44"/>
      <c r="J328" s="45"/>
      <c r="K328" s="46" t="n">
        <f aca="false">+SUM(I328:J328)</f>
        <v>0</v>
      </c>
      <c r="L328" s="47"/>
      <c r="M328" s="45"/>
      <c r="N328" s="45"/>
      <c r="O328" s="45"/>
      <c r="P328" s="46" t="n">
        <f aca="false">K328-SUM(L328:O328)</f>
        <v>0</v>
      </c>
      <c r="Q328" s="47"/>
      <c r="R328" s="45"/>
      <c r="S328" s="46"/>
      <c r="T328" s="48" t="n">
        <f aca="false">SUM(Q328:S328)</f>
        <v>0</v>
      </c>
      <c r="U328" s="49" t="n">
        <f aca="false">U327+P328-T328</f>
        <v>4404.02</v>
      </c>
      <c r="V328" s="50"/>
      <c r="W328" s="51"/>
      <c r="X328" s="52" t="n">
        <f aca="false">X327+L328-V328</f>
        <v>2855</v>
      </c>
      <c r="Y328" s="51" t="n">
        <f aca="false">IF(V328&gt;0,(Y327-Y327)+W328,Y327+W328)</f>
        <v>0</v>
      </c>
    </row>
    <row r="329" customFormat="false" ht="15.75" hidden="false" customHeight="false" outlineLevel="0" collapsed="false">
      <c r="A329" s="42" t="n">
        <f aca="false">A328+1</f>
        <v>43422</v>
      </c>
      <c r="B329" s="43" t="n">
        <f aca="false">IF(WEEKNUM(A329,21)=53,0,WEEKNUM(A329,21))</f>
        <v>46</v>
      </c>
      <c r="C329" s="43" t="n">
        <f aca="false">MONTH(A329)</f>
        <v>11</v>
      </c>
      <c r="D329" s="43" t="str">
        <f aca="false">C329&amp;"_"&amp;B329</f>
        <v>11_46</v>
      </c>
      <c r="E329" s="43" t="n">
        <f aca="false">NETWORKDAYS($A329,$A329,Jours_Fériés)</f>
        <v>0</v>
      </c>
      <c r="I329" s="44"/>
      <c r="J329" s="45"/>
      <c r="K329" s="46" t="n">
        <f aca="false">+SUM(I329:J329)</f>
        <v>0</v>
      </c>
      <c r="L329" s="47"/>
      <c r="M329" s="45"/>
      <c r="N329" s="45"/>
      <c r="O329" s="45"/>
      <c r="P329" s="46" t="n">
        <f aca="false">K329-SUM(L329:O329)</f>
        <v>0</v>
      </c>
      <c r="Q329" s="47"/>
      <c r="R329" s="45"/>
      <c r="S329" s="46"/>
      <c r="T329" s="48" t="n">
        <f aca="false">SUM(Q329:S329)</f>
        <v>0</v>
      </c>
      <c r="U329" s="49" t="n">
        <f aca="false">U328+P329-T329</f>
        <v>4404.02</v>
      </c>
      <c r="V329" s="50"/>
      <c r="W329" s="51"/>
      <c r="X329" s="52" t="n">
        <f aca="false">X328+L329-V329</f>
        <v>2855</v>
      </c>
      <c r="Y329" s="51" t="n">
        <f aca="false">IF(V329&gt;0,(Y328-Y328)+W329,Y328+W329)</f>
        <v>0</v>
      </c>
    </row>
    <row r="330" customFormat="false" ht="15.75" hidden="false" customHeight="false" outlineLevel="0" collapsed="false">
      <c r="A330" s="42" t="n">
        <f aca="false">A329+1</f>
        <v>43423</v>
      </c>
      <c r="B330" s="43" t="n">
        <f aca="false">IF(WEEKNUM(A330,21)=53,0,WEEKNUM(A330,21))</f>
        <v>47</v>
      </c>
      <c r="C330" s="43" t="n">
        <f aca="false">MONTH(A330)</f>
        <v>11</v>
      </c>
      <c r="D330" s="43" t="str">
        <f aca="false">C330&amp;"_"&amp;B330</f>
        <v>11_47</v>
      </c>
      <c r="E330" s="43" t="n">
        <f aca="false">NETWORKDAYS($A330,$A330,Jours_Fériés)</f>
        <v>1</v>
      </c>
      <c r="I330" s="44"/>
      <c r="J330" s="45"/>
      <c r="K330" s="46" t="n">
        <f aca="false">+SUM(I330:J330)</f>
        <v>0</v>
      </c>
      <c r="L330" s="47"/>
      <c r="M330" s="45"/>
      <c r="N330" s="45"/>
      <c r="O330" s="45"/>
      <c r="P330" s="46" t="n">
        <f aca="false">K330-SUM(L330:O330)</f>
        <v>0</v>
      </c>
      <c r="Q330" s="47"/>
      <c r="R330" s="45"/>
      <c r="S330" s="46"/>
      <c r="T330" s="48" t="n">
        <f aca="false">SUM(Q330:S330)</f>
        <v>0</v>
      </c>
      <c r="U330" s="49" t="n">
        <f aca="false">U329+P330-T330</f>
        <v>4404.02</v>
      </c>
      <c r="V330" s="50"/>
      <c r="W330" s="51"/>
      <c r="X330" s="52" t="n">
        <f aca="false">X329+L330-V330</f>
        <v>2855</v>
      </c>
      <c r="Y330" s="51" t="n">
        <f aca="false">IF(V330&gt;0,(Y329-Y329)+W330,Y329+W330)</f>
        <v>0</v>
      </c>
    </row>
    <row r="331" customFormat="false" ht="15.75" hidden="false" customHeight="false" outlineLevel="0" collapsed="false">
      <c r="A331" s="42" t="n">
        <f aca="false">A330+1</f>
        <v>43424</v>
      </c>
      <c r="B331" s="43" t="n">
        <f aca="false">IF(WEEKNUM(A331,21)=53,0,WEEKNUM(A331,21))</f>
        <v>47</v>
      </c>
      <c r="C331" s="43" t="n">
        <f aca="false">MONTH(A331)</f>
        <v>11</v>
      </c>
      <c r="D331" s="43" t="str">
        <f aca="false">C331&amp;"_"&amp;B331</f>
        <v>11_47</v>
      </c>
      <c r="E331" s="43" t="n">
        <f aca="false">NETWORKDAYS($A331,$A331,Jours_Fériés)</f>
        <v>1</v>
      </c>
      <c r="I331" s="44"/>
      <c r="J331" s="45"/>
      <c r="K331" s="46" t="n">
        <f aca="false">+SUM(I331:J331)</f>
        <v>0</v>
      </c>
      <c r="L331" s="47"/>
      <c r="M331" s="45"/>
      <c r="N331" s="45"/>
      <c r="O331" s="45"/>
      <c r="P331" s="46" t="n">
        <f aca="false">K331-SUM(L331:O331)</f>
        <v>0</v>
      </c>
      <c r="Q331" s="47"/>
      <c r="R331" s="45"/>
      <c r="S331" s="46"/>
      <c r="T331" s="48" t="n">
        <f aca="false">SUM(Q331:S331)</f>
        <v>0</v>
      </c>
      <c r="U331" s="49" t="n">
        <f aca="false">U330+P331-T331</f>
        <v>4404.02</v>
      </c>
      <c r="V331" s="50"/>
      <c r="W331" s="51"/>
      <c r="X331" s="52" t="n">
        <f aca="false">X330+L331-V331</f>
        <v>2855</v>
      </c>
      <c r="Y331" s="51" t="n">
        <f aca="false">IF(V331&gt;0,(Y330-Y330)+W331,Y330+W331)</f>
        <v>0</v>
      </c>
    </row>
    <row r="332" customFormat="false" ht="15.75" hidden="false" customHeight="false" outlineLevel="0" collapsed="false">
      <c r="A332" s="42" t="n">
        <f aca="false">A331+1</f>
        <v>43425</v>
      </c>
      <c r="B332" s="43" t="n">
        <f aca="false">IF(WEEKNUM(A332,21)=53,0,WEEKNUM(A332,21))</f>
        <v>47</v>
      </c>
      <c r="C332" s="43" t="n">
        <f aca="false">MONTH(A332)</f>
        <v>11</v>
      </c>
      <c r="D332" s="43" t="str">
        <f aca="false">C332&amp;"_"&amp;B332</f>
        <v>11_47</v>
      </c>
      <c r="E332" s="43" t="n">
        <f aca="false">NETWORKDAYS($A332,$A332,Jours_Fériés)</f>
        <v>1</v>
      </c>
      <c r="I332" s="44"/>
      <c r="J332" s="45"/>
      <c r="K332" s="46" t="n">
        <f aca="false">+SUM(I332:J332)</f>
        <v>0</v>
      </c>
      <c r="L332" s="47"/>
      <c r="M332" s="45"/>
      <c r="N332" s="45"/>
      <c r="O332" s="45"/>
      <c r="P332" s="46" t="n">
        <f aca="false">K332-SUM(L332:O332)</f>
        <v>0</v>
      </c>
      <c r="Q332" s="47"/>
      <c r="R332" s="45"/>
      <c r="S332" s="46"/>
      <c r="T332" s="48" t="n">
        <f aca="false">SUM(Q332:S332)</f>
        <v>0</v>
      </c>
      <c r="U332" s="49" t="n">
        <f aca="false">U331+P332-T332</f>
        <v>4404.02</v>
      </c>
      <c r="V332" s="50"/>
      <c r="W332" s="51"/>
      <c r="X332" s="52" t="n">
        <f aca="false">X331+L332-V332</f>
        <v>2855</v>
      </c>
      <c r="Y332" s="51" t="n">
        <f aca="false">IF(V332&gt;0,(Y331-Y331)+W332,Y331+W332)</f>
        <v>0</v>
      </c>
    </row>
    <row r="333" customFormat="false" ht="15.75" hidden="false" customHeight="false" outlineLevel="0" collapsed="false">
      <c r="A333" s="42" t="n">
        <f aca="false">A332+1</f>
        <v>43426</v>
      </c>
      <c r="B333" s="43" t="n">
        <f aca="false">IF(WEEKNUM(A333,21)=53,0,WEEKNUM(A333,21))</f>
        <v>47</v>
      </c>
      <c r="C333" s="43" t="n">
        <f aca="false">MONTH(A333)</f>
        <v>11</v>
      </c>
      <c r="D333" s="43" t="str">
        <f aca="false">C333&amp;"_"&amp;B333</f>
        <v>11_47</v>
      </c>
      <c r="E333" s="43" t="n">
        <f aca="false">NETWORKDAYS($A333,$A333,Jours_Fériés)</f>
        <v>1</v>
      </c>
      <c r="I333" s="44"/>
      <c r="J333" s="45"/>
      <c r="K333" s="46" t="n">
        <f aca="false">+SUM(I333:J333)</f>
        <v>0</v>
      </c>
      <c r="L333" s="47"/>
      <c r="M333" s="45"/>
      <c r="N333" s="45"/>
      <c r="O333" s="45"/>
      <c r="P333" s="46" t="n">
        <f aca="false">K333-SUM(L333:O333)</f>
        <v>0</v>
      </c>
      <c r="Q333" s="47"/>
      <c r="R333" s="45"/>
      <c r="S333" s="46"/>
      <c r="T333" s="48" t="n">
        <f aca="false">SUM(Q333:S333)</f>
        <v>0</v>
      </c>
      <c r="U333" s="49" t="n">
        <f aca="false">U332+P333-T333</f>
        <v>4404.02</v>
      </c>
      <c r="V333" s="50"/>
      <c r="W333" s="51"/>
      <c r="X333" s="52" t="n">
        <f aca="false">X332+L333-V333</f>
        <v>2855</v>
      </c>
      <c r="Y333" s="51" t="n">
        <f aca="false">IF(V333&gt;0,(Y332-Y332)+W333,Y332+W333)</f>
        <v>0</v>
      </c>
    </row>
    <row r="334" customFormat="false" ht="15.75" hidden="false" customHeight="false" outlineLevel="0" collapsed="false">
      <c r="A334" s="42" t="n">
        <f aca="false">A333+1</f>
        <v>43427</v>
      </c>
      <c r="B334" s="43" t="n">
        <f aca="false">IF(WEEKNUM(A334,21)=53,0,WEEKNUM(A334,21))</f>
        <v>47</v>
      </c>
      <c r="C334" s="43" t="n">
        <f aca="false">MONTH(A334)</f>
        <v>11</v>
      </c>
      <c r="D334" s="43" t="str">
        <f aca="false">C334&amp;"_"&amp;B334</f>
        <v>11_47</v>
      </c>
      <c r="E334" s="43" t="n">
        <f aca="false">NETWORKDAYS($A334,$A334,Jours_Fériés)</f>
        <v>1</v>
      </c>
      <c r="I334" s="44"/>
      <c r="J334" s="45"/>
      <c r="K334" s="46" t="n">
        <f aca="false">+SUM(I334:J334)</f>
        <v>0</v>
      </c>
      <c r="L334" s="47"/>
      <c r="M334" s="45"/>
      <c r="N334" s="45"/>
      <c r="O334" s="45"/>
      <c r="P334" s="46" t="n">
        <f aca="false">K334-SUM(L334:O334)</f>
        <v>0</v>
      </c>
      <c r="Q334" s="47"/>
      <c r="R334" s="45"/>
      <c r="S334" s="46"/>
      <c r="T334" s="48" t="n">
        <f aca="false">SUM(Q334:S334)</f>
        <v>0</v>
      </c>
      <c r="U334" s="49" t="n">
        <f aca="false">U333+P334-T334</f>
        <v>4404.02</v>
      </c>
      <c r="V334" s="50"/>
      <c r="W334" s="51"/>
      <c r="X334" s="52" t="n">
        <f aca="false">X333+L334-V334</f>
        <v>2855</v>
      </c>
      <c r="Y334" s="51" t="n">
        <f aca="false">IF(V334&gt;0,(Y333-Y333)+W334,Y333+W334)</f>
        <v>0</v>
      </c>
    </row>
    <row r="335" customFormat="false" ht="15.75" hidden="false" customHeight="false" outlineLevel="0" collapsed="false">
      <c r="A335" s="42" t="n">
        <f aca="false">A334+1</f>
        <v>43428</v>
      </c>
      <c r="B335" s="43" t="n">
        <f aca="false">IF(WEEKNUM(A335,21)=53,0,WEEKNUM(A335,21))</f>
        <v>47</v>
      </c>
      <c r="C335" s="43" t="n">
        <f aca="false">MONTH(A335)</f>
        <v>11</v>
      </c>
      <c r="D335" s="43" t="str">
        <f aca="false">C335&amp;"_"&amp;B335</f>
        <v>11_47</v>
      </c>
      <c r="E335" s="43" t="n">
        <f aca="false">NETWORKDAYS($A335,$A335,Jours_Fériés)</f>
        <v>0</v>
      </c>
      <c r="I335" s="44"/>
      <c r="J335" s="45"/>
      <c r="K335" s="46" t="n">
        <f aca="false">+SUM(I335:J335)</f>
        <v>0</v>
      </c>
      <c r="L335" s="47"/>
      <c r="M335" s="45"/>
      <c r="N335" s="45"/>
      <c r="O335" s="45"/>
      <c r="P335" s="46" t="n">
        <f aca="false">K335-SUM(L335:O335)</f>
        <v>0</v>
      </c>
      <c r="Q335" s="47"/>
      <c r="R335" s="45"/>
      <c r="S335" s="46"/>
      <c r="T335" s="48" t="n">
        <f aca="false">SUM(Q335:S335)</f>
        <v>0</v>
      </c>
      <c r="U335" s="49" t="n">
        <f aca="false">U334+P335-T335</f>
        <v>4404.02</v>
      </c>
      <c r="V335" s="50"/>
      <c r="W335" s="51"/>
      <c r="X335" s="52" t="n">
        <f aca="false">X334+L335-V335</f>
        <v>2855</v>
      </c>
      <c r="Y335" s="51" t="n">
        <f aca="false">IF(V335&gt;0,(Y334-Y334)+W335,Y334+W335)</f>
        <v>0</v>
      </c>
    </row>
    <row r="336" customFormat="false" ht="15.75" hidden="false" customHeight="false" outlineLevel="0" collapsed="false">
      <c r="A336" s="42" t="n">
        <f aca="false">A335+1</f>
        <v>43429</v>
      </c>
      <c r="B336" s="43" t="n">
        <f aca="false">IF(WEEKNUM(A336,21)=53,0,WEEKNUM(A336,21))</f>
        <v>47</v>
      </c>
      <c r="C336" s="43" t="n">
        <f aca="false">MONTH(A336)</f>
        <v>11</v>
      </c>
      <c r="D336" s="43" t="str">
        <f aca="false">C336&amp;"_"&amp;B336</f>
        <v>11_47</v>
      </c>
      <c r="E336" s="43" t="n">
        <f aca="false">NETWORKDAYS($A336,$A336,Jours_Fériés)</f>
        <v>0</v>
      </c>
      <c r="I336" s="44"/>
      <c r="J336" s="45"/>
      <c r="K336" s="46" t="n">
        <f aca="false">+SUM(I336:J336)</f>
        <v>0</v>
      </c>
      <c r="L336" s="47"/>
      <c r="M336" s="45"/>
      <c r="N336" s="45"/>
      <c r="O336" s="45"/>
      <c r="P336" s="46" t="n">
        <f aca="false">K336-SUM(L336:O336)</f>
        <v>0</v>
      </c>
      <c r="Q336" s="47"/>
      <c r="R336" s="45"/>
      <c r="S336" s="46"/>
      <c r="T336" s="48" t="n">
        <f aca="false">SUM(Q336:S336)</f>
        <v>0</v>
      </c>
      <c r="U336" s="49" t="n">
        <f aca="false">U335+P336-T336</f>
        <v>4404.02</v>
      </c>
      <c r="V336" s="50"/>
      <c r="W336" s="51"/>
      <c r="X336" s="52" t="n">
        <f aca="false">X335+L336-V336</f>
        <v>2855</v>
      </c>
      <c r="Y336" s="51" t="n">
        <f aca="false">IF(V336&gt;0,(Y335-Y335)+W336,Y335+W336)</f>
        <v>0</v>
      </c>
    </row>
    <row r="337" customFormat="false" ht="15.75" hidden="false" customHeight="false" outlineLevel="0" collapsed="false">
      <c r="A337" s="42" t="n">
        <f aca="false">A336+1</f>
        <v>43430</v>
      </c>
      <c r="B337" s="43" t="n">
        <f aca="false">IF(WEEKNUM(A337,21)=53,0,WEEKNUM(A337,21))</f>
        <v>48</v>
      </c>
      <c r="C337" s="43" t="n">
        <f aca="false">MONTH(A337)</f>
        <v>11</v>
      </c>
      <c r="D337" s="43" t="str">
        <f aca="false">C337&amp;"_"&amp;B337</f>
        <v>11_48</v>
      </c>
      <c r="E337" s="43" t="n">
        <f aca="false">NETWORKDAYS($A337,$A337,Jours_Fériés)</f>
        <v>1</v>
      </c>
      <c r="I337" s="44"/>
      <c r="J337" s="45"/>
      <c r="K337" s="46" t="n">
        <f aca="false">+SUM(I337:J337)</f>
        <v>0</v>
      </c>
      <c r="L337" s="47"/>
      <c r="M337" s="45"/>
      <c r="N337" s="45"/>
      <c r="O337" s="45"/>
      <c r="P337" s="46" t="n">
        <f aca="false">K337-SUM(L337:O337)</f>
        <v>0</v>
      </c>
      <c r="Q337" s="47"/>
      <c r="R337" s="45"/>
      <c r="S337" s="46"/>
      <c r="T337" s="48" t="n">
        <f aca="false">SUM(Q337:S337)</f>
        <v>0</v>
      </c>
      <c r="U337" s="49" t="n">
        <f aca="false">U336+P337-T337</f>
        <v>4404.02</v>
      </c>
      <c r="V337" s="50"/>
      <c r="W337" s="51"/>
      <c r="X337" s="52" t="n">
        <f aca="false">X336+L337-V337</f>
        <v>2855</v>
      </c>
      <c r="Y337" s="51" t="n">
        <f aca="false">IF(V337&gt;0,(Y336-Y336)+W337,Y336+W337)</f>
        <v>0</v>
      </c>
    </row>
    <row r="338" customFormat="false" ht="15.75" hidden="false" customHeight="false" outlineLevel="0" collapsed="false">
      <c r="A338" s="42" t="n">
        <f aca="false">A337+1</f>
        <v>43431</v>
      </c>
      <c r="B338" s="43" t="n">
        <f aca="false">IF(WEEKNUM(A338,21)=53,0,WEEKNUM(A338,21))</f>
        <v>48</v>
      </c>
      <c r="C338" s="43" t="n">
        <f aca="false">MONTH(A338)</f>
        <v>11</v>
      </c>
      <c r="D338" s="43" t="str">
        <f aca="false">C338&amp;"_"&amp;B338</f>
        <v>11_48</v>
      </c>
      <c r="E338" s="43" t="n">
        <f aca="false">NETWORKDAYS($A338,$A338,Jours_Fériés)</f>
        <v>1</v>
      </c>
      <c r="I338" s="44"/>
      <c r="J338" s="45"/>
      <c r="K338" s="46" t="n">
        <f aca="false">+SUM(I338:J338)</f>
        <v>0</v>
      </c>
      <c r="L338" s="47"/>
      <c r="M338" s="45"/>
      <c r="N338" s="45"/>
      <c r="O338" s="45"/>
      <c r="P338" s="46" t="n">
        <f aca="false">K338-SUM(L338:O338)</f>
        <v>0</v>
      </c>
      <c r="Q338" s="47"/>
      <c r="R338" s="45"/>
      <c r="S338" s="46"/>
      <c r="T338" s="48" t="n">
        <f aca="false">SUM(Q338:S338)</f>
        <v>0</v>
      </c>
      <c r="U338" s="49" t="n">
        <f aca="false">U337+P338-T338</f>
        <v>4404.02</v>
      </c>
      <c r="V338" s="50"/>
      <c r="W338" s="51"/>
      <c r="X338" s="52" t="n">
        <f aca="false">X337+L338-V338</f>
        <v>2855</v>
      </c>
      <c r="Y338" s="51" t="n">
        <f aca="false">IF(V338&gt;0,(Y337-Y337)+W338,Y337+W338)</f>
        <v>0</v>
      </c>
    </row>
    <row r="339" customFormat="false" ht="15.75" hidden="false" customHeight="false" outlineLevel="0" collapsed="false">
      <c r="A339" s="42" t="n">
        <f aca="false">A338+1</f>
        <v>43432</v>
      </c>
      <c r="B339" s="43" t="n">
        <f aca="false">IF(WEEKNUM(A339,21)=53,0,WEEKNUM(A339,21))</f>
        <v>48</v>
      </c>
      <c r="C339" s="43" t="n">
        <f aca="false">MONTH(A339)</f>
        <v>11</v>
      </c>
      <c r="D339" s="43" t="str">
        <f aca="false">C339&amp;"_"&amp;B339</f>
        <v>11_48</v>
      </c>
      <c r="E339" s="43" t="n">
        <f aca="false">NETWORKDAYS($A339,$A339,Jours_Fériés)</f>
        <v>1</v>
      </c>
      <c r="I339" s="44"/>
      <c r="J339" s="45"/>
      <c r="K339" s="46" t="n">
        <f aca="false">+SUM(I339:J339)</f>
        <v>0</v>
      </c>
      <c r="L339" s="47"/>
      <c r="M339" s="45"/>
      <c r="N339" s="45"/>
      <c r="O339" s="45"/>
      <c r="P339" s="46" t="n">
        <f aca="false">K339-SUM(L339:O339)</f>
        <v>0</v>
      </c>
      <c r="Q339" s="47"/>
      <c r="R339" s="45"/>
      <c r="S339" s="46"/>
      <c r="T339" s="48" t="n">
        <f aca="false">SUM(Q339:S339)</f>
        <v>0</v>
      </c>
      <c r="U339" s="49" t="n">
        <f aca="false">U338+P339-T339</f>
        <v>4404.02</v>
      </c>
      <c r="V339" s="50"/>
      <c r="W339" s="51"/>
      <c r="X339" s="52" t="n">
        <f aca="false">X338+L339-V339</f>
        <v>2855</v>
      </c>
      <c r="Y339" s="51" t="n">
        <f aca="false">IF(V339&gt;0,(Y338-Y338)+W339,Y338+W339)</f>
        <v>0</v>
      </c>
    </row>
    <row r="340" customFormat="false" ht="15.75" hidden="false" customHeight="false" outlineLevel="0" collapsed="false">
      <c r="A340" s="42" t="n">
        <f aca="false">A339+1</f>
        <v>43433</v>
      </c>
      <c r="B340" s="43" t="n">
        <f aca="false">IF(WEEKNUM(A340,21)=53,0,WEEKNUM(A340,21))</f>
        <v>48</v>
      </c>
      <c r="C340" s="43" t="n">
        <f aca="false">MONTH(A340)</f>
        <v>11</v>
      </c>
      <c r="D340" s="43" t="str">
        <f aca="false">C340&amp;"_"&amp;B340</f>
        <v>11_48</v>
      </c>
      <c r="E340" s="43" t="n">
        <f aca="false">NETWORKDAYS($A340,$A340,Jours_Fériés)</f>
        <v>1</v>
      </c>
      <c r="I340" s="44"/>
      <c r="J340" s="45"/>
      <c r="K340" s="46" t="n">
        <f aca="false">+SUM(I340:J340)</f>
        <v>0</v>
      </c>
      <c r="L340" s="47"/>
      <c r="M340" s="45"/>
      <c r="N340" s="45"/>
      <c r="O340" s="45"/>
      <c r="P340" s="46" t="n">
        <f aca="false">K340-SUM(L340:O340)</f>
        <v>0</v>
      </c>
      <c r="Q340" s="47"/>
      <c r="R340" s="45"/>
      <c r="S340" s="46"/>
      <c r="T340" s="48" t="n">
        <f aca="false">SUM(Q340:S340)</f>
        <v>0</v>
      </c>
      <c r="U340" s="49" t="n">
        <f aca="false">U339+P340-T340</f>
        <v>4404.02</v>
      </c>
      <c r="V340" s="50"/>
      <c r="W340" s="51"/>
      <c r="X340" s="52" t="n">
        <f aca="false">X339+L340-V340</f>
        <v>2855</v>
      </c>
      <c r="Y340" s="51" t="n">
        <f aca="false">IF(V340&gt;0,(Y339-Y339)+W340,Y339+W340)</f>
        <v>0</v>
      </c>
    </row>
    <row r="341" customFormat="false" ht="15.75" hidden="false" customHeight="false" outlineLevel="0" collapsed="false">
      <c r="A341" s="42" t="n">
        <f aca="false">A340+1</f>
        <v>43434</v>
      </c>
      <c r="B341" s="43" t="n">
        <f aca="false">IF(WEEKNUM(A341,21)=53,0,WEEKNUM(A341,21))</f>
        <v>48</v>
      </c>
      <c r="C341" s="43" t="n">
        <f aca="false">MONTH(A341)</f>
        <v>11</v>
      </c>
      <c r="D341" s="43" t="str">
        <f aca="false">C341&amp;"_"&amp;B341</f>
        <v>11_48</v>
      </c>
      <c r="E341" s="43" t="n">
        <f aca="false">NETWORKDAYS($A341,$A341,Jours_Fériés)</f>
        <v>1</v>
      </c>
      <c r="I341" s="44"/>
      <c r="J341" s="45"/>
      <c r="K341" s="46" t="n">
        <f aca="false">+SUM(I341:J341)</f>
        <v>0</v>
      </c>
      <c r="L341" s="47"/>
      <c r="M341" s="45"/>
      <c r="N341" s="45"/>
      <c r="O341" s="45"/>
      <c r="P341" s="46" t="n">
        <f aca="false">K341-SUM(L341:O341)</f>
        <v>0</v>
      </c>
      <c r="Q341" s="47"/>
      <c r="R341" s="45"/>
      <c r="S341" s="46"/>
      <c r="T341" s="48" t="n">
        <f aca="false">SUM(Q341:S341)</f>
        <v>0</v>
      </c>
      <c r="U341" s="49" t="n">
        <f aca="false">U340+P341-T341</f>
        <v>4404.02</v>
      </c>
      <c r="V341" s="50"/>
      <c r="W341" s="51"/>
      <c r="X341" s="52" t="n">
        <f aca="false">X340+L341-V341</f>
        <v>2855</v>
      </c>
      <c r="Y341" s="51" t="n">
        <f aca="false">IF(V341&gt;0,(Y340-Y340)+W341,Y340+W341)</f>
        <v>0</v>
      </c>
    </row>
    <row r="342" customFormat="false" ht="15.75" hidden="false" customHeight="false" outlineLevel="0" collapsed="false">
      <c r="A342" s="42" t="n">
        <f aca="false">A341+1</f>
        <v>43435</v>
      </c>
      <c r="B342" s="43" t="n">
        <f aca="false">IF(WEEKNUM(A342,21)=53,0,WEEKNUM(A342,21))</f>
        <v>48</v>
      </c>
      <c r="C342" s="43" t="n">
        <f aca="false">MONTH(A342)</f>
        <v>12</v>
      </c>
      <c r="D342" s="43" t="str">
        <f aca="false">C342&amp;"_"&amp;B342</f>
        <v>12_48</v>
      </c>
      <c r="E342" s="43" t="n">
        <f aca="false">NETWORKDAYS($A342,$A342,Jours_Fériés)</f>
        <v>0</v>
      </c>
      <c r="I342" s="44"/>
      <c r="J342" s="45"/>
      <c r="K342" s="46" t="n">
        <f aca="false">+SUM(I342:J342)</f>
        <v>0</v>
      </c>
      <c r="L342" s="47"/>
      <c r="M342" s="45"/>
      <c r="N342" s="45"/>
      <c r="O342" s="45"/>
      <c r="P342" s="46" t="n">
        <f aca="false">K342-SUM(L342:O342)</f>
        <v>0</v>
      </c>
      <c r="Q342" s="47"/>
      <c r="R342" s="45"/>
      <c r="S342" s="46"/>
      <c r="T342" s="48" t="n">
        <f aca="false">SUM(Q342:S342)</f>
        <v>0</v>
      </c>
      <c r="U342" s="49" t="n">
        <f aca="false">U341+P342-T342</f>
        <v>4404.02</v>
      </c>
      <c r="V342" s="50"/>
      <c r="W342" s="51"/>
      <c r="X342" s="52" t="n">
        <f aca="false">X341+L342-V342</f>
        <v>2855</v>
      </c>
      <c r="Y342" s="51" t="n">
        <f aca="false">IF(V342&gt;0,(Y341-Y341)+W342,Y341+W342)</f>
        <v>0</v>
      </c>
    </row>
    <row r="343" customFormat="false" ht="15.75" hidden="false" customHeight="false" outlineLevel="0" collapsed="false">
      <c r="A343" s="42" t="n">
        <f aca="false">A342+1</f>
        <v>43436</v>
      </c>
      <c r="B343" s="43" t="n">
        <f aca="false">IF(WEEKNUM(A343,21)=53,0,WEEKNUM(A343,21))</f>
        <v>48</v>
      </c>
      <c r="C343" s="43" t="n">
        <f aca="false">MONTH(A343)</f>
        <v>12</v>
      </c>
      <c r="D343" s="43" t="str">
        <f aca="false">C343&amp;"_"&amp;B343</f>
        <v>12_48</v>
      </c>
      <c r="E343" s="43" t="n">
        <f aca="false">NETWORKDAYS($A343,$A343,Jours_Fériés)</f>
        <v>0</v>
      </c>
      <c r="I343" s="44"/>
      <c r="J343" s="45"/>
      <c r="K343" s="46" t="n">
        <f aca="false">+SUM(I343:J343)</f>
        <v>0</v>
      </c>
      <c r="L343" s="47"/>
      <c r="M343" s="45"/>
      <c r="N343" s="45"/>
      <c r="O343" s="45"/>
      <c r="P343" s="46" t="n">
        <f aca="false">K343-SUM(L343:O343)</f>
        <v>0</v>
      </c>
      <c r="Q343" s="47"/>
      <c r="R343" s="45"/>
      <c r="S343" s="46"/>
      <c r="T343" s="48" t="n">
        <f aca="false">SUM(Q343:S343)</f>
        <v>0</v>
      </c>
      <c r="U343" s="49" t="n">
        <f aca="false">U342+P343-T343</f>
        <v>4404.02</v>
      </c>
      <c r="V343" s="50"/>
      <c r="W343" s="51"/>
      <c r="X343" s="52" t="n">
        <f aca="false">X342+L343-V343</f>
        <v>2855</v>
      </c>
      <c r="Y343" s="51" t="n">
        <f aca="false">IF(V343&gt;0,(Y342-Y342)+W343,Y342+W343)</f>
        <v>0</v>
      </c>
    </row>
    <row r="344" customFormat="false" ht="15.75" hidden="false" customHeight="false" outlineLevel="0" collapsed="false">
      <c r="A344" s="42" t="n">
        <f aca="false">A343+1</f>
        <v>43437</v>
      </c>
      <c r="B344" s="43" t="n">
        <f aca="false">IF(WEEKNUM(A344,21)=53,0,WEEKNUM(A344,21))</f>
        <v>49</v>
      </c>
      <c r="C344" s="43" t="n">
        <f aca="false">MONTH(A344)</f>
        <v>12</v>
      </c>
      <c r="D344" s="43" t="str">
        <f aca="false">C344&amp;"_"&amp;B344</f>
        <v>12_49</v>
      </c>
      <c r="E344" s="43" t="n">
        <f aca="false">NETWORKDAYS($A344,$A344,Jours_Fériés)</f>
        <v>1</v>
      </c>
      <c r="I344" s="44"/>
      <c r="J344" s="45"/>
      <c r="K344" s="46" t="n">
        <f aca="false">+SUM(I344:J344)</f>
        <v>0</v>
      </c>
      <c r="L344" s="47"/>
      <c r="M344" s="45"/>
      <c r="N344" s="45"/>
      <c r="O344" s="45"/>
      <c r="P344" s="46" t="n">
        <f aca="false">K344-SUM(L344:O344)</f>
        <v>0</v>
      </c>
      <c r="Q344" s="47"/>
      <c r="R344" s="45"/>
      <c r="S344" s="46"/>
      <c r="T344" s="48" t="n">
        <f aca="false">SUM(Q344:S344)</f>
        <v>0</v>
      </c>
      <c r="U344" s="49" t="n">
        <f aca="false">U343+P344-T344</f>
        <v>4404.02</v>
      </c>
      <c r="V344" s="50"/>
      <c r="W344" s="51"/>
      <c r="X344" s="52" t="n">
        <f aca="false">X343+L344-V344</f>
        <v>2855</v>
      </c>
      <c r="Y344" s="51" t="n">
        <f aca="false">IF(V344&gt;0,(Y343-Y343)+W344,Y343+W344)</f>
        <v>0</v>
      </c>
    </row>
    <row r="345" customFormat="false" ht="15.75" hidden="false" customHeight="false" outlineLevel="0" collapsed="false">
      <c r="A345" s="42" t="n">
        <f aca="false">A344+1</f>
        <v>43438</v>
      </c>
      <c r="B345" s="43" t="n">
        <f aca="false">IF(WEEKNUM(A345,21)=53,0,WEEKNUM(A345,21))</f>
        <v>49</v>
      </c>
      <c r="C345" s="43" t="n">
        <f aca="false">MONTH(A345)</f>
        <v>12</v>
      </c>
      <c r="D345" s="43" t="str">
        <f aca="false">C345&amp;"_"&amp;B345</f>
        <v>12_49</v>
      </c>
      <c r="E345" s="43" t="n">
        <f aca="false">NETWORKDAYS($A345,$A345,Jours_Fériés)</f>
        <v>1</v>
      </c>
      <c r="I345" s="44"/>
      <c r="J345" s="45"/>
      <c r="K345" s="46" t="n">
        <f aca="false">+SUM(I345:J345)</f>
        <v>0</v>
      </c>
      <c r="L345" s="47"/>
      <c r="M345" s="45"/>
      <c r="N345" s="45"/>
      <c r="O345" s="45"/>
      <c r="P345" s="46" t="n">
        <f aca="false">K345-SUM(L345:O345)</f>
        <v>0</v>
      </c>
      <c r="Q345" s="47"/>
      <c r="R345" s="45"/>
      <c r="S345" s="46"/>
      <c r="T345" s="48" t="n">
        <f aca="false">SUM(Q345:S345)</f>
        <v>0</v>
      </c>
      <c r="U345" s="49" t="n">
        <f aca="false">U344+P345-T345</f>
        <v>4404.02</v>
      </c>
      <c r="V345" s="50"/>
      <c r="W345" s="51"/>
      <c r="X345" s="52" t="n">
        <f aca="false">X344+L345-V345</f>
        <v>2855</v>
      </c>
      <c r="Y345" s="51" t="n">
        <f aca="false">IF(V345&gt;0,(Y344-Y344)+W345,Y344+W345)</f>
        <v>0</v>
      </c>
    </row>
    <row r="346" customFormat="false" ht="15.75" hidden="false" customHeight="false" outlineLevel="0" collapsed="false">
      <c r="A346" s="42" t="n">
        <f aca="false">A345+1</f>
        <v>43439</v>
      </c>
      <c r="B346" s="43" t="n">
        <f aca="false">IF(WEEKNUM(A346,21)=53,0,WEEKNUM(A346,21))</f>
        <v>49</v>
      </c>
      <c r="C346" s="43" t="n">
        <f aca="false">MONTH(A346)</f>
        <v>12</v>
      </c>
      <c r="D346" s="43" t="str">
        <f aca="false">C346&amp;"_"&amp;B346</f>
        <v>12_49</v>
      </c>
      <c r="E346" s="43" t="n">
        <f aca="false">NETWORKDAYS($A346,$A346,Jours_Fériés)</f>
        <v>1</v>
      </c>
      <c r="I346" s="44"/>
      <c r="J346" s="45"/>
      <c r="K346" s="46" t="n">
        <f aca="false">+SUM(I346:J346)</f>
        <v>0</v>
      </c>
      <c r="L346" s="47"/>
      <c r="M346" s="45"/>
      <c r="N346" s="45"/>
      <c r="O346" s="45"/>
      <c r="P346" s="46" t="n">
        <f aca="false">K346-SUM(L346:O346)</f>
        <v>0</v>
      </c>
      <c r="Q346" s="47"/>
      <c r="R346" s="45"/>
      <c r="S346" s="46"/>
      <c r="T346" s="48" t="n">
        <f aca="false">SUM(Q346:S346)</f>
        <v>0</v>
      </c>
      <c r="U346" s="49" t="n">
        <f aca="false">U345+P346-T346</f>
        <v>4404.02</v>
      </c>
      <c r="V346" s="50"/>
      <c r="W346" s="51"/>
      <c r="X346" s="52" t="n">
        <f aca="false">X345+L346-V346</f>
        <v>2855</v>
      </c>
      <c r="Y346" s="51" t="n">
        <f aca="false">IF(V346&gt;0,(Y345-Y345)+W346,Y345+W346)</f>
        <v>0</v>
      </c>
    </row>
    <row r="347" customFormat="false" ht="15.75" hidden="false" customHeight="false" outlineLevel="0" collapsed="false">
      <c r="A347" s="42" t="n">
        <f aca="false">A346+1</f>
        <v>43440</v>
      </c>
      <c r="B347" s="43" t="n">
        <f aca="false">IF(WEEKNUM(A347,21)=53,0,WEEKNUM(A347,21))</f>
        <v>49</v>
      </c>
      <c r="C347" s="43" t="n">
        <f aca="false">MONTH(A347)</f>
        <v>12</v>
      </c>
      <c r="D347" s="43" t="str">
        <f aca="false">C347&amp;"_"&amp;B347</f>
        <v>12_49</v>
      </c>
      <c r="E347" s="43" t="n">
        <f aca="false">NETWORKDAYS($A347,$A347,Jours_Fériés)</f>
        <v>1</v>
      </c>
      <c r="I347" s="44"/>
      <c r="J347" s="45"/>
      <c r="K347" s="46" t="n">
        <f aca="false">+SUM(I347:J347)</f>
        <v>0</v>
      </c>
      <c r="L347" s="47"/>
      <c r="M347" s="45"/>
      <c r="N347" s="45"/>
      <c r="O347" s="45"/>
      <c r="P347" s="46" t="n">
        <f aca="false">K347-SUM(L347:O347)</f>
        <v>0</v>
      </c>
      <c r="Q347" s="47"/>
      <c r="R347" s="45"/>
      <c r="S347" s="46"/>
      <c r="T347" s="48" t="n">
        <f aca="false">SUM(Q347:S347)</f>
        <v>0</v>
      </c>
      <c r="U347" s="49" t="n">
        <f aca="false">U346+P347-T347</f>
        <v>4404.02</v>
      </c>
      <c r="V347" s="50"/>
      <c r="W347" s="51"/>
      <c r="X347" s="52" t="n">
        <f aca="false">X346+L347-V347</f>
        <v>2855</v>
      </c>
      <c r="Y347" s="51" t="n">
        <f aca="false">IF(V347&gt;0,(Y346-Y346)+W347,Y346+W347)</f>
        <v>0</v>
      </c>
    </row>
    <row r="348" customFormat="false" ht="15.75" hidden="false" customHeight="false" outlineLevel="0" collapsed="false">
      <c r="A348" s="42" t="n">
        <f aca="false">A347+1</f>
        <v>43441</v>
      </c>
      <c r="B348" s="43" t="n">
        <f aca="false">IF(WEEKNUM(A348,21)=53,0,WEEKNUM(A348,21))</f>
        <v>49</v>
      </c>
      <c r="C348" s="43" t="n">
        <f aca="false">MONTH(A348)</f>
        <v>12</v>
      </c>
      <c r="D348" s="43" t="str">
        <f aca="false">C348&amp;"_"&amp;B348</f>
        <v>12_49</v>
      </c>
      <c r="E348" s="43" t="n">
        <f aca="false">NETWORKDAYS($A348,$A348,Jours_Fériés)</f>
        <v>1</v>
      </c>
      <c r="I348" s="44"/>
      <c r="J348" s="45"/>
      <c r="K348" s="46" t="n">
        <f aca="false">+SUM(I348:J348)</f>
        <v>0</v>
      </c>
      <c r="L348" s="47"/>
      <c r="M348" s="45"/>
      <c r="N348" s="45"/>
      <c r="O348" s="45"/>
      <c r="P348" s="46" t="n">
        <f aca="false">K348-SUM(L348:O348)</f>
        <v>0</v>
      </c>
      <c r="Q348" s="47"/>
      <c r="R348" s="45"/>
      <c r="S348" s="46"/>
      <c r="T348" s="48" t="n">
        <f aca="false">SUM(Q348:S348)</f>
        <v>0</v>
      </c>
      <c r="U348" s="49" t="n">
        <f aca="false">U347+P348-T348</f>
        <v>4404.02</v>
      </c>
      <c r="V348" s="50"/>
      <c r="W348" s="51"/>
      <c r="X348" s="52" t="n">
        <f aca="false">X347+L348-V348</f>
        <v>2855</v>
      </c>
      <c r="Y348" s="51" t="n">
        <f aca="false">IF(V348&gt;0,(Y347-Y347)+W348,Y347+W348)</f>
        <v>0</v>
      </c>
    </row>
    <row r="349" customFormat="false" ht="15.75" hidden="false" customHeight="false" outlineLevel="0" collapsed="false">
      <c r="A349" s="42" t="n">
        <f aca="false">A348+1</f>
        <v>43442</v>
      </c>
      <c r="B349" s="43" t="n">
        <f aca="false">IF(WEEKNUM(A349,21)=53,0,WEEKNUM(A349,21))</f>
        <v>49</v>
      </c>
      <c r="C349" s="43" t="n">
        <f aca="false">MONTH(A349)</f>
        <v>12</v>
      </c>
      <c r="D349" s="43" t="str">
        <f aca="false">C349&amp;"_"&amp;B349</f>
        <v>12_49</v>
      </c>
      <c r="E349" s="43" t="n">
        <f aca="false">NETWORKDAYS($A349,$A349,Jours_Fériés)</f>
        <v>0</v>
      </c>
      <c r="I349" s="44"/>
      <c r="J349" s="45"/>
      <c r="K349" s="46" t="n">
        <f aca="false">+SUM(I349:J349)</f>
        <v>0</v>
      </c>
      <c r="L349" s="47"/>
      <c r="M349" s="45"/>
      <c r="N349" s="45"/>
      <c r="O349" s="45"/>
      <c r="P349" s="46" t="n">
        <f aca="false">K349-SUM(L349:O349)</f>
        <v>0</v>
      </c>
      <c r="Q349" s="47"/>
      <c r="R349" s="45"/>
      <c r="S349" s="46"/>
      <c r="T349" s="48" t="n">
        <f aca="false">SUM(Q349:S349)</f>
        <v>0</v>
      </c>
      <c r="U349" s="49" t="n">
        <f aca="false">U348+P349-T349</f>
        <v>4404.02</v>
      </c>
      <c r="V349" s="50"/>
      <c r="W349" s="51"/>
      <c r="X349" s="52" t="n">
        <f aca="false">X348+L349-V349</f>
        <v>2855</v>
      </c>
      <c r="Y349" s="51" t="n">
        <f aca="false">IF(V349&gt;0,(Y348-Y348)+W349,Y348+W349)</f>
        <v>0</v>
      </c>
    </row>
    <row r="350" customFormat="false" ht="15.75" hidden="false" customHeight="false" outlineLevel="0" collapsed="false">
      <c r="A350" s="42" t="n">
        <f aca="false">A349+1</f>
        <v>43443</v>
      </c>
      <c r="B350" s="43" t="n">
        <f aca="false">IF(WEEKNUM(A350,21)=53,0,WEEKNUM(A350,21))</f>
        <v>49</v>
      </c>
      <c r="C350" s="43" t="n">
        <f aca="false">MONTH(A350)</f>
        <v>12</v>
      </c>
      <c r="D350" s="43" t="str">
        <f aca="false">C350&amp;"_"&amp;B350</f>
        <v>12_49</v>
      </c>
      <c r="E350" s="43" t="n">
        <f aca="false">NETWORKDAYS($A350,$A350,Jours_Fériés)</f>
        <v>0</v>
      </c>
      <c r="I350" s="44"/>
      <c r="J350" s="45"/>
      <c r="K350" s="46" t="n">
        <f aca="false">+SUM(I350:J350)</f>
        <v>0</v>
      </c>
      <c r="L350" s="47"/>
      <c r="M350" s="45"/>
      <c r="N350" s="45"/>
      <c r="O350" s="45"/>
      <c r="P350" s="46" t="n">
        <f aca="false">K350-SUM(L350:O350)</f>
        <v>0</v>
      </c>
      <c r="Q350" s="47"/>
      <c r="R350" s="45"/>
      <c r="S350" s="46"/>
      <c r="T350" s="48" t="n">
        <f aca="false">SUM(Q350:S350)</f>
        <v>0</v>
      </c>
      <c r="U350" s="49" t="n">
        <f aca="false">U349+P350-T350</f>
        <v>4404.02</v>
      </c>
      <c r="V350" s="50"/>
      <c r="W350" s="51"/>
      <c r="X350" s="52" t="n">
        <f aca="false">X349+L350-V350</f>
        <v>2855</v>
      </c>
      <c r="Y350" s="51" t="n">
        <f aca="false">IF(V350&gt;0,(Y349-Y349)+W350,Y349+W350)</f>
        <v>0</v>
      </c>
    </row>
    <row r="351" customFormat="false" ht="15.75" hidden="false" customHeight="false" outlineLevel="0" collapsed="false">
      <c r="A351" s="42" t="n">
        <f aca="false">A350+1</f>
        <v>43444</v>
      </c>
      <c r="B351" s="43" t="n">
        <f aca="false">IF(WEEKNUM(A351,21)=53,0,WEEKNUM(A351,21))</f>
        <v>50</v>
      </c>
      <c r="C351" s="43" t="n">
        <f aca="false">MONTH(A351)</f>
        <v>12</v>
      </c>
      <c r="D351" s="43" t="str">
        <f aca="false">C351&amp;"_"&amp;B351</f>
        <v>12_50</v>
      </c>
      <c r="E351" s="43" t="n">
        <f aca="false">NETWORKDAYS($A351,$A351,Jours_Fériés)</f>
        <v>1</v>
      </c>
      <c r="I351" s="44"/>
      <c r="J351" s="45"/>
      <c r="K351" s="46" t="n">
        <f aca="false">+SUM(I351:J351)</f>
        <v>0</v>
      </c>
      <c r="L351" s="47"/>
      <c r="M351" s="45"/>
      <c r="N351" s="45"/>
      <c r="O351" s="45"/>
      <c r="P351" s="46" t="n">
        <f aca="false">K351-SUM(L351:O351)</f>
        <v>0</v>
      </c>
      <c r="Q351" s="47"/>
      <c r="R351" s="45"/>
      <c r="S351" s="46"/>
      <c r="T351" s="48" t="n">
        <f aca="false">SUM(Q351:S351)</f>
        <v>0</v>
      </c>
      <c r="U351" s="49" t="n">
        <f aca="false">U350+P351-T351</f>
        <v>4404.02</v>
      </c>
      <c r="V351" s="50"/>
      <c r="W351" s="51"/>
      <c r="X351" s="52" t="n">
        <f aca="false">X350+L351-V351</f>
        <v>2855</v>
      </c>
      <c r="Y351" s="51" t="n">
        <f aca="false">IF(V351&gt;0,(Y350-Y350)+W351,Y350+W351)</f>
        <v>0</v>
      </c>
    </row>
    <row r="352" customFormat="false" ht="15.75" hidden="false" customHeight="false" outlineLevel="0" collapsed="false">
      <c r="A352" s="42" t="n">
        <f aca="false">A351+1</f>
        <v>43445</v>
      </c>
      <c r="B352" s="43" t="n">
        <f aca="false">IF(WEEKNUM(A352,21)=53,0,WEEKNUM(A352,21))</f>
        <v>50</v>
      </c>
      <c r="C352" s="43" t="n">
        <f aca="false">MONTH(A352)</f>
        <v>12</v>
      </c>
      <c r="D352" s="43" t="str">
        <f aca="false">C352&amp;"_"&amp;B352</f>
        <v>12_50</v>
      </c>
      <c r="E352" s="43" t="n">
        <f aca="false">NETWORKDAYS($A352,$A352,Jours_Fériés)</f>
        <v>1</v>
      </c>
      <c r="I352" s="44"/>
      <c r="J352" s="45"/>
      <c r="K352" s="46" t="n">
        <f aca="false">+SUM(I352:J352)</f>
        <v>0</v>
      </c>
      <c r="L352" s="47"/>
      <c r="M352" s="45"/>
      <c r="N352" s="45"/>
      <c r="O352" s="45"/>
      <c r="P352" s="46" t="n">
        <f aca="false">K352-SUM(L352:O352)</f>
        <v>0</v>
      </c>
      <c r="Q352" s="47"/>
      <c r="R352" s="45"/>
      <c r="S352" s="46"/>
      <c r="T352" s="48" t="n">
        <f aca="false">SUM(Q352:S352)</f>
        <v>0</v>
      </c>
      <c r="U352" s="49" t="n">
        <f aca="false">U351+P352-T352</f>
        <v>4404.02</v>
      </c>
      <c r="V352" s="50"/>
      <c r="W352" s="51"/>
      <c r="X352" s="52" t="n">
        <f aca="false">X351+L352-V352</f>
        <v>2855</v>
      </c>
      <c r="Y352" s="51" t="n">
        <f aca="false">IF(V352&gt;0,(Y351-Y351)+W352,Y351+W352)</f>
        <v>0</v>
      </c>
    </row>
    <row r="353" customFormat="false" ht="15.75" hidden="false" customHeight="false" outlineLevel="0" collapsed="false">
      <c r="A353" s="42" t="n">
        <f aca="false">A352+1</f>
        <v>43446</v>
      </c>
      <c r="B353" s="43" t="n">
        <f aca="false">IF(WEEKNUM(A353,21)=53,0,WEEKNUM(A353,21))</f>
        <v>50</v>
      </c>
      <c r="C353" s="43" t="n">
        <f aca="false">MONTH(A353)</f>
        <v>12</v>
      </c>
      <c r="D353" s="43" t="str">
        <f aca="false">C353&amp;"_"&amp;B353</f>
        <v>12_50</v>
      </c>
      <c r="E353" s="43" t="n">
        <f aca="false">NETWORKDAYS($A353,$A353,Jours_Fériés)</f>
        <v>1</v>
      </c>
      <c r="I353" s="44"/>
      <c r="J353" s="45"/>
      <c r="K353" s="46" t="n">
        <f aca="false">+SUM(I353:J353)</f>
        <v>0</v>
      </c>
      <c r="L353" s="47"/>
      <c r="M353" s="45"/>
      <c r="N353" s="45"/>
      <c r="O353" s="45"/>
      <c r="P353" s="46" t="n">
        <f aca="false">K353-SUM(L353:O353)</f>
        <v>0</v>
      </c>
      <c r="Q353" s="47"/>
      <c r="R353" s="45"/>
      <c r="S353" s="46"/>
      <c r="T353" s="48" t="n">
        <f aca="false">SUM(Q353:S353)</f>
        <v>0</v>
      </c>
      <c r="U353" s="49" t="n">
        <f aca="false">U352+P353-T353</f>
        <v>4404.02</v>
      </c>
      <c r="V353" s="50"/>
      <c r="W353" s="51"/>
      <c r="X353" s="52" t="n">
        <f aca="false">X352+L353-V353</f>
        <v>2855</v>
      </c>
      <c r="Y353" s="51" t="n">
        <f aca="false">IF(V353&gt;0,(Y352-Y352)+W353,Y352+W353)</f>
        <v>0</v>
      </c>
    </row>
    <row r="354" customFormat="false" ht="15.75" hidden="false" customHeight="false" outlineLevel="0" collapsed="false">
      <c r="A354" s="42" t="n">
        <f aca="false">A353+1</f>
        <v>43447</v>
      </c>
      <c r="B354" s="43" t="n">
        <f aca="false">IF(WEEKNUM(A354,21)=53,0,WEEKNUM(A354,21))</f>
        <v>50</v>
      </c>
      <c r="C354" s="43" t="n">
        <f aca="false">MONTH(A354)</f>
        <v>12</v>
      </c>
      <c r="D354" s="43" t="str">
        <f aca="false">C354&amp;"_"&amp;B354</f>
        <v>12_50</v>
      </c>
      <c r="E354" s="43" t="n">
        <f aca="false">NETWORKDAYS($A354,$A354,Jours_Fériés)</f>
        <v>1</v>
      </c>
      <c r="I354" s="44"/>
      <c r="J354" s="45"/>
      <c r="K354" s="46" t="n">
        <f aca="false">+SUM(I354:J354)</f>
        <v>0</v>
      </c>
      <c r="L354" s="47"/>
      <c r="M354" s="45"/>
      <c r="N354" s="45"/>
      <c r="O354" s="45"/>
      <c r="P354" s="46" t="n">
        <f aca="false">K354-SUM(L354:O354)</f>
        <v>0</v>
      </c>
      <c r="Q354" s="47"/>
      <c r="R354" s="45"/>
      <c r="S354" s="46"/>
      <c r="T354" s="48" t="n">
        <f aca="false">SUM(Q354:S354)</f>
        <v>0</v>
      </c>
      <c r="U354" s="49" t="n">
        <f aca="false">U353+P354-T354</f>
        <v>4404.02</v>
      </c>
      <c r="V354" s="50"/>
      <c r="W354" s="51"/>
      <c r="X354" s="52" t="n">
        <f aca="false">X353+L354-V354</f>
        <v>2855</v>
      </c>
      <c r="Y354" s="51" t="n">
        <f aca="false">IF(V354&gt;0,(Y353-Y353)+W354,Y353+W354)</f>
        <v>0</v>
      </c>
    </row>
    <row r="355" customFormat="false" ht="15.75" hidden="false" customHeight="false" outlineLevel="0" collapsed="false">
      <c r="A355" s="42" t="n">
        <f aca="false">A354+1</f>
        <v>43448</v>
      </c>
      <c r="B355" s="43" t="n">
        <f aca="false">IF(WEEKNUM(A355,21)=53,0,WEEKNUM(A355,21))</f>
        <v>50</v>
      </c>
      <c r="C355" s="43" t="n">
        <f aca="false">MONTH(A355)</f>
        <v>12</v>
      </c>
      <c r="D355" s="43" t="str">
        <f aca="false">C355&amp;"_"&amp;B355</f>
        <v>12_50</v>
      </c>
      <c r="E355" s="43" t="n">
        <f aca="false">NETWORKDAYS($A355,$A355,Jours_Fériés)</f>
        <v>1</v>
      </c>
      <c r="I355" s="44"/>
      <c r="J355" s="45"/>
      <c r="K355" s="46" t="n">
        <f aca="false">+SUM(I355:J355)</f>
        <v>0</v>
      </c>
      <c r="L355" s="47"/>
      <c r="M355" s="45"/>
      <c r="N355" s="45"/>
      <c r="O355" s="45"/>
      <c r="P355" s="46" t="n">
        <f aca="false">K355-SUM(L355:O355)</f>
        <v>0</v>
      </c>
      <c r="Q355" s="47"/>
      <c r="R355" s="45"/>
      <c r="S355" s="46"/>
      <c r="T355" s="48" t="n">
        <f aca="false">SUM(Q355:S355)</f>
        <v>0</v>
      </c>
      <c r="U355" s="49" t="n">
        <f aca="false">U354+P355-T355</f>
        <v>4404.02</v>
      </c>
      <c r="V355" s="50"/>
      <c r="W355" s="51"/>
      <c r="X355" s="52" t="n">
        <f aca="false">X354+L355-V355</f>
        <v>2855</v>
      </c>
      <c r="Y355" s="51" t="n">
        <f aca="false">IF(V355&gt;0,(Y354-Y354)+W355,Y354+W355)</f>
        <v>0</v>
      </c>
    </row>
    <row r="356" customFormat="false" ht="15.75" hidden="false" customHeight="false" outlineLevel="0" collapsed="false">
      <c r="A356" s="42" t="n">
        <f aca="false">A355+1</f>
        <v>43449</v>
      </c>
      <c r="B356" s="43" t="n">
        <f aca="false">IF(WEEKNUM(A356,21)=53,0,WEEKNUM(A356,21))</f>
        <v>50</v>
      </c>
      <c r="C356" s="43" t="n">
        <f aca="false">MONTH(A356)</f>
        <v>12</v>
      </c>
      <c r="D356" s="43" t="str">
        <f aca="false">C356&amp;"_"&amp;B356</f>
        <v>12_50</v>
      </c>
      <c r="E356" s="43" t="n">
        <f aca="false">NETWORKDAYS($A356,$A356,Jours_Fériés)</f>
        <v>0</v>
      </c>
      <c r="I356" s="44"/>
      <c r="J356" s="45"/>
      <c r="K356" s="46" t="n">
        <f aca="false">+SUM(I356:J356)</f>
        <v>0</v>
      </c>
      <c r="L356" s="47"/>
      <c r="M356" s="45"/>
      <c r="N356" s="45"/>
      <c r="O356" s="45"/>
      <c r="P356" s="46" t="n">
        <f aca="false">K356-SUM(L356:O356)</f>
        <v>0</v>
      </c>
      <c r="Q356" s="47"/>
      <c r="R356" s="45"/>
      <c r="S356" s="46"/>
      <c r="T356" s="48" t="n">
        <f aca="false">SUM(Q356:S356)</f>
        <v>0</v>
      </c>
      <c r="U356" s="49" t="n">
        <f aca="false">U355+P356-T356</f>
        <v>4404.02</v>
      </c>
      <c r="V356" s="50"/>
      <c r="W356" s="51"/>
      <c r="X356" s="52" t="n">
        <f aca="false">X355+L356-V356</f>
        <v>2855</v>
      </c>
      <c r="Y356" s="51" t="n">
        <f aca="false">IF(V356&gt;0,(Y355-Y355)+W356,Y355+W356)</f>
        <v>0</v>
      </c>
    </row>
    <row r="357" customFormat="false" ht="15.75" hidden="false" customHeight="false" outlineLevel="0" collapsed="false">
      <c r="A357" s="42" t="n">
        <f aca="false">A356+1</f>
        <v>43450</v>
      </c>
      <c r="B357" s="43" t="n">
        <f aca="false">IF(WEEKNUM(A357,21)=53,0,WEEKNUM(A357,21))</f>
        <v>50</v>
      </c>
      <c r="C357" s="43" t="n">
        <f aca="false">MONTH(A357)</f>
        <v>12</v>
      </c>
      <c r="D357" s="43" t="str">
        <f aca="false">C357&amp;"_"&amp;B357</f>
        <v>12_50</v>
      </c>
      <c r="E357" s="43" t="n">
        <f aca="false">NETWORKDAYS($A357,$A357,Jours_Fériés)</f>
        <v>0</v>
      </c>
      <c r="I357" s="44"/>
      <c r="J357" s="45"/>
      <c r="K357" s="46" t="n">
        <f aca="false">+SUM(I357:J357)</f>
        <v>0</v>
      </c>
      <c r="L357" s="47"/>
      <c r="M357" s="45"/>
      <c r="N357" s="45"/>
      <c r="O357" s="45"/>
      <c r="P357" s="46" t="n">
        <f aca="false">K357-SUM(L357:O357)</f>
        <v>0</v>
      </c>
      <c r="Q357" s="47"/>
      <c r="R357" s="45"/>
      <c r="S357" s="46"/>
      <c r="T357" s="48" t="n">
        <f aca="false">SUM(Q357:S357)</f>
        <v>0</v>
      </c>
      <c r="U357" s="49" t="n">
        <f aca="false">U356+P357-T357</f>
        <v>4404.02</v>
      </c>
      <c r="V357" s="50"/>
      <c r="W357" s="51"/>
      <c r="X357" s="52" t="n">
        <f aca="false">X356+L357-V357</f>
        <v>2855</v>
      </c>
      <c r="Y357" s="51" t="n">
        <f aca="false">IF(V357&gt;0,(Y356-Y356)+W357,Y356+W357)</f>
        <v>0</v>
      </c>
    </row>
    <row r="358" customFormat="false" ht="15.75" hidden="false" customHeight="false" outlineLevel="0" collapsed="false">
      <c r="A358" s="42" t="n">
        <f aca="false">A357+1</f>
        <v>43451</v>
      </c>
      <c r="B358" s="43" t="n">
        <f aca="false">IF(WEEKNUM(A358,21)=53,0,WEEKNUM(A358,21))</f>
        <v>51</v>
      </c>
      <c r="C358" s="43" t="n">
        <f aca="false">MONTH(A358)</f>
        <v>12</v>
      </c>
      <c r="D358" s="43" t="str">
        <f aca="false">C358&amp;"_"&amp;B358</f>
        <v>12_51</v>
      </c>
      <c r="E358" s="43" t="n">
        <f aca="false">NETWORKDAYS($A358,$A358,Jours_Fériés)</f>
        <v>1</v>
      </c>
      <c r="I358" s="44"/>
      <c r="J358" s="45"/>
      <c r="K358" s="46" t="n">
        <f aca="false">+SUM(I358:J358)</f>
        <v>0</v>
      </c>
      <c r="L358" s="47"/>
      <c r="M358" s="45"/>
      <c r="N358" s="45"/>
      <c r="O358" s="45"/>
      <c r="P358" s="46" t="n">
        <f aca="false">K358-SUM(L358:O358)</f>
        <v>0</v>
      </c>
      <c r="Q358" s="47"/>
      <c r="R358" s="45"/>
      <c r="S358" s="46"/>
      <c r="T358" s="48" t="n">
        <f aca="false">SUM(Q358:S358)</f>
        <v>0</v>
      </c>
      <c r="U358" s="49" t="n">
        <f aca="false">U357+P358-T358</f>
        <v>4404.02</v>
      </c>
      <c r="V358" s="50"/>
      <c r="W358" s="51"/>
      <c r="X358" s="52" t="n">
        <f aca="false">X357+L358-V358</f>
        <v>2855</v>
      </c>
      <c r="Y358" s="51" t="n">
        <f aca="false">IF(V358&gt;0,(Y357-Y357)+W358,Y357+W358)</f>
        <v>0</v>
      </c>
    </row>
    <row r="359" customFormat="false" ht="15.75" hidden="false" customHeight="false" outlineLevel="0" collapsed="false">
      <c r="A359" s="42" t="n">
        <f aca="false">A358+1</f>
        <v>43452</v>
      </c>
      <c r="B359" s="43" t="n">
        <f aca="false">IF(WEEKNUM(A359,21)=53,0,WEEKNUM(A359,21))</f>
        <v>51</v>
      </c>
      <c r="C359" s="43" t="n">
        <f aca="false">MONTH(A359)</f>
        <v>12</v>
      </c>
      <c r="D359" s="43" t="str">
        <f aca="false">C359&amp;"_"&amp;B359</f>
        <v>12_51</v>
      </c>
      <c r="E359" s="43" t="n">
        <f aca="false">NETWORKDAYS($A359,$A359,Jours_Fériés)</f>
        <v>1</v>
      </c>
      <c r="I359" s="44"/>
      <c r="J359" s="45"/>
      <c r="K359" s="46" t="n">
        <f aca="false">+SUM(I359:J359)</f>
        <v>0</v>
      </c>
      <c r="L359" s="47"/>
      <c r="M359" s="45"/>
      <c r="N359" s="45"/>
      <c r="O359" s="45"/>
      <c r="P359" s="46" t="n">
        <f aca="false">K359-SUM(L359:O359)</f>
        <v>0</v>
      </c>
      <c r="Q359" s="47"/>
      <c r="R359" s="45"/>
      <c r="S359" s="46"/>
      <c r="T359" s="48" t="n">
        <f aca="false">SUM(Q359:S359)</f>
        <v>0</v>
      </c>
      <c r="U359" s="49" t="n">
        <f aca="false">U358+P359-T359</f>
        <v>4404.02</v>
      </c>
      <c r="V359" s="50"/>
      <c r="W359" s="51"/>
      <c r="X359" s="52" t="n">
        <f aca="false">X358+L359-V359</f>
        <v>2855</v>
      </c>
      <c r="Y359" s="51" t="n">
        <f aca="false">IF(V359&gt;0,(Y358-Y358)+W359,Y358+W359)</f>
        <v>0</v>
      </c>
    </row>
    <row r="360" customFormat="false" ht="15.75" hidden="false" customHeight="false" outlineLevel="0" collapsed="false">
      <c r="A360" s="42" t="n">
        <f aca="false">A359+1</f>
        <v>43453</v>
      </c>
      <c r="B360" s="43" t="n">
        <f aca="false">IF(WEEKNUM(A360,21)=53,0,WEEKNUM(A360,21))</f>
        <v>51</v>
      </c>
      <c r="C360" s="43" t="n">
        <f aca="false">MONTH(A360)</f>
        <v>12</v>
      </c>
      <c r="D360" s="43" t="str">
        <f aca="false">C360&amp;"_"&amp;B360</f>
        <v>12_51</v>
      </c>
      <c r="E360" s="43" t="n">
        <f aca="false">NETWORKDAYS($A360,$A360,Jours_Fériés)</f>
        <v>1</v>
      </c>
      <c r="I360" s="44"/>
      <c r="J360" s="45"/>
      <c r="K360" s="46" t="n">
        <f aca="false">+SUM(I360:J360)</f>
        <v>0</v>
      </c>
      <c r="L360" s="47"/>
      <c r="M360" s="45"/>
      <c r="N360" s="45"/>
      <c r="O360" s="45"/>
      <c r="P360" s="46" t="n">
        <f aca="false">K360-SUM(L360:O360)</f>
        <v>0</v>
      </c>
      <c r="Q360" s="47"/>
      <c r="R360" s="45"/>
      <c r="S360" s="46"/>
      <c r="T360" s="48" t="n">
        <f aca="false">SUM(Q360:S360)</f>
        <v>0</v>
      </c>
      <c r="U360" s="49" t="n">
        <f aca="false">U359+P360-T360</f>
        <v>4404.02</v>
      </c>
      <c r="V360" s="50"/>
      <c r="W360" s="51"/>
      <c r="X360" s="52" t="n">
        <f aca="false">X359+L360-V360</f>
        <v>2855</v>
      </c>
      <c r="Y360" s="51" t="n">
        <f aca="false">IF(V360&gt;0,(Y359-Y359)+W360,Y359+W360)</f>
        <v>0</v>
      </c>
    </row>
    <row r="361" customFormat="false" ht="15.75" hidden="false" customHeight="false" outlineLevel="0" collapsed="false">
      <c r="A361" s="42" t="n">
        <f aca="false">A360+1</f>
        <v>43454</v>
      </c>
      <c r="B361" s="43" t="n">
        <f aca="false">IF(WEEKNUM(A361,21)=53,0,WEEKNUM(A361,21))</f>
        <v>51</v>
      </c>
      <c r="C361" s="43" t="n">
        <f aca="false">MONTH(A361)</f>
        <v>12</v>
      </c>
      <c r="D361" s="43" t="str">
        <f aca="false">C361&amp;"_"&amp;B361</f>
        <v>12_51</v>
      </c>
      <c r="E361" s="43" t="n">
        <f aca="false">NETWORKDAYS($A361,$A361,Jours_Fériés)</f>
        <v>1</v>
      </c>
      <c r="I361" s="44"/>
      <c r="J361" s="45"/>
      <c r="K361" s="46" t="n">
        <f aca="false">+SUM(I361:J361)</f>
        <v>0</v>
      </c>
      <c r="L361" s="47"/>
      <c r="M361" s="45"/>
      <c r="N361" s="45"/>
      <c r="O361" s="45"/>
      <c r="P361" s="46" t="n">
        <f aca="false">K361-SUM(L361:O361)</f>
        <v>0</v>
      </c>
      <c r="Q361" s="47"/>
      <c r="R361" s="45"/>
      <c r="S361" s="46"/>
      <c r="T361" s="48" t="n">
        <f aca="false">SUM(Q361:S361)</f>
        <v>0</v>
      </c>
      <c r="U361" s="49" t="n">
        <f aca="false">U360+P361-T361</f>
        <v>4404.02</v>
      </c>
      <c r="V361" s="50"/>
      <c r="W361" s="51"/>
      <c r="X361" s="52" t="n">
        <f aca="false">X360+L361-V361</f>
        <v>2855</v>
      </c>
      <c r="Y361" s="51" t="n">
        <f aca="false">IF(V361&gt;0,(Y360-Y360)+W361,Y360+W361)</f>
        <v>0</v>
      </c>
    </row>
    <row r="362" customFormat="false" ht="15.75" hidden="false" customHeight="false" outlineLevel="0" collapsed="false">
      <c r="A362" s="42" t="n">
        <f aca="false">A361+1</f>
        <v>43455</v>
      </c>
      <c r="B362" s="43" t="n">
        <f aca="false">IF(WEEKNUM(A362,21)=53,0,WEEKNUM(A362,21))</f>
        <v>51</v>
      </c>
      <c r="C362" s="43" t="n">
        <f aca="false">MONTH(A362)</f>
        <v>12</v>
      </c>
      <c r="D362" s="43" t="str">
        <f aca="false">C362&amp;"_"&amp;B362</f>
        <v>12_51</v>
      </c>
      <c r="E362" s="43" t="n">
        <f aca="false">NETWORKDAYS($A362,$A362,Jours_Fériés)</f>
        <v>1</v>
      </c>
      <c r="I362" s="44"/>
      <c r="J362" s="45"/>
      <c r="K362" s="46" t="n">
        <f aca="false">+SUM(I362:J362)</f>
        <v>0</v>
      </c>
      <c r="L362" s="47"/>
      <c r="M362" s="45"/>
      <c r="N362" s="45"/>
      <c r="O362" s="45"/>
      <c r="P362" s="46" t="n">
        <f aca="false">K362-SUM(L362:O362)</f>
        <v>0</v>
      </c>
      <c r="Q362" s="47"/>
      <c r="R362" s="45"/>
      <c r="S362" s="46"/>
      <c r="T362" s="48" t="n">
        <f aca="false">SUM(Q362:S362)</f>
        <v>0</v>
      </c>
      <c r="U362" s="49" t="n">
        <f aca="false">U361+P362-T362</f>
        <v>4404.02</v>
      </c>
      <c r="V362" s="50"/>
      <c r="W362" s="51"/>
      <c r="X362" s="52" t="n">
        <f aca="false">X361+L362-V362</f>
        <v>2855</v>
      </c>
      <c r="Y362" s="51" t="n">
        <f aca="false">IF(V362&gt;0,(Y361-Y361)+W362,Y361+W362)</f>
        <v>0</v>
      </c>
    </row>
    <row r="363" customFormat="false" ht="15.75" hidden="false" customHeight="false" outlineLevel="0" collapsed="false">
      <c r="A363" s="42" t="n">
        <f aca="false">A362+1</f>
        <v>43456</v>
      </c>
      <c r="B363" s="43" t="n">
        <f aca="false">IF(WEEKNUM(A363,21)=53,0,WEEKNUM(A363,21))</f>
        <v>51</v>
      </c>
      <c r="C363" s="43" t="n">
        <f aca="false">MONTH(A363)</f>
        <v>12</v>
      </c>
      <c r="D363" s="43" t="str">
        <f aca="false">C363&amp;"_"&amp;B363</f>
        <v>12_51</v>
      </c>
      <c r="E363" s="43" t="n">
        <f aca="false">NETWORKDAYS($A363,$A363,Jours_Fériés)</f>
        <v>0</v>
      </c>
      <c r="I363" s="44"/>
      <c r="J363" s="45"/>
      <c r="K363" s="46" t="n">
        <f aca="false">+SUM(I363:J363)</f>
        <v>0</v>
      </c>
      <c r="L363" s="47"/>
      <c r="M363" s="45"/>
      <c r="N363" s="45"/>
      <c r="O363" s="45"/>
      <c r="P363" s="46" t="n">
        <f aca="false">K363-SUM(L363:O363)</f>
        <v>0</v>
      </c>
      <c r="Q363" s="47"/>
      <c r="R363" s="45"/>
      <c r="S363" s="46"/>
      <c r="T363" s="48" t="n">
        <f aca="false">SUM(Q363:S363)</f>
        <v>0</v>
      </c>
      <c r="U363" s="49" t="n">
        <f aca="false">U362+P363-T363</f>
        <v>4404.02</v>
      </c>
      <c r="V363" s="50"/>
      <c r="W363" s="51"/>
      <c r="X363" s="52" t="n">
        <f aca="false">X362+L363-V363</f>
        <v>2855</v>
      </c>
      <c r="Y363" s="51" t="n">
        <f aca="false">IF(V363&gt;0,(Y362-Y362)+W363,Y362+W363)</f>
        <v>0</v>
      </c>
    </row>
    <row r="364" customFormat="false" ht="15.75" hidden="false" customHeight="false" outlineLevel="0" collapsed="false">
      <c r="A364" s="42" t="n">
        <f aca="false">A363+1</f>
        <v>43457</v>
      </c>
      <c r="B364" s="43" t="n">
        <f aca="false">IF(WEEKNUM(A364,21)=53,0,WEEKNUM(A364,21))</f>
        <v>51</v>
      </c>
      <c r="C364" s="43" t="n">
        <f aca="false">MONTH(A364)</f>
        <v>12</v>
      </c>
      <c r="D364" s="43" t="str">
        <f aca="false">C364&amp;"_"&amp;B364</f>
        <v>12_51</v>
      </c>
      <c r="E364" s="43" t="n">
        <f aca="false">NETWORKDAYS($A364,$A364,Jours_Fériés)</f>
        <v>0</v>
      </c>
      <c r="I364" s="44"/>
      <c r="J364" s="45"/>
      <c r="K364" s="46" t="n">
        <f aca="false">+SUM(I364:J364)</f>
        <v>0</v>
      </c>
      <c r="L364" s="47"/>
      <c r="M364" s="45"/>
      <c r="N364" s="45"/>
      <c r="O364" s="45"/>
      <c r="P364" s="46" t="n">
        <f aca="false">K364-SUM(L364:O364)</f>
        <v>0</v>
      </c>
      <c r="Q364" s="47"/>
      <c r="R364" s="45"/>
      <c r="S364" s="46"/>
      <c r="T364" s="48" t="n">
        <f aca="false">SUM(Q364:S364)</f>
        <v>0</v>
      </c>
      <c r="U364" s="49" t="n">
        <f aca="false">U363+P364-T364</f>
        <v>4404.02</v>
      </c>
      <c r="V364" s="50"/>
      <c r="W364" s="51"/>
      <c r="X364" s="52" t="n">
        <f aca="false">X363+L364-V364</f>
        <v>2855</v>
      </c>
      <c r="Y364" s="51" t="n">
        <f aca="false">IF(V364&gt;0,(Y363-Y363)+W364,Y363+W364)</f>
        <v>0</v>
      </c>
    </row>
    <row r="365" customFormat="false" ht="15.75" hidden="false" customHeight="false" outlineLevel="0" collapsed="false">
      <c r="A365" s="42" t="n">
        <f aca="false">A364+1</f>
        <v>43458</v>
      </c>
      <c r="B365" s="43" t="n">
        <f aca="false">IF(WEEKNUM(A365,21)=53,0,WEEKNUM(A365,21))</f>
        <v>52</v>
      </c>
      <c r="C365" s="43" t="n">
        <f aca="false">MONTH(A365)</f>
        <v>12</v>
      </c>
      <c r="D365" s="43" t="str">
        <f aca="false">C365&amp;"_"&amp;B365</f>
        <v>12_52</v>
      </c>
      <c r="E365" s="43" t="n">
        <f aca="false">NETWORKDAYS($A365,$A365,Jours_Fériés)</f>
        <v>1</v>
      </c>
      <c r="I365" s="44"/>
      <c r="J365" s="45"/>
      <c r="K365" s="46" t="n">
        <f aca="false">+SUM(I365:J365)</f>
        <v>0</v>
      </c>
      <c r="L365" s="47"/>
      <c r="M365" s="45"/>
      <c r="N365" s="45"/>
      <c r="O365" s="45"/>
      <c r="P365" s="46" t="n">
        <f aca="false">K365-SUM(L365:O365)</f>
        <v>0</v>
      </c>
      <c r="Q365" s="47"/>
      <c r="R365" s="45"/>
      <c r="S365" s="46"/>
      <c r="T365" s="48" t="n">
        <f aca="false">SUM(Q365:S365)</f>
        <v>0</v>
      </c>
      <c r="U365" s="49" t="n">
        <f aca="false">U364+P365-T365</f>
        <v>4404.02</v>
      </c>
      <c r="V365" s="50"/>
      <c r="W365" s="51"/>
      <c r="X365" s="52" t="n">
        <f aca="false">X364+L365-V365</f>
        <v>2855</v>
      </c>
      <c r="Y365" s="51" t="n">
        <f aca="false">IF(V365&gt;0,(Y364-Y364)+W365,Y364+W365)</f>
        <v>0</v>
      </c>
    </row>
    <row r="366" customFormat="false" ht="15.75" hidden="false" customHeight="false" outlineLevel="0" collapsed="false">
      <c r="A366" s="42" t="n">
        <f aca="false">A365+1</f>
        <v>43459</v>
      </c>
      <c r="B366" s="43" t="n">
        <f aca="false">IF(WEEKNUM(A366,21)=53,0,WEEKNUM(A366,21))</f>
        <v>52</v>
      </c>
      <c r="C366" s="43" t="n">
        <f aca="false">MONTH(A366)</f>
        <v>12</v>
      </c>
      <c r="D366" s="43" t="str">
        <f aca="false">C366&amp;"_"&amp;B366</f>
        <v>12_52</v>
      </c>
      <c r="E366" s="43" t="n">
        <f aca="false">NETWORKDAYS($A366,$A366,Jours_Fériés)</f>
        <v>0</v>
      </c>
      <c r="I366" s="44"/>
      <c r="J366" s="45"/>
      <c r="K366" s="46" t="n">
        <f aca="false">+SUM(I366:J366)</f>
        <v>0</v>
      </c>
      <c r="L366" s="47"/>
      <c r="M366" s="45"/>
      <c r="N366" s="45"/>
      <c r="O366" s="45"/>
      <c r="P366" s="46" t="n">
        <f aca="false">K366-SUM(L366:O366)</f>
        <v>0</v>
      </c>
      <c r="Q366" s="47"/>
      <c r="R366" s="45"/>
      <c r="S366" s="46"/>
      <c r="T366" s="48" t="n">
        <f aca="false">SUM(Q366:S366)</f>
        <v>0</v>
      </c>
      <c r="U366" s="49" t="n">
        <f aca="false">U365+P366-T366</f>
        <v>4404.02</v>
      </c>
      <c r="V366" s="50"/>
      <c r="W366" s="51"/>
      <c r="X366" s="52" t="n">
        <f aca="false">X365+L366-V366</f>
        <v>2855</v>
      </c>
      <c r="Y366" s="51" t="n">
        <f aca="false">IF(V366&gt;0,(Y365-Y365)+W366,Y365+W366)</f>
        <v>0</v>
      </c>
    </row>
    <row r="367" customFormat="false" ht="15.75" hidden="false" customHeight="false" outlineLevel="0" collapsed="false">
      <c r="A367" s="42" t="n">
        <f aca="false">A366+1</f>
        <v>43460</v>
      </c>
      <c r="B367" s="43" t="n">
        <f aca="false">IF(WEEKNUM(A367,21)=53,0,WEEKNUM(A367,21))</f>
        <v>52</v>
      </c>
      <c r="C367" s="43" t="n">
        <f aca="false">MONTH(A367)</f>
        <v>12</v>
      </c>
      <c r="D367" s="43" t="str">
        <f aca="false">C367&amp;"_"&amp;B367</f>
        <v>12_52</v>
      </c>
      <c r="E367" s="43" t="n">
        <f aca="false">NETWORKDAYS($A367,$A367,Jours_Fériés)</f>
        <v>1</v>
      </c>
      <c r="I367" s="44"/>
      <c r="J367" s="45"/>
      <c r="K367" s="46" t="n">
        <f aca="false">+SUM(I367:J367)</f>
        <v>0</v>
      </c>
      <c r="L367" s="47"/>
      <c r="M367" s="45"/>
      <c r="N367" s="45"/>
      <c r="O367" s="45"/>
      <c r="P367" s="46" t="n">
        <f aca="false">K367-SUM(L367:O367)</f>
        <v>0</v>
      </c>
      <c r="Q367" s="47"/>
      <c r="R367" s="45"/>
      <c r="S367" s="46"/>
      <c r="T367" s="48" t="n">
        <f aca="false">SUM(Q367:S367)</f>
        <v>0</v>
      </c>
      <c r="U367" s="49" t="n">
        <f aca="false">U366+P367-T367</f>
        <v>4404.02</v>
      </c>
      <c r="V367" s="50"/>
      <c r="W367" s="51"/>
      <c r="X367" s="52" t="n">
        <f aca="false">X366+L367-V367</f>
        <v>2855</v>
      </c>
      <c r="Y367" s="51" t="n">
        <f aca="false">IF(V367&gt;0,(Y366-Y366)+W367,Y366+W367)</f>
        <v>0</v>
      </c>
    </row>
    <row r="368" customFormat="false" ht="15.75" hidden="false" customHeight="false" outlineLevel="0" collapsed="false">
      <c r="A368" s="42" t="n">
        <f aca="false">A367+1</f>
        <v>43461</v>
      </c>
      <c r="B368" s="43" t="n">
        <f aca="false">IF(WEEKNUM(A368,21)=53,0,WEEKNUM(A368,21))</f>
        <v>52</v>
      </c>
      <c r="C368" s="43" t="n">
        <f aca="false">MONTH(A368)</f>
        <v>12</v>
      </c>
      <c r="D368" s="43" t="str">
        <f aca="false">C368&amp;"_"&amp;B368</f>
        <v>12_52</v>
      </c>
      <c r="E368" s="43" t="n">
        <f aca="false">NETWORKDAYS($A368,$A368,Jours_Fériés)</f>
        <v>1</v>
      </c>
      <c r="I368" s="44"/>
      <c r="J368" s="45"/>
      <c r="K368" s="46" t="n">
        <f aca="false">+SUM(I368:J368)</f>
        <v>0</v>
      </c>
      <c r="L368" s="47"/>
      <c r="M368" s="45"/>
      <c r="N368" s="45"/>
      <c r="O368" s="45"/>
      <c r="P368" s="46" t="n">
        <f aca="false">K368-SUM(L368:O368)</f>
        <v>0</v>
      </c>
      <c r="Q368" s="47"/>
      <c r="R368" s="45"/>
      <c r="S368" s="46"/>
      <c r="T368" s="48" t="n">
        <f aca="false">SUM(Q368:S368)</f>
        <v>0</v>
      </c>
      <c r="U368" s="49" t="n">
        <f aca="false">U367+P368-T368</f>
        <v>4404.02</v>
      </c>
      <c r="V368" s="50"/>
      <c r="W368" s="51"/>
      <c r="X368" s="52" t="n">
        <f aca="false">X367+L368-V368</f>
        <v>2855</v>
      </c>
      <c r="Y368" s="51" t="n">
        <f aca="false">IF(V368&gt;0,(Y367-Y367)+W368,Y367+W368)</f>
        <v>0</v>
      </c>
    </row>
    <row r="369" customFormat="false" ht="15.75" hidden="false" customHeight="false" outlineLevel="0" collapsed="false">
      <c r="A369" s="42" t="n">
        <f aca="false">A368+1</f>
        <v>43462</v>
      </c>
      <c r="B369" s="43" t="n">
        <f aca="false">IF(WEEKNUM(A369,21)=53,0,WEEKNUM(A369,21))</f>
        <v>52</v>
      </c>
      <c r="C369" s="43" t="n">
        <f aca="false">MONTH(A369)</f>
        <v>12</v>
      </c>
      <c r="D369" s="43" t="str">
        <f aca="false">C369&amp;"_"&amp;B369</f>
        <v>12_52</v>
      </c>
      <c r="E369" s="43" t="n">
        <f aca="false">NETWORKDAYS($A369,$A369,Jours_Fériés)</f>
        <v>1</v>
      </c>
      <c r="I369" s="44"/>
      <c r="J369" s="45"/>
      <c r="K369" s="46" t="n">
        <f aca="false">+SUM(I369:J369)</f>
        <v>0</v>
      </c>
      <c r="L369" s="47"/>
      <c r="M369" s="45"/>
      <c r="N369" s="45"/>
      <c r="O369" s="45"/>
      <c r="P369" s="46" t="n">
        <f aca="false">K369-SUM(L369:O369)</f>
        <v>0</v>
      </c>
      <c r="Q369" s="47"/>
      <c r="R369" s="45"/>
      <c r="S369" s="46"/>
      <c r="T369" s="48" t="n">
        <f aca="false">SUM(Q369:S369)</f>
        <v>0</v>
      </c>
      <c r="U369" s="49" t="n">
        <f aca="false">U368+P369-T369</f>
        <v>4404.02</v>
      </c>
      <c r="V369" s="50"/>
      <c r="W369" s="51"/>
      <c r="X369" s="52" t="n">
        <f aca="false">X368+L369-V369</f>
        <v>2855</v>
      </c>
      <c r="Y369" s="51" t="n">
        <f aca="false">IF(V369&gt;0,(Y368-Y368)+W369,Y368+W369)</f>
        <v>0</v>
      </c>
    </row>
    <row r="370" customFormat="false" ht="15.75" hidden="false" customHeight="false" outlineLevel="0" collapsed="false">
      <c r="A370" s="42" t="n">
        <f aca="false">A369+1</f>
        <v>43463</v>
      </c>
      <c r="B370" s="43" t="n">
        <f aca="false">IF(WEEKNUM(A370,21)=53,0,WEEKNUM(A370,21))</f>
        <v>52</v>
      </c>
      <c r="C370" s="43" t="n">
        <f aca="false">MONTH(A370)</f>
        <v>12</v>
      </c>
      <c r="D370" s="43" t="str">
        <f aca="false">C370&amp;"_"&amp;B370</f>
        <v>12_52</v>
      </c>
      <c r="E370" s="43" t="n">
        <f aca="false">NETWORKDAYS($A370,$A370,Jours_Fériés)</f>
        <v>0</v>
      </c>
      <c r="I370" s="44"/>
      <c r="J370" s="45"/>
      <c r="K370" s="46" t="n">
        <f aca="false">+SUM(I370:J370)</f>
        <v>0</v>
      </c>
      <c r="L370" s="47"/>
      <c r="M370" s="45"/>
      <c r="N370" s="45"/>
      <c r="O370" s="45"/>
      <c r="P370" s="46" t="n">
        <f aca="false">K370-SUM(L370:O370)</f>
        <v>0</v>
      </c>
      <c r="Q370" s="47"/>
      <c r="R370" s="45"/>
      <c r="S370" s="46"/>
      <c r="T370" s="48" t="n">
        <f aca="false">SUM(Q370:S370)</f>
        <v>0</v>
      </c>
      <c r="U370" s="49" t="n">
        <f aca="false">U369+P370-T370</f>
        <v>4404.02</v>
      </c>
      <c r="V370" s="50"/>
      <c r="W370" s="51"/>
      <c r="X370" s="52" t="n">
        <f aca="false">X369+L370-V370</f>
        <v>2855</v>
      </c>
      <c r="Y370" s="51" t="n">
        <f aca="false">IF(V370&gt;0,(Y369-Y369)+W370,Y369+W370)</f>
        <v>0</v>
      </c>
    </row>
    <row r="371" customFormat="false" ht="15.75" hidden="false" customHeight="false" outlineLevel="0" collapsed="false">
      <c r="A371" s="42" t="n">
        <f aca="false">A370+1</f>
        <v>43464</v>
      </c>
      <c r="B371" s="43" t="n">
        <f aca="false">IF(WEEKNUM(A371,21)=53,0,WEEKNUM(A371,21))</f>
        <v>52</v>
      </c>
      <c r="C371" s="43" t="n">
        <f aca="false">MONTH(A371)</f>
        <v>12</v>
      </c>
      <c r="D371" s="43" t="str">
        <f aca="false">C371&amp;"_"&amp;B371</f>
        <v>12_52</v>
      </c>
      <c r="E371" s="43" t="n">
        <f aca="false">NETWORKDAYS($A371,$A371,Jours_Fériés)</f>
        <v>0</v>
      </c>
      <c r="I371" s="44"/>
      <c r="J371" s="45"/>
      <c r="K371" s="46" t="n">
        <f aca="false">+SUM(I371:J371)</f>
        <v>0</v>
      </c>
      <c r="L371" s="47"/>
      <c r="M371" s="45"/>
      <c r="N371" s="45"/>
      <c r="O371" s="45"/>
      <c r="P371" s="46" t="n">
        <f aca="false">K371-SUM(L371:O371)</f>
        <v>0</v>
      </c>
      <c r="Q371" s="47"/>
      <c r="R371" s="45"/>
      <c r="S371" s="46"/>
      <c r="T371" s="48" t="n">
        <f aca="false">SUM(Q371:S371)</f>
        <v>0</v>
      </c>
      <c r="U371" s="49" t="n">
        <f aca="false">U370+P371-T371</f>
        <v>4404.02</v>
      </c>
      <c r="V371" s="50"/>
      <c r="W371" s="51"/>
      <c r="X371" s="52" t="n">
        <f aca="false">X370+L371-V371</f>
        <v>2855</v>
      </c>
      <c r="Y371" s="51" t="n">
        <f aca="false">IF(V371&gt;0,(Y370-Y370)+W371,Y370+W371)</f>
        <v>0</v>
      </c>
    </row>
    <row r="372" customFormat="false" ht="16.5" hidden="false" customHeight="false" outlineLevel="0" collapsed="false">
      <c r="A372" s="53" t="n">
        <f aca="false">A371+1</f>
        <v>43465</v>
      </c>
      <c r="B372" s="54" t="n">
        <f aca="false">IF(WEEKNUM(A372,21)=53,0,WEEKNUM(A372,21))</f>
        <v>1</v>
      </c>
      <c r="C372" s="54" t="n">
        <f aca="false">MONTH(A372)</f>
        <v>12</v>
      </c>
      <c r="D372" s="54" t="str">
        <f aca="false">C372&amp;"_"&amp;B372</f>
        <v>12_1</v>
      </c>
      <c r="E372" s="54" t="n">
        <f aca="false">NETWORKDAYS($A372,$A372,Jours_Fériés)</f>
        <v>1</v>
      </c>
      <c r="I372" s="55"/>
      <c r="J372" s="56"/>
      <c r="K372" s="57" t="n">
        <f aca="false">+SUM(I372:J372)</f>
        <v>0</v>
      </c>
      <c r="L372" s="58"/>
      <c r="M372" s="56"/>
      <c r="N372" s="56"/>
      <c r="O372" s="56"/>
      <c r="P372" s="57" t="n">
        <f aca="false">K372-SUM(L372:O372)</f>
        <v>0</v>
      </c>
      <c r="Q372" s="58"/>
      <c r="R372" s="56"/>
      <c r="S372" s="57"/>
      <c r="T372" s="59" t="n">
        <f aca="false">SUM(Q372:S372)</f>
        <v>0</v>
      </c>
      <c r="U372" s="60" t="n">
        <f aca="false">U371+P372-T372</f>
        <v>4404.02</v>
      </c>
      <c r="V372" s="61"/>
      <c r="W372" s="62"/>
      <c r="X372" s="63" t="n">
        <f aca="false">X371+L372-V372</f>
        <v>2855</v>
      </c>
      <c r="Y372" s="62" t="n">
        <f aca="false">IF(V372&gt;0,(Y371-Y371)+W372,Y371+W372)</f>
        <v>0</v>
      </c>
    </row>
    <row r="373" customFormat="false" ht="25.5" hidden="false" customHeight="true" outlineLevel="0" collapsed="false">
      <c r="A373" s="64" t="s">
        <v>34</v>
      </c>
    </row>
    <row r="374" customFormat="false" ht="13.8" hidden="false" customHeight="false" outlineLevel="0" collapsed="false">
      <c r="A374" s="65" t="s">
        <v>35</v>
      </c>
      <c r="B374" s="66" t="n">
        <f aca="false">EOMONTH("01/01/18",ROW()-374)</f>
        <v>43131</v>
      </c>
      <c r="C374" s="67" t="n">
        <v>1</v>
      </c>
      <c r="D374" s="67" t="n">
        <v>1</v>
      </c>
      <c r="E374" s="67" t="n">
        <f aca="false">SUMIF($C$8:$C$372,"="&amp;$C374,$E$8:$E$372)</f>
        <v>22</v>
      </c>
      <c r="I374" s="68" t="n">
        <f aca="false">SUMPRODUCT(1*($C$8:$C$372=$C374),I8:I372)</f>
        <v>31321.9</v>
      </c>
      <c r="J374" s="69" t="n">
        <f aca="false">SUMPRODUCT(1*($C$8:$C$372=$C374),J8:J372)</f>
        <v>309</v>
      </c>
      <c r="K374" s="69" t="n">
        <f aca="false">SUMPRODUCT(1*($C$8:$C$372=$C374),K8:K372)</f>
        <v>31630.9</v>
      </c>
      <c r="L374" s="69" t="n">
        <f aca="false">SUMPRODUCT(1*($C$8:$C$372=$C374),L8:L372)</f>
        <v>10734.84</v>
      </c>
      <c r="M374" s="69" t="n">
        <f aca="false">SUMPRODUCT(1*($C$8:$C$372=$C374),M8:M372)</f>
        <v>160</v>
      </c>
      <c r="N374" s="69" t="n">
        <f aca="false">SUMPRODUCT(1*($C$8:$C$372=$C374),N8:N372)</f>
        <v>5052.9</v>
      </c>
      <c r="O374" s="69" t="n">
        <f aca="false">SUMPRODUCT(1*($C$8:$C$372=$C374),O8:O372)</f>
        <v>616</v>
      </c>
      <c r="P374" s="69" t="n">
        <f aca="false">SUMPRODUCT(1*($C$8:$C$372=$C374),P8:P372)</f>
        <v>15067.16</v>
      </c>
      <c r="Q374" s="69" t="n">
        <f aca="false">SUMPRODUCT(1*($C$8:$C$372=$C374),Q8:Q372)</f>
        <v>7818.14</v>
      </c>
      <c r="R374" s="69" t="n">
        <f aca="false">SUMPRODUCT(1*($C$8:$C$372=$C374),R8:R372)</f>
        <v>0</v>
      </c>
      <c r="S374" s="69" t="n">
        <f aca="false">SUMPRODUCT(1*($C$8:$C$372=$C374),S8:S372)</f>
        <v>0</v>
      </c>
      <c r="T374" s="69" t="n">
        <f aca="false">SUMPRODUCT(1*($C$8:$C$372=$C374),T8:T372)</f>
        <v>7818.14</v>
      </c>
      <c r="U374" s="70" t="n">
        <f aca="true">INDIRECT("U"&amp;MATCH(B374,A8:A372,0),1)</f>
        <v>7749.02</v>
      </c>
      <c r="V374" s="71" t="n">
        <f aca="false">+SUM(Janvier_DptTR)</f>
        <v>8769.36</v>
      </c>
      <c r="W374" s="72" t="n">
        <f aca="false">W38</f>
        <v>0</v>
      </c>
      <c r="X374" s="73" t="n">
        <f aca="false">SUM(B5+L374)-V374</f>
        <v>7855</v>
      </c>
      <c r="Y374" s="74" t="n">
        <f aca="false">Y38</f>
        <v>463</v>
      </c>
    </row>
    <row r="375" customFormat="false" ht="13.8" hidden="false" customHeight="false" outlineLevel="0" collapsed="false">
      <c r="A375" s="75" t="s">
        <v>35</v>
      </c>
      <c r="B375" s="66" t="n">
        <f aca="false">EOMONTH("01/01/18",ROW()-374)</f>
        <v>43159</v>
      </c>
      <c r="C375" s="76" t="n">
        <v>2</v>
      </c>
      <c r="D375" s="76" t="n">
        <v>2</v>
      </c>
      <c r="E375" s="76" t="n">
        <f aca="false">SUMIF($C$8:$C$372,"="&amp;$C375,$E$8:$E$372)</f>
        <v>20</v>
      </c>
      <c r="I375" s="68" t="n">
        <f aca="false">SUMPRODUCT(1*($C$8:$C$372=$C375),I8:I372)</f>
        <v>4200</v>
      </c>
      <c r="J375" s="68" t="n">
        <f aca="false">SUMPRODUCT(1*($C$8:$C$372=$C375),J8:J372)</f>
        <v>0</v>
      </c>
      <c r="K375" s="68" t="n">
        <f aca="false">SUMPRODUCT(1*($C$8:$C$372=$C375),K8:K372)</f>
        <v>4200</v>
      </c>
      <c r="L375" s="68" t="n">
        <f aca="false">SUMPRODUCT(1*($C$8:$C$372=$C375),L8:L372)</f>
        <v>2500</v>
      </c>
      <c r="M375" s="68" t="n">
        <f aca="false">SUMPRODUCT(1*($C$8:$C$372=$C375),M8:M372)</f>
        <v>0</v>
      </c>
      <c r="N375" s="68" t="n">
        <f aca="false">SUMPRODUCT(1*($C$8:$C$372=$C375),N8:N372)</f>
        <v>895</v>
      </c>
      <c r="O375" s="68" t="n">
        <f aca="false">SUMPRODUCT(1*($C$8:$C$372=$C375),O8:O372)</f>
        <v>150</v>
      </c>
      <c r="P375" s="68" t="n">
        <f aca="false">SUMPRODUCT(1*($C$8:$C$372=$C375),P8:P372)</f>
        <v>655</v>
      </c>
      <c r="Q375" s="68" t="n">
        <f aca="false">SUMPRODUCT(1*($C$8:$C$372=$C375),Q8:Q372)</f>
        <v>6000</v>
      </c>
      <c r="R375" s="68" t="n">
        <f aca="false">SUMPRODUCT(1*($C$8:$C$372=$C375),R8:R372)</f>
        <v>0</v>
      </c>
      <c r="S375" s="68" t="n">
        <f aca="false">SUMPRODUCT(1*($C$8:$C$372=$C375),S8:S372)</f>
        <v>0</v>
      </c>
      <c r="T375" s="68" t="n">
        <f aca="false">SUMPRODUCT(1*($C$8:$C$372=$C375),T8:T372)</f>
        <v>6000</v>
      </c>
      <c r="U375" s="68" t="n">
        <f aca="false">SUMPRODUCT(1*($C$8:$C$372=$C375),U8:U372)</f>
        <v>123312.56</v>
      </c>
      <c r="V375" s="77" t="n">
        <f aca="false">SUM(Février_DptTR)</f>
        <v>7500</v>
      </c>
      <c r="W375" s="78" t="n">
        <f aca="false">W66</f>
        <v>0</v>
      </c>
      <c r="X375" s="79" t="n">
        <f aca="false">SUM(X374+L375)-V375</f>
        <v>2855</v>
      </c>
      <c r="Y375" s="78" t="n">
        <f aca="false">Y66</f>
        <v>0</v>
      </c>
    </row>
    <row r="376" customFormat="false" ht="13.8" hidden="false" customHeight="false" outlineLevel="0" collapsed="false">
      <c r="A376" s="75" t="s">
        <v>35</v>
      </c>
      <c r="B376" s="66" t="n">
        <f aca="false">EOMONTH("01/01/18",ROW()-374)</f>
        <v>43190</v>
      </c>
      <c r="C376" s="76" t="n">
        <v>3</v>
      </c>
      <c r="D376" s="76" t="n">
        <v>3</v>
      </c>
      <c r="E376" s="76" t="n">
        <f aca="false">SUMIF($C$8:$C$372,"="&amp;$C376,$E$8:$E$372)</f>
        <v>22</v>
      </c>
      <c r="I376" s="80" t="n">
        <f aca="false">SUM(Mars_10)</f>
        <v>0</v>
      </c>
      <c r="J376" s="81" t="n">
        <f aca="false">SUM(Mars_20)</f>
        <v>0</v>
      </c>
      <c r="K376" s="81" t="n">
        <f aca="false">SUM(Mars_CA)</f>
        <v>0</v>
      </c>
      <c r="L376" s="81" t="n">
        <f aca="false">SUM(Mars_TR)</f>
        <v>0</v>
      </c>
      <c r="M376" s="81" t="n">
        <f aca="false">+SUM(Mars_Chqvac)</f>
        <v>0</v>
      </c>
      <c r="N376" s="81" t="n">
        <f aca="false">SUM(Mars_CB)</f>
        <v>0</v>
      </c>
      <c r="O376" s="81" t="n">
        <f aca="false">SUM(Mars_SC)</f>
        <v>0</v>
      </c>
      <c r="P376" s="81" t="n">
        <f aca="false">SUM(Mars_T_ESP)</f>
        <v>0</v>
      </c>
      <c r="Q376" s="81" t="n">
        <f aca="false">SUM(Mars_DPbq)</f>
        <v>0</v>
      </c>
      <c r="R376" s="81" t="n">
        <f aca="false">SUM(Mars_pdivers)</f>
        <v>0</v>
      </c>
      <c r="S376" s="81" t="n">
        <f aca="false">SUM(Mars_Perso)</f>
        <v>0</v>
      </c>
      <c r="T376" s="81" t="n">
        <f aca="false">SUM(Mars_Décaissement)</f>
        <v>0</v>
      </c>
      <c r="U376" s="82" t="n">
        <f aca="false">U97</f>
        <v>4404.02</v>
      </c>
      <c r="V376" s="83" t="n">
        <f aca="false">SUM(Mars_DptTR)</f>
        <v>0</v>
      </c>
      <c r="W376" s="84" t="n">
        <f aca="false">W97</f>
        <v>0</v>
      </c>
      <c r="X376" s="79" t="n">
        <f aca="false">SUM(X375+L376)-V376</f>
        <v>2855</v>
      </c>
      <c r="Y376" s="84" t="n">
        <f aca="false">Y97</f>
        <v>0</v>
      </c>
    </row>
    <row r="377" customFormat="false" ht="13.8" hidden="false" customHeight="false" outlineLevel="0" collapsed="false">
      <c r="A377" s="75" t="s">
        <v>35</v>
      </c>
      <c r="B377" s="66" t="n">
        <f aca="false">EOMONTH("01/01/18",ROW()-374)</f>
        <v>43220</v>
      </c>
      <c r="C377" s="76" t="n">
        <v>4</v>
      </c>
      <c r="D377" s="76" t="n">
        <v>4</v>
      </c>
      <c r="E377" s="76" t="n">
        <f aca="false">SUMIF($C$8:$C$372,"="&amp;$C377,$E$8:$E$372)</f>
        <v>20</v>
      </c>
      <c r="I377" s="85"/>
      <c r="J377" s="86"/>
      <c r="K377" s="86"/>
      <c r="L377" s="86"/>
      <c r="M377" s="86"/>
      <c r="N377" s="86"/>
      <c r="O377" s="86"/>
      <c r="P377" s="86"/>
      <c r="Q377" s="86"/>
      <c r="R377" s="86"/>
      <c r="S377" s="86"/>
      <c r="T377" s="86"/>
      <c r="U377" s="87"/>
      <c r="V377" s="77"/>
      <c r="W377" s="88" t="n">
        <f aca="false">W127</f>
        <v>0</v>
      </c>
      <c r="X377" s="79" t="n">
        <f aca="false">SUM(X376+L377)-V377</f>
        <v>2855</v>
      </c>
      <c r="Y377" s="88" t="n">
        <f aca="false">Y127</f>
        <v>0</v>
      </c>
    </row>
    <row r="378" customFormat="false" ht="13.8" hidden="false" customHeight="false" outlineLevel="0" collapsed="false">
      <c r="A378" s="75" t="s">
        <v>35</v>
      </c>
      <c r="B378" s="66" t="n">
        <f aca="false">EOMONTH("01/01/18",ROW()-374)</f>
        <v>43251</v>
      </c>
      <c r="C378" s="76" t="n">
        <v>5</v>
      </c>
      <c r="D378" s="76" t="n">
        <v>5</v>
      </c>
      <c r="E378" s="76" t="n">
        <f aca="false">SUMIF($C$8:$C$372,"="&amp;$C378,$E$8:$E$372)</f>
        <v>19</v>
      </c>
      <c r="I378" s="80"/>
      <c r="J378" s="81"/>
      <c r="K378" s="81"/>
      <c r="L378" s="81"/>
      <c r="M378" s="81"/>
      <c r="N378" s="81"/>
      <c r="O378" s="81"/>
      <c r="P378" s="81"/>
      <c r="Q378" s="81"/>
      <c r="R378" s="81"/>
      <c r="S378" s="81"/>
      <c r="T378" s="81"/>
      <c r="U378" s="82"/>
      <c r="V378" s="83"/>
      <c r="W378" s="89"/>
      <c r="X378" s="90"/>
      <c r="Y378" s="89"/>
    </row>
    <row r="379" customFormat="false" ht="13.8" hidden="false" customHeight="false" outlineLevel="0" collapsed="false">
      <c r="A379" s="75" t="s">
        <v>35</v>
      </c>
      <c r="B379" s="66" t="n">
        <f aca="false">EOMONTH("01/01/18",ROW()-374)</f>
        <v>43281</v>
      </c>
      <c r="C379" s="76" t="n">
        <v>6</v>
      </c>
      <c r="D379" s="76" t="n">
        <v>6</v>
      </c>
      <c r="E379" s="76" t="n">
        <f aca="false">SUMIF($C$8:$C$372,"="&amp;$C379,$E$8:$E$372)</f>
        <v>21</v>
      </c>
      <c r="I379" s="80"/>
      <c r="J379" s="81"/>
      <c r="K379" s="81"/>
      <c r="L379" s="81"/>
      <c r="M379" s="81"/>
      <c r="N379" s="81"/>
      <c r="O379" s="81"/>
      <c r="P379" s="81"/>
      <c r="Q379" s="81"/>
      <c r="R379" s="81"/>
      <c r="S379" s="81"/>
      <c r="T379" s="81"/>
      <c r="U379" s="82"/>
      <c r="V379" s="83"/>
      <c r="W379" s="89"/>
      <c r="X379" s="90"/>
      <c r="Y379" s="89"/>
    </row>
    <row r="380" customFormat="false" ht="13.8" hidden="false" customHeight="false" outlineLevel="0" collapsed="false">
      <c r="A380" s="75" t="s">
        <v>35</v>
      </c>
      <c r="B380" s="66" t="n">
        <f aca="false">EOMONTH("01/01/18",ROW()-374)</f>
        <v>43312</v>
      </c>
      <c r="C380" s="76" t="n">
        <v>7</v>
      </c>
      <c r="D380" s="76" t="n">
        <v>7</v>
      </c>
      <c r="E380" s="76" t="n">
        <f aca="false">SUMIF($C$8:$C$372,"="&amp;$C380,$E$8:$E$372)</f>
        <v>22</v>
      </c>
      <c r="I380" s="80"/>
      <c r="J380" s="81"/>
      <c r="K380" s="81"/>
      <c r="L380" s="81"/>
      <c r="M380" s="81"/>
      <c r="N380" s="81"/>
      <c r="O380" s="81"/>
      <c r="P380" s="81"/>
      <c r="Q380" s="81"/>
      <c r="R380" s="81"/>
      <c r="S380" s="81"/>
      <c r="T380" s="81"/>
      <c r="U380" s="82"/>
      <c r="V380" s="83"/>
      <c r="W380" s="89"/>
      <c r="X380" s="90"/>
      <c r="Y380" s="89"/>
    </row>
    <row r="381" customFormat="false" ht="13.8" hidden="false" customHeight="false" outlineLevel="0" collapsed="false">
      <c r="A381" s="75" t="s">
        <v>35</v>
      </c>
      <c r="B381" s="66" t="n">
        <f aca="false">EOMONTH("01/01/18",ROW()-374)</f>
        <v>43343</v>
      </c>
      <c r="C381" s="76" t="n">
        <v>8</v>
      </c>
      <c r="D381" s="76" t="n">
        <v>8</v>
      </c>
      <c r="E381" s="76" t="n">
        <f aca="false">SUMIF($C$8:$C$372,"="&amp;$C381,$E$8:$E$372)</f>
        <v>22</v>
      </c>
      <c r="I381" s="80"/>
      <c r="J381" s="81"/>
      <c r="K381" s="81"/>
      <c r="L381" s="81"/>
      <c r="M381" s="81"/>
      <c r="N381" s="81"/>
      <c r="O381" s="81"/>
      <c r="P381" s="81"/>
      <c r="Q381" s="81"/>
      <c r="R381" s="81"/>
      <c r="S381" s="81"/>
      <c r="T381" s="81"/>
      <c r="U381" s="82"/>
      <c r="V381" s="83"/>
      <c r="W381" s="89"/>
      <c r="X381" s="90"/>
      <c r="Y381" s="89"/>
    </row>
    <row r="382" customFormat="false" ht="13.8" hidden="false" customHeight="false" outlineLevel="0" collapsed="false">
      <c r="A382" s="75" t="s">
        <v>35</v>
      </c>
      <c r="B382" s="66" t="n">
        <f aca="false">EOMONTH("01/01/18",ROW()-374)</f>
        <v>43373</v>
      </c>
      <c r="C382" s="76" t="n">
        <v>9</v>
      </c>
      <c r="D382" s="76" t="n">
        <v>9</v>
      </c>
      <c r="E382" s="76" t="n">
        <f aca="false">SUMIF($C$8:$C$372,"="&amp;$C382,$E$8:$E$372)</f>
        <v>20</v>
      </c>
      <c r="I382" s="80"/>
      <c r="J382" s="81"/>
      <c r="K382" s="81"/>
      <c r="L382" s="81"/>
      <c r="M382" s="81"/>
      <c r="N382" s="81"/>
      <c r="O382" s="81"/>
      <c r="P382" s="81"/>
      <c r="Q382" s="81"/>
      <c r="R382" s="81"/>
      <c r="S382" s="81"/>
      <c r="T382" s="81"/>
      <c r="U382" s="82"/>
      <c r="V382" s="83"/>
      <c r="W382" s="89"/>
      <c r="X382" s="90"/>
      <c r="Y382" s="89"/>
    </row>
    <row r="383" customFormat="false" ht="13.8" hidden="false" customHeight="false" outlineLevel="0" collapsed="false">
      <c r="A383" s="75" t="s">
        <v>35</v>
      </c>
      <c r="B383" s="66" t="n">
        <f aca="false">EOMONTH("01/01/18",ROW()-374)</f>
        <v>43404</v>
      </c>
      <c r="C383" s="76" t="n">
        <v>10</v>
      </c>
      <c r="D383" s="76" t="n">
        <v>10</v>
      </c>
      <c r="E383" s="76" t="n">
        <f aca="false">SUMIF($C$8:$C$372,"="&amp;$C383,$E$8:$E$372)</f>
        <v>23</v>
      </c>
      <c r="I383" s="80"/>
      <c r="J383" s="81"/>
      <c r="K383" s="81"/>
      <c r="L383" s="81"/>
      <c r="M383" s="81"/>
      <c r="N383" s="81"/>
      <c r="O383" s="81"/>
      <c r="P383" s="81"/>
      <c r="Q383" s="81"/>
      <c r="R383" s="81"/>
      <c r="S383" s="81"/>
      <c r="T383" s="81"/>
      <c r="U383" s="82"/>
      <c r="V383" s="83"/>
      <c r="W383" s="89"/>
      <c r="X383" s="90"/>
      <c r="Y383" s="89"/>
    </row>
    <row r="384" customFormat="false" ht="13.8" hidden="false" customHeight="false" outlineLevel="0" collapsed="false">
      <c r="A384" s="75" t="s">
        <v>35</v>
      </c>
      <c r="B384" s="66" t="n">
        <f aca="false">EOMONTH("01/01/18",ROW()-374)</f>
        <v>43434</v>
      </c>
      <c r="C384" s="76" t="n">
        <v>11</v>
      </c>
      <c r="D384" s="76" t="n">
        <v>11</v>
      </c>
      <c r="E384" s="76" t="n">
        <f aca="false">SUMIF($C$8:$C$372,"="&amp;$C384,$E$8:$E$372)</f>
        <v>21</v>
      </c>
      <c r="I384" s="80"/>
      <c r="J384" s="81"/>
      <c r="K384" s="81"/>
      <c r="L384" s="81"/>
      <c r="M384" s="81"/>
      <c r="N384" s="81"/>
      <c r="O384" s="81"/>
      <c r="P384" s="81"/>
      <c r="Q384" s="81"/>
      <c r="R384" s="81"/>
      <c r="S384" s="81"/>
      <c r="T384" s="81"/>
      <c r="U384" s="82"/>
      <c r="V384" s="83"/>
      <c r="W384" s="89"/>
      <c r="X384" s="90"/>
      <c r="Y384" s="89"/>
    </row>
    <row r="385" customFormat="false" ht="13.8" hidden="false" customHeight="false" outlineLevel="0" collapsed="false">
      <c r="A385" s="91" t="s">
        <v>35</v>
      </c>
      <c r="B385" s="66" t="n">
        <f aca="false">EOMONTH("01/01/18",ROW()-374)</f>
        <v>43465</v>
      </c>
      <c r="C385" s="92" t="n">
        <v>12</v>
      </c>
      <c r="D385" s="92" t="n">
        <v>12</v>
      </c>
      <c r="E385" s="92" t="n">
        <f aca="false">SUMIF($C$8:$C$372,"="&amp;$C385,$E$8:$E$372)</f>
        <v>20</v>
      </c>
      <c r="I385" s="93"/>
      <c r="J385" s="94"/>
      <c r="K385" s="94"/>
      <c r="L385" s="94"/>
      <c r="M385" s="94"/>
      <c r="N385" s="94"/>
      <c r="O385" s="94"/>
      <c r="P385" s="94"/>
      <c r="Q385" s="94"/>
      <c r="R385" s="94"/>
      <c r="S385" s="94"/>
      <c r="T385" s="94"/>
      <c r="U385" s="95"/>
      <c r="V385" s="96"/>
      <c r="W385" s="89"/>
      <c r="X385" s="97"/>
      <c r="Y385" s="89"/>
    </row>
    <row r="386" customFormat="false" ht="5.25" hidden="false" customHeight="true" outlineLevel="0" collapsed="false">
      <c r="A386" s="98"/>
    </row>
    <row r="387" customFormat="false" ht="15" hidden="false" customHeight="false" outlineLevel="0" collapsed="false">
      <c r="A387" s="99" t="s">
        <v>35</v>
      </c>
      <c r="B387" s="100" t="n">
        <f aca="false">+Année</f>
        <v>2018</v>
      </c>
      <c r="C387" s="100"/>
      <c r="D387" s="100"/>
      <c r="E387" s="101" t="n">
        <f aca="false">+SUM(E374:E385)</f>
        <v>252</v>
      </c>
    </row>
    <row r="388" customFormat="false" ht="25.5" hidden="false" customHeight="false" outlineLevel="0" collapsed="false">
      <c r="A388" s="64" t="s">
        <v>36</v>
      </c>
    </row>
    <row r="389" customFormat="false" ht="15" hidden="false" customHeight="false" outlineLevel="0" collapsed="false">
      <c r="A389" s="98"/>
    </row>
    <row r="390" customFormat="false" ht="15" hidden="false" customHeight="false" outlineLevel="0" collapsed="false">
      <c r="A390" s="102" t="s">
        <v>35</v>
      </c>
      <c r="B390" s="103" t="s">
        <v>37</v>
      </c>
      <c r="C390" s="103" t="n">
        <f aca="false">+Base!E2</f>
        <v>1</v>
      </c>
      <c r="D390" s="104" t="str">
        <f aca="false">+Base!F2</f>
        <v>1_0</v>
      </c>
      <c r="E390" s="103" t="n">
        <f aca="false">SUMIF($D$8:$D$372,"="&amp;$D390,E$8:E$372)</f>
        <v>0</v>
      </c>
    </row>
    <row r="391" customFormat="false" ht="15" hidden="false" customHeight="false" outlineLevel="0" collapsed="false">
      <c r="A391" s="102" t="s">
        <v>35</v>
      </c>
      <c r="B391" s="103" t="s">
        <v>37</v>
      </c>
      <c r="C391" s="103" t="n">
        <f aca="false">+Base!E3</f>
        <v>1</v>
      </c>
      <c r="D391" s="104" t="str">
        <f aca="false">+Base!F3</f>
        <v>1_1</v>
      </c>
      <c r="E391" s="103" t="n">
        <f aca="false">SUMIF($D$8:$D$372,"="&amp;$D391,E$8:E$372)</f>
        <v>4</v>
      </c>
    </row>
    <row r="392" customFormat="false" ht="15" hidden="false" customHeight="false" outlineLevel="0" collapsed="false">
      <c r="A392" s="102" t="s">
        <v>35</v>
      </c>
      <c r="B392" s="103" t="s">
        <v>37</v>
      </c>
      <c r="C392" s="103" t="n">
        <f aca="false">+Base!E4</f>
        <v>1</v>
      </c>
      <c r="D392" s="104" t="str">
        <f aca="false">+Base!F4</f>
        <v>1_2</v>
      </c>
      <c r="E392" s="103" t="n">
        <f aca="false">SUMIF($D$8:$D$372,"="&amp;$D392,E$8:E$372)</f>
        <v>5</v>
      </c>
    </row>
    <row r="393" customFormat="false" ht="15" hidden="false" customHeight="false" outlineLevel="0" collapsed="false">
      <c r="A393" s="102" t="s">
        <v>35</v>
      </c>
      <c r="B393" s="103" t="s">
        <v>37</v>
      </c>
      <c r="C393" s="103" t="n">
        <f aca="false">+Base!E5</f>
        <v>1</v>
      </c>
      <c r="D393" s="104" t="str">
        <f aca="false">+Base!F5</f>
        <v>1_3</v>
      </c>
      <c r="E393" s="103" t="n">
        <f aca="false">SUMIF($D$8:$D$372,"="&amp;$D393,E$8:E$372)</f>
        <v>5</v>
      </c>
    </row>
    <row r="394" customFormat="false" ht="15" hidden="false" customHeight="false" outlineLevel="0" collapsed="false">
      <c r="A394" s="102" t="s">
        <v>35</v>
      </c>
      <c r="B394" s="103" t="s">
        <v>37</v>
      </c>
      <c r="C394" s="103" t="n">
        <f aca="false">+Base!E6</f>
        <v>1</v>
      </c>
      <c r="D394" s="104" t="str">
        <f aca="false">+Base!F6</f>
        <v>1_4</v>
      </c>
      <c r="E394" s="103" t="n">
        <f aca="false">SUMIF($D$8:$D$372,"="&amp;$D394,E$8:E$372)</f>
        <v>5</v>
      </c>
    </row>
    <row r="395" customFormat="false" ht="15" hidden="false" customHeight="false" outlineLevel="0" collapsed="false">
      <c r="A395" s="102" t="s">
        <v>35</v>
      </c>
      <c r="B395" s="103" t="s">
        <v>37</v>
      </c>
      <c r="C395" s="103" t="n">
        <f aca="false">+Base!E7</f>
        <v>1</v>
      </c>
      <c r="D395" s="104" t="str">
        <f aca="false">+Base!F7</f>
        <v>1_5</v>
      </c>
      <c r="E395" s="103" t="n">
        <f aca="false">SUMIF($D$8:$D$372,"="&amp;$D395,E$8:E$372)</f>
        <v>3</v>
      </c>
    </row>
    <row r="396" customFormat="false" ht="15" hidden="false" customHeight="false" outlineLevel="0" collapsed="false">
      <c r="A396" s="102" t="s">
        <v>35</v>
      </c>
      <c r="B396" s="103" t="s">
        <v>37</v>
      </c>
      <c r="C396" s="103" t="n">
        <f aca="false">+Base!E8</f>
        <v>2</v>
      </c>
      <c r="D396" s="104" t="str">
        <f aca="false">+Base!F8</f>
        <v>2_5</v>
      </c>
      <c r="E396" s="103" t="n">
        <f aca="false">SUMIF($D$8:$D$372,"="&amp;$D396,E$8:E$372)</f>
        <v>2</v>
      </c>
    </row>
    <row r="397" customFormat="false" ht="15" hidden="false" customHeight="false" outlineLevel="0" collapsed="false">
      <c r="A397" s="102" t="s">
        <v>35</v>
      </c>
      <c r="B397" s="103" t="s">
        <v>37</v>
      </c>
      <c r="C397" s="103" t="n">
        <f aca="false">+Base!E9</f>
        <v>2</v>
      </c>
      <c r="D397" s="104" t="str">
        <f aca="false">+Base!F9</f>
        <v>2_6</v>
      </c>
      <c r="E397" s="103" t="n">
        <f aca="false">SUMIF($D$8:$D$372,"="&amp;$D397,E$8:E$372)</f>
        <v>5</v>
      </c>
    </row>
    <row r="398" customFormat="false" ht="15" hidden="false" customHeight="false" outlineLevel="0" collapsed="false">
      <c r="A398" s="102" t="s">
        <v>35</v>
      </c>
      <c r="B398" s="103" t="s">
        <v>37</v>
      </c>
      <c r="C398" s="103" t="n">
        <f aca="false">+Base!E10</f>
        <v>2</v>
      </c>
      <c r="D398" s="104" t="str">
        <f aca="false">+Base!F10</f>
        <v>2_7</v>
      </c>
      <c r="E398" s="103" t="n">
        <f aca="false">SUMIF($D$8:$D$372,"="&amp;$D398,E$8:E$372)</f>
        <v>5</v>
      </c>
    </row>
    <row r="399" customFormat="false" ht="15" hidden="false" customHeight="false" outlineLevel="0" collapsed="false">
      <c r="A399" s="102" t="s">
        <v>35</v>
      </c>
      <c r="B399" s="103" t="s">
        <v>37</v>
      </c>
      <c r="C399" s="103" t="n">
        <f aca="false">+Base!E11</f>
        <v>2</v>
      </c>
      <c r="D399" s="104" t="str">
        <f aca="false">+Base!F11</f>
        <v>2_8</v>
      </c>
      <c r="E399" s="103" t="n">
        <f aca="false">SUMIF($D$8:$D$372,"="&amp;$D399,E$8:E$372)</f>
        <v>5</v>
      </c>
    </row>
    <row r="400" customFormat="false" ht="15" hidden="false" customHeight="false" outlineLevel="0" collapsed="false">
      <c r="A400" s="102" t="s">
        <v>35</v>
      </c>
      <c r="B400" s="103" t="s">
        <v>37</v>
      </c>
      <c r="C400" s="103" t="n">
        <f aca="false">+Base!E12</f>
        <v>2</v>
      </c>
      <c r="D400" s="104" t="str">
        <f aca="false">+Base!F12</f>
        <v>2_9</v>
      </c>
      <c r="E400" s="103" t="n">
        <f aca="false">SUMIF($D$8:$D$372,"="&amp;$D400,E$8:E$372)</f>
        <v>3</v>
      </c>
    </row>
    <row r="401" customFormat="false" ht="15" hidden="false" customHeight="false" outlineLevel="0" collapsed="false">
      <c r="A401" s="102" t="s">
        <v>35</v>
      </c>
      <c r="B401" s="103" t="s">
        <v>37</v>
      </c>
      <c r="C401" s="103" t="n">
        <f aca="false">+Base!E13</f>
        <v>2</v>
      </c>
      <c r="D401" s="104" t="str">
        <f aca="false">+Base!F13</f>
        <v>2_xx</v>
      </c>
      <c r="E401" s="103" t="n">
        <f aca="false">SUMIF($D$8:$D$372,"="&amp;$D401,E$8:E$372)</f>
        <v>0</v>
      </c>
    </row>
    <row r="402" customFormat="false" ht="15" hidden="false" customHeight="false" outlineLevel="0" collapsed="false">
      <c r="A402" s="102" t="s">
        <v>35</v>
      </c>
      <c r="B402" s="103" t="s">
        <v>37</v>
      </c>
      <c r="C402" s="103" t="n">
        <f aca="false">+Base!E14</f>
        <v>3</v>
      </c>
      <c r="D402" s="104" t="str">
        <f aca="false">+Base!F14</f>
        <v>3_9</v>
      </c>
      <c r="E402" s="103" t="n">
        <f aca="false">SUMIF($D$8:$D$372,"="&amp;$D402,E$8:E$372)</f>
        <v>2</v>
      </c>
    </row>
    <row r="403" customFormat="false" ht="15" hidden="false" customHeight="false" outlineLevel="0" collapsed="false">
      <c r="A403" s="102" t="s">
        <v>35</v>
      </c>
      <c r="B403" s="103" t="s">
        <v>37</v>
      </c>
      <c r="C403" s="103" t="n">
        <f aca="false">+Base!E15</f>
        <v>3</v>
      </c>
      <c r="D403" s="104" t="str">
        <f aca="false">+Base!F15</f>
        <v>3_10</v>
      </c>
      <c r="E403" s="103" t="n">
        <f aca="false">SUMIF($D$8:$D$372,"="&amp;$D403,E$8:E$372)</f>
        <v>5</v>
      </c>
    </row>
    <row r="404" customFormat="false" ht="15" hidden="false" customHeight="false" outlineLevel="0" collapsed="false">
      <c r="A404" s="102" t="s">
        <v>35</v>
      </c>
      <c r="B404" s="103" t="s">
        <v>37</v>
      </c>
      <c r="C404" s="103" t="n">
        <f aca="false">+Base!E16</f>
        <v>3</v>
      </c>
      <c r="D404" s="104" t="str">
        <f aca="false">+Base!F16</f>
        <v>3_11</v>
      </c>
      <c r="E404" s="103" t="n">
        <f aca="false">SUMIF($D$8:$D$372,"="&amp;$D404,E$8:E$372)</f>
        <v>5</v>
      </c>
    </row>
    <row r="405" customFormat="false" ht="15" hidden="false" customHeight="false" outlineLevel="0" collapsed="false">
      <c r="A405" s="102" t="s">
        <v>35</v>
      </c>
      <c r="B405" s="103" t="s">
        <v>37</v>
      </c>
      <c r="C405" s="103" t="n">
        <f aca="false">+Base!E17</f>
        <v>3</v>
      </c>
      <c r="D405" s="104" t="str">
        <f aca="false">+Base!F17</f>
        <v>3_12</v>
      </c>
      <c r="E405" s="103" t="n">
        <f aca="false">SUMIF($D$8:$D$372,"="&amp;$D405,E$8:E$372)</f>
        <v>5</v>
      </c>
    </row>
    <row r="406" customFormat="false" ht="15" hidden="false" customHeight="false" outlineLevel="0" collapsed="false">
      <c r="A406" s="102" t="s">
        <v>35</v>
      </c>
      <c r="B406" s="103" t="s">
        <v>37</v>
      </c>
      <c r="C406" s="103" t="n">
        <f aca="false">+Base!E18</f>
        <v>3</v>
      </c>
      <c r="D406" s="104" t="str">
        <f aca="false">+Base!F18</f>
        <v>3_13</v>
      </c>
      <c r="E406" s="103" t="n">
        <f aca="false">SUMIF($D$8:$D$372,"="&amp;$D406,E$8:E$372)</f>
        <v>5</v>
      </c>
    </row>
    <row r="407" customFormat="false" ht="15" hidden="false" customHeight="false" outlineLevel="0" collapsed="false">
      <c r="A407" s="102" t="s">
        <v>35</v>
      </c>
      <c r="B407" s="103" t="s">
        <v>37</v>
      </c>
      <c r="C407" s="103" t="n">
        <f aca="false">+Base!E19</f>
        <v>3</v>
      </c>
      <c r="D407" s="104" t="str">
        <f aca="false">+Base!F19</f>
        <v>3_xx</v>
      </c>
      <c r="E407" s="103" t="n">
        <f aca="false">SUMIF($D$8:$D$372,"="&amp;$D407,E$8:E$372)</f>
        <v>0</v>
      </c>
    </row>
    <row r="408" customFormat="false" ht="15" hidden="false" customHeight="false" outlineLevel="0" collapsed="false">
      <c r="A408" s="102" t="s">
        <v>35</v>
      </c>
      <c r="B408" s="103" t="s">
        <v>37</v>
      </c>
      <c r="C408" s="103" t="n">
        <f aca="false">+Base!E20</f>
        <v>4</v>
      </c>
      <c r="D408" s="104" t="str">
        <f aca="false">+Base!F20</f>
        <v>4_13</v>
      </c>
      <c r="E408" s="103" t="n">
        <f aca="false">SUMIF($D$8:$D$372,"="&amp;$D408,E$8:E$372)</f>
        <v>0</v>
      </c>
    </row>
    <row r="409" customFormat="false" ht="15" hidden="false" customHeight="false" outlineLevel="0" collapsed="false">
      <c r="A409" s="102" t="s">
        <v>35</v>
      </c>
      <c r="B409" s="103" t="s">
        <v>37</v>
      </c>
      <c r="C409" s="103" t="n">
        <f aca="false">+Base!E21</f>
        <v>4</v>
      </c>
      <c r="D409" s="104" t="str">
        <f aca="false">+Base!F21</f>
        <v>4_14</v>
      </c>
      <c r="E409" s="103" t="n">
        <f aca="false">SUMIF($D$8:$D$372,"="&amp;$D409,E$8:E$372)</f>
        <v>4</v>
      </c>
    </row>
    <row r="410" customFormat="false" ht="15" hidden="false" customHeight="false" outlineLevel="0" collapsed="false">
      <c r="A410" s="102" t="s">
        <v>35</v>
      </c>
      <c r="B410" s="103" t="s">
        <v>37</v>
      </c>
      <c r="C410" s="103" t="n">
        <f aca="false">+Base!E22</f>
        <v>4</v>
      </c>
      <c r="D410" s="104" t="str">
        <f aca="false">+Base!F22</f>
        <v>4_15</v>
      </c>
      <c r="E410" s="103" t="n">
        <f aca="false">SUMIF($D$8:$D$372,"="&amp;$D410,E$8:E$372)</f>
        <v>5</v>
      </c>
    </row>
    <row r="411" customFormat="false" ht="15" hidden="false" customHeight="false" outlineLevel="0" collapsed="false">
      <c r="A411" s="102" t="s">
        <v>35</v>
      </c>
      <c r="B411" s="103" t="s">
        <v>37</v>
      </c>
      <c r="C411" s="103" t="n">
        <f aca="false">+Base!E23</f>
        <v>4</v>
      </c>
      <c r="D411" s="104" t="str">
        <f aca="false">+Base!F23</f>
        <v>4_16</v>
      </c>
      <c r="E411" s="103" t="n">
        <f aca="false">SUMIF($D$8:$D$372,"="&amp;$D411,E$8:E$372)</f>
        <v>5</v>
      </c>
    </row>
    <row r="412" customFormat="false" ht="15" hidden="false" customHeight="false" outlineLevel="0" collapsed="false">
      <c r="A412" s="102" t="s">
        <v>35</v>
      </c>
      <c r="B412" s="103" t="s">
        <v>37</v>
      </c>
      <c r="C412" s="103" t="n">
        <f aca="false">+Base!E24</f>
        <v>4</v>
      </c>
      <c r="D412" s="104" t="str">
        <f aca="false">+Base!F24</f>
        <v>4_17</v>
      </c>
      <c r="E412" s="103" t="n">
        <f aca="false">SUMIF($D$8:$D$372,"="&amp;$D412,E$8:E$372)</f>
        <v>5</v>
      </c>
    </row>
    <row r="413" customFormat="false" ht="15" hidden="false" customHeight="false" outlineLevel="0" collapsed="false">
      <c r="A413" s="102" t="s">
        <v>35</v>
      </c>
      <c r="B413" s="103" t="s">
        <v>37</v>
      </c>
      <c r="C413" s="103" t="n">
        <f aca="false">+Base!E25</f>
        <v>4</v>
      </c>
      <c r="D413" s="104" t="str">
        <f aca="false">+Base!F25</f>
        <v>4_xx</v>
      </c>
      <c r="E413" s="103" t="n">
        <f aca="false">SUMIF($D$8:$D$372,"="&amp;$D413,E$8:E$372)</f>
        <v>0</v>
      </c>
    </row>
    <row r="414" customFormat="false" ht="15" hidden="false" customHeight="false" outlineLevel="0" collapsed="false">
      <c r="A414" s="102" t="s">
        <v>35</v>
      </c>
      <c r="B414" s="103" t="s">
        <v>37</v>
      </c>
      <c r="C414" s="103" t="n">
        <f aca="false">+Base!E26</f>
        <v>5</v>
      </c>
      <c r="D414" s="104" t="str">
        <f aca="false">+Base!F26</f>
        <v>5_18</v>
      </c>
      <c r="E414" s="103" t="n">
        <f aca="false">SUMIF($D$8:$D$372,"="&amp;$D414,E$8:E$372)</f>
        <v>3</v>
      </c>
    </row>
    <row r="415" customFormat="false" ht="15" hidden="false" customHeight="false" outlineLevel="0" collapsed="false">
      <c r="A415" s="102" t="s">
        <v>35</v>
      </c>
      <c r="B415" s="103" t="s">
        <v>37</v>
      </c>
      <c r="C415" s="103" t="n">
        <f aca="false">+Base!E27</f>
        <v>5</v>
      </c>
      <c r="D415" s="104" t="str">
        <f aca="false">+Base!F27</f>
        <v>5_19</v>
      </c>
      <c r="E415" s="103" t="n">
        <f aca="false">SUMIF($D$8:$D$372,"="&amp;$D415,E$8:E$372)</f>
        <v>3</v>
      </c>
    </row>
    <row r="416" customFormat="false" ht="15" hidden="false" customHeight="false" outlineLevel="0" collapsed="false">
      <c r="A416" s="102" t="s">
        <v>35</v>
      </c>
      <c r="B416" s="103" t="s">
        <v>37</v>
      </c>
      <c r="C416" s="103" t="n">
        <f aca="false">+Base!E28</f>
        <v>5</v>
      </c>
      <c r="D416" s="104" t="str">
        <f aca="false">+Base!F28</f>
        <v>5_20</v>
      </c>
      <c r="E416" s="103" t="n">
        <f aca="false">SUMIF($D$8:$D$372,"="&amp;$D416,E$8:E$372)</f>
        <v>5</v>
      </c>
    </row>
    <row r="417" customFormat="false" ht="15" hidden="false" customHeight="false" outlineLevel="0" collapsed="false">
      <c r="A417" s="102" t="s">
        <v>35</v>
      </c>
      <c r="B417" s="103" t="s">
        <v>37</v>
      </c>
      <c r="C417" s="103" t="n">
        <f aca="false">+Base!E29</f>
        <v>5</v>
      </c>
      <c r="D417" s="104" t="str">
        <f aca="false">+Base!F29</f>
        <v>5_21</v>
      </c>
      <c r="E417" s="103" t="n">
        <f aca="false">SUMIF($D$8:$D$372,"="&amp;$D417,E$8:E$372)</f>
        <v>4</v>
      </c>
    </row>
    <row r="418" customFormat="false" ht="15" hidden="false" customHeight="false" outlineLevel="0" collapsed="false">
      <c r="A418" s="102" t="s">
        <v>35</v>
      </c>
      <c r="B418" s="103" t="s">
        <v>37</v>
      </c>
      <c r="C418" s="103" t="n">
        <f aca="false">+Base!E30</f>
        <v>5</v>
      </c>
      <c r="D418" s="104" t="str">
        <f aca="false">+Base!F30</f>
        <v>5_22</v>
      </c>
      <c r="E418" s="103" t="n">
        <f aca="false">SUMIF($D$8:$D$372,"="&amp;$D418,E$8:E$372)</f>
        <v>4</v>
      </c>
    </row>
    <row r="419" customFormat="false" ht="15" hidden="false" customHeight="false" outlineLevel="0" collapsed="false">
      <c r="A419" s="102" t="s">
        <v>35</v>
      </c>
      <c r="B419" s="103" t="s">
        <v>37</v>
      </c>
      <c r="C419" s="103" t="n">
        <f aca="false">+Base!E31</f>
        <v>5</v>
      </c>
      <c r="D419" s="104" t="str">
        <f aca="false">+Base!F31</f>
        <v>5_xx</v>
      </c>
      <c r="E419" s="103" t="n">
        <f aca="false">SUMIF($D$8:$D$372,"="&amp;$D419,E$8:E$372)</f>
        <v>0</v>
      </c>
    </row>
    <row r="420" customFormat="false" ht="15" hidden="false" customHeight="false" outlineLevel="0" collapsed="false">
      <c r="A420" s="102" t="s">
        <v>35</v>
      </c>
      <c r="B420" s="103" t="s">
        <v>37</v>
      </c>
      <c r="C420" s="103" t="n">
        <f aca="false">+Base!E32</f>
        <v>6</v>
      </c>
      <c r="D420" s="104" t="str">
        <f aca="false">+Base!F32</f>
        <v>6_22</v>
      </c>
      <c r="E420" s="103" t="n">
        <f aca="false">SUMIF($D$8:$D$372,"="&amp;$D420,E$8:E$372)</f>
        <v>1</v>
      </c>
    </row>
    <row r="421" customFormat="false" ht="15" hidden="false" customHeight="false" outlineLevel="0" collapsed="false">
      <c r="A421" s="102" t="s">
        <v>35</v>
      </c>
      <c r="B421" s="103" t="s">
        <v>37</v>
      </c>
      <c r="C421" s="103" t="n">
        <f aca="false">+Base!E33</f>
        <v>6</v>
      </c>
      <c r="D421" s="104" t="str">
        <f aca="false">+Base!F33</f>
        <v>6_23</v>
      </c>
      <c r="E421" s="103" t="n">
        <f aca="false">SUMIF($D$8:$D$372,"="&amp;$D421,E$8:E$372)</f>
        <v>5</v>
      </c>
    </row>
    <row r="422" customFormat="false" ht="15" hidden="false" customHeight="false" outlineLevel="0" collapsed="false">
      <c r="A422" s="102" t="s">
        <v>35</v>
      </c>
      <c r="B422" s="103" t="s">
        <v>37</v>
      </c>
      <c r="C422" s="103" t="n">
        <f aca="false">+Base!E34</f>
        <v>6</v>
      </c>
      <c r="D422" s="104" t="str">
        <f aca="false">+Base!F34</f>
        <v>6_24</v>
      </c>
      <c r="E422" s="103" t="n">
        <f aca="false">SUMIF($D$8:$D$372,"="&amp;$D422,E$8:E$372)</f>
        <v>5</v>
      </c>
    </row>
    <row r="423" customFormat="false" ht="15" hidden="false" customHeight="false" outlineLevel="0" collapsed="false">
      <c r="A423" s="102" t="s">
        <v>35</v>
      </c>
      <c r="B423" s="103" t="s">
        <v>37</v>
      </c>
      <c r="C423" s="103" t="n">
        <f aca="false">+Base!E35</f>
        <v>6</v>
      </c>
      <c r="D423" s="104" t="str">
        <f aca="false">+Base!F35</f>
        <v>6_25</v>
      </c>
      <c r="E423" s="103" t="n">
        <f aca="false">SUMIF($D$8:$D$372,"="&amp;$D423,E$8:E$372)</f>
        <v>5</v>
      </c>
    </row>
    <row r="424" customFormat="false" ht="15" hidden="false" customHeight="false" outlineLevel="0" collapsed="false">
      <c r="A424" s="102" t="s">
        <v>35</v>
      </c>
      <c r="B424" s="103" t="s">
        <v>37</v>
      </c>
      <c r="C424" s="103" t="n">
        <f aca="false">+Base!E36</f>
        <v>6</v>
      </c>
      <c r="D424" s="104" t="str">
        <f aca="false">+Base!F36</f>
        <v>6_26</v>
      </c>
      <c r="E424" s="103" t="n">
        <f aca="false">SUMIF($D$8:$D$372,"="&amp;$D424,E$8:E$372)</f>
        <v>5</v>
      </c>
    </row>
    <row r="425" customFormat="false" ht="15" hidden="false" customHeight="false" outlineLevel="0" collapsed="false">
      <c r="A425" s="102" t="s">
        <v>35</v>
      </c>
      <c r="B425" s="103" t="s">
        <v>37</v>
      </c>
      <c r="C425" s="103" t="n">
        <f aca="false">+Base!E37</f>
        <v>6</v>
      </c>
      <c r="D425" s="104" t="str">
        <f aca="false">+Base!F37</f>
        <v>6_xx</v>
      </c>
      <c r="E425" s="103" t="n">
        <f aca="false">SUMIF($D$8:$D$372,"="&amp;$D425,E$8:E$372)</f>
        <v>0</v>
      </c>
    </row>
    <row r="426" customFormat="false" ht="15" hidden="false" customHeight="false" outlineLevel="0" collapsed="false">
      <c r="A426" s="102" t="s">
        <v>35</v>
      </c>
      <c r="B426" s="103" t="s">
        <v>37</v>
      </c>
      <c r="C426" s="103" t="n">
        <f aca="false">+Base!E38</f>
        <v>7</v>
      </c>
      <c r="D426" s="104" t="str">
        <f aca="false">+Base!F38</f>
        <v>7_26</v>
      </c>
      <c r="E426" s="103" t="n">
        <f aca="false">SUMIF($D$8:$D$372,"="&amp;$D426,E$8:E$372)</f>
        <v>0</v>
      </c>
    </row>
    <row r="427" customFormat="false" ht="15" hidden="false" customHeight="false" outlineLevel="0" collapsed="false">
      <c r="A427" s="102" t="s">
        <v>35</v>
      </c>
      <c r="B427" s="103" t="s">
        <v>37</v>
      </c>
      <c r="C427" s="103" t="n">
        <f aca="false">+Base!E39</f>
        <v>7</v>
      </c>
      <c r="D427" s="104" t="str">
        <f aca="false">+Base!F39</f>
        <v>7_27</v>
      </c>
      <c r="E427" s="103" t="n">
        <f aca="false">SUMIF($D$8:$D$372,"="&amp;$D427,E$8:E$372)</f>
        <v>5</v>
      </c>
    </row>
    <row r="428" customFormat="false" ht="15" hidden="false" customHeight="false" outlineLevel="0" collapsed="false">
      <c r="A428" s="102" t="s">
        <v>35</v>
      </c>
      <c r="B428" s="103" t="s">
        <v>37</v>
      </c>
      <c r="C428" s="103" t="n">
        <f aca="false">+Base!E40</f>
        <v>7</v>
      </c>
      <c r="D428" s="104" t="str">
        <f aca="false">+Base!F40</f>
        <v>7_28</v>
      </c>
      <c r="E428" s="103" t="n">
        <f aca="false">SUMIF($D$8:$D$372,"="&amp;$D428,E$8:E$372)</f>
        <v>5</v>
      </c>
    </row>
    <row r="429" customFormat="false" ht="15" hidden="false" customHeight="false" outlineLevel="0" collapsed="false">
      <c r="A429" s="102" t="s">
        <v>35</v>
      </c>
      <c r="B429" s="103" t="s">
        <v>37</v>
      </c>
      <c r="C429" s="103" t="n">
        <f aca="false">+Base!E41</f>
        <v>7</v>
      </c>
      <c r="D429" s="104" t="str">
        <f aca="false">+Base!F41</f>
        <v>7_29</v>
      </c>
      <c r="E429" s="103" t="n">
        <f aca="false">SUMIF($D$8:$D$372,"="&amp;$D429,E$8:E$372)</f>
        <v>5</v>
      </c>
    </row>
    <row r="430" customFormat="false" ht="15" hidden="false" customHeight="false" outlineLevel="0" collapsed="false">
      <c r="A430" s="102" t="s">
        <v>35</v>
      </c>
      <c r="B430" s="103" t="s">
        <v>37</v>
      </c>
      <c r="C430" s="103" t="n">
        <f aca="false">+Base!E42</f>
        <v>7</v>
      </c>
      <c r="D430" s="104" t="str">
        <f aca="false">+Base!F42</f>
        <v>7_30</v>
      </c>
      <c r="E430" s="103" t="n">
        <f aca="false">SUMIF($D$8:$D$372,"="&amp;$D430,E$8:E$372)</f>
        <v>5</v>
      </c>
    </row>
    <row r="431" customFormat="false" ht="15" hidden="false" customHeight="false" outlineLevel="0" collapsed="false">
      <c r="A431" s="102" t="s">
        <v>35</v>
      </c>
      <c r="B431" s="103" t="s">
        <v>37</v>
      </c>
      <c r="C431" s="103" t="n">
        <f aca="false">+Base!E43</f>
        <v>7</v>
      </c>
      <c r="D431" s="104" t="str">
        <f aca="false">+Base!F43</f>
        <v>7_31</v>
      </c>
      <c r="E431" s="103" t="n">
        <f aca="false">SUMIF($D$8:$D$372,"="&amp;$D431,E$8:E$372)</f>
        <v>2</v>
      </c>
    </row>
    <row r="432" customFormat="false" ht="15" hidden="false" customHeight="false" outlineLevel="0" collapsed="false">
      <c r="A432" s="102" t="s">
        <v>35</v>
      </c>
      <c r="B432" s="103" t="s">
        <v>37</v>
      </c>
      <c r="C432" s="103" t="n">
        <f aca="false">+Base!E44</f>
        <v>8</v>
      </c>
      <c r="D432" s="104" t="str">
        <f aca="false">+Base!F44</f>
        <v>8_31</v>
      </c>
      <c r="E432" s="103" t="n">
        <f aca="false">SUMIF($D$8:$D$372,"="&amp;$D432,E$8:E$372)</f>
        <v>3</v>
      </c>
    </row>
    <row r="433" customFormat="false" ht="15" hidden="false" customHeight="false" outlineLevel="0" collapsed="false">
      <c r="A433" s="102" t="s">
        <v>35</v>
      </c>
      <c r="B433" s="103" t="s">
        <v>37</v>
      </c>
      <c r="C433" s="103" t="n">
        <f aca="false">+Base!E45</f>
        <v>8</v>
      </c>
      <c r="D433" s="104" t="str">
        <f aca="false">+Base!F45</f>
        <v>8_32</v>
      </c>
      <c r="E433" s="103" t="n">
        <f aca="false">SUMIF($D$8:$D$372,"="&amp;$D433,E$8:E$372)</f>
        <v>5</v>
      </c>
    </row>
    <row r="434" customFormat="false" ht="15" hidden="false" customHeight="false" outlineLevel="0" collapsed="false">
      <c r="A434" s="102" t="s">
        <v>35</v>
      </c>
      <c r="B434" s="103" t="s">
        <v>37</v>
      </c>
      <c r="C434" s="103" t="n">
        <f aca="false">+Base!E46</f>
        <v>8</v>
      </c>
      <c r="D434" s="104" t="str">
        <f aca="false">+Base!F46</f>
        <v>8_33</v>
      </c>
      <c r="E434" s="103" t="n">
        <f aca="false">SUMIF($D$8:$D$372,"="&amp;$D434,E$8:E$372)</f>
        <v>4</v>
      </c>
    </row>
    <row r="435" customFormat="false" ht="15" hidden="false" customHeight="false" outlineLevel="0" collapsed="false">
      <c r="A435" s="102" t="s">
        <v>35</v>
      </c>
      <c r="B435" s="103" t="s">
        <v>37</v>
      </c>
      <c r="C435" s="103" t="n">
        <f aca="false">+Base!E47</f>
        <v>8</v>
      </c>
      <c r="D435" s="104" t="str">
        <f aca="false">+Base!F47</f>
        <v>8_34</v>
      </c>
      <c r="E435" s="103" t="n">
        <f aca="false">SUMIF($D$8:$D$372,"="&amp;$D435,E$8:E$372)</f>
        <v>5</v>
      </c>
    </row>
    <row r="436" customFormat="false" ht="15" hidden="false" customHeight="false" outlineLevel="0" collapsed="false">
      <c r="A436" s="102" t="s">
        <v>35</v>
      </c>
      <c r="B436" s="103" t="s">
        <v>37</v>
      </c>
      <c r="C436" s="103" t="n">
        <f aca="false">+Base!E48</f>
        <v>8</v>
      </c>
      <c r="D436" s="104" t="str">
        <f aca="false">+Base!F48</f>
        <v>8_35</v>
      </c>
      <c r="E436" s="103" t="n">
        <f aca="false">SUMIF($D$8:$D$372,"="&amp;$D436,E$8:E$372)</f>
        <v>5</v>
      </c>
    </row>
    <row r="437" customFormat="false" ht="15" hidden="false" customHeight="false" outlineLevel="0" collapsed="false">
      <c r="A437" s="102" t="s">
        <v>35</v>
      </c>
      <c r="B437" s="103" t="s">
        <v>37</v>
      </c>
      <c r="C437" s="103" t="n">
        <f aca="false">+Base!E49</f>
        <v>8</v>
      </c>
      <c r="D437" s="104" t="str">
        <f aca="false">+Base!F49</f>
        <v>8_xx</v>
      </c>
      <c r="E437" s="103" t="n">
        <f aca="false">SUMIF($D$8:$D$372,"="&amp;$D437,E$8:E$372)</f>
        <v>0</v>
      </c>
    </row>
    <row r="438" customFormat="false" ht="15" hidden="false" customHeight="false" outlineLevel="0" collapsed="false">
      <c r="A438" s="102" t="s">
        <v>35</v>
      </c>
      <c r="B438" s="103" t="s">
        <v>37</v>
      </c>
      <c r="C438" s="103" t="n">
        <f aca="false">+Base!E50</f>
        <v>9</v>
      </c>
      <c r="D438" s="104" t="str">
        <f aca="false">+Base!F50</f>
        <v>9_35</v>
      </c>
      <c r="E438" s="103" t="n">
        <f aca="false">SUMIF($D$8:$D$372,"="&amp;$D438,E$8:E$372)</f>
        <v>0</v>
      </c>
    </row>
    <row r="439" customFormat="false" ht="15" hidden="false" customHeight="false" outlineLevel="0" collapsed="false">
      <c r="A439" s="102" t="s">
        <v>35</v>
      </c>
      <c r="B439" s="103" t="s">
        <v>37</v>
      </c>
      <c r="C439" s="103" t="n">
        <f aca="false">+Base!E51</f>
        <v>9</v>
      </c>
      <c r="D439" s="104" t="str">
        <f aca="false">+Base!F51</f>
        <v>9_36</v>
      </c>
      <c r="E439" s="103" t="n">
        <f aca="false">SUMIF($D$8:$D$372,"="&amp;$D439,E$8:E$372)</f>
        <v>5</v>
      </c>
    </row>
    <row r="440" customFormat="false" ht="15" hidden="false" customHeight="false" outlineLevel="0" collapsed="false">
      <c r="A440" s="102" t="s">
        <v>35</v>
      </c>
      <c r="B440" s="103" t="s">
        <v>37</v>
      </c>
      <c r="C440" s="103" t="n">
        <f aca="false">+Base!E52</f>
        <v>9</v>
      </c>
      <c r="D440" s="104" t="str">
        <f aca="false">+Base!F52</f>
        <v>9_37</v>
      </c>
      <c r="E440" s="103" t="n">
        <f aca="false">SUMIF($D$8:$D$372,"="&amp;$D440,E$8:E$372)</f>
        <v>5</v>
      </c>
    </row>
    <row r="441" customFormat="false" ht="15" hidden="false" customHeight="false" outlineLevel="0" collapsed="false">
      <c r="A441" s="102" t="s">
        <v>35</v>
      </c>
      <c r="B441" s="103" t="s">
        <v>37</v>
      </c>
      <c r="C441" s="103" t="n">
        <f aca="false">+Base!E53</f>
        <v>9</v>
      </c>
      <c r="D441" s="104" t="str">
        <f aca="false">+Base!F53</f>
        <v>9_38</v>
      </c>
      <c r="E441" s="103" t="n">
        <f aca="false">SUMIF($D$8:$D$372,"="&amp;$D441,E$8:E$372)</f>
        <v>5</v>
      </c>
    </row>
    <row r="442" customFormat="false" ht="15" hidden="false" customHeight="false" outlineLevel="0" collapsed="false">
      <c r="A442" s="102" t="s">
        <v>35</v>
      </c>
      <c r="B442" s="103" t="s">
        <v>37</v>
      </c>
      <c r="C442" s="103" t="n">
        <f aca="false">+Base!E54</f>
        <v>9</v>
      </c>
      <c r="D442" s="104" t="str">
        <f aca="false">+Base!F54</f>
        <v>9_39</v>
      </c>
      <c r="E442" s="103" t="n">
        <f aca="false">SUMIF($D$8:$D$372,"="&amp;$D442,E$8:E$372)</f>
        <v>5</v>
      </c>
    </row>
    <row r="443" customFormat="false" ht="15" hidden="false" customHeight="false" outlineLevel="0" collapsed="false">
      <c r="A443" s="102" t="s">
        <v>35</v>
      </c>
      <c r="B443" s="103" t="s">
        <v>37</v>
      </c>
      <c r="C443" s="103" t="n">
        <f aca="false">+Base!E55</f>
        <v>9</v>
      </c>
      <c r="D443" s="104" t="str">
        <f aca="false">+Base!F55</f>
        <v>9_xx</v>
      </c>
      <c r="E443" s="103" t="n">
        <f aca="false">SUMIF($D$8:$D$372,"="&amp;$D443,E$8:E$372)</f>
        <v>0</v>
      </c>
    </row>
    <row r="444" customFormat="false" ht="15" hidden="false" customHeight="false" outlineLevel="0" collapsed="false">
      <c r="A444" s="102" t="s">
        <v>35</v>
      </c>
      <c r="B444" s="103" t="s">
        <v>37</v>
      </c>
      <c r="C444" s="103" t="n">
        <f aca="false">+Base!E56</f>
        <v>10</v>
      </c>
      <c r="D444" s="104" t="str">
        <f aca="false">+Base!F56</f>
        <v>10_40</v>
      </c>
      <c r="E444" s="103" t="n">
        <f aca="false">SUMIF($D$8:$D$372,"="&amp;$D444,E$8:E$372)</f>
        <v>5</v>
      </c>
    </row>
    <row r="445" customFormat="false" ht="15" hidden="false" customHeight="false" outlineLevel="0" collapsed="false">
      <c r="A445" s="102" t="s">
        <v>35</v>
      </c>
      <c r="B445" s="103" t="s">
        <v>37</v>
      </c>
      <c r="C445" s="103" t="n">
        <f aca="false">+Base!E57</f>
        <v>10</v>
      </c>
      <c r="D445" s="104" t="str">
        <f aca="false">+Base!F57</f>
        <v>10_41</v>
      </c>
      <c r="E445" s="103" t="n">
        <f aca="false">SUMIF($D$8:$D$372,"="&amp;$D445,E$8:E$372)</f>
        <v>5</v>
      </c>
    </row>
    <row r="446" customFormat="false" ht="15" hidden="false" customHeight="false" outlineLevel="0" collapsed="false">
      <c r="A446" s="102" t="s">
        <v>35</v>
      </c>
      <c r="B446" s="103" t="s">
        <v>37</v>
      </c>
      <c r="C446" s="103" t="n">
        <f aca="false">+Base!E58</f>
        <v>10</v>
      </c>
      <c r="D446" s="104" t="str">
        <f aca="false">+Base!F58</f>
        <v>10_42</v>
      </c>
      <c r="E446" s="103" t="n">
        <f aca="false">SUMIF($D$8:$D$372,"="&amp;$D446,E$8:E$372)</f>
        <v>5</v>
      </c>
    </row>
    <row r="447" customFormat="false" ht="15" hidden="false" customHeight="false" outlineLevel="0" collapsed="false">
      <c r="A447" s="102" t="s">
        <v>35</v>
      </c>
      <c r="B447" s="103" t="s">
        <v>37</v>
      </c>
      <c r="C447" s="103" t="n">
        <f aca="false">+Base!E59</f>
        <v>10</v>
      </c>
      <c r="D447" s="104" t="str">
        <f aca="false">+Base!F59</f>
        <v>10_43</v>
      </c>
      <c r="E447" s="103" t="n">
        <f aca="false">SUMIF($D$8:$D$372,"="&amp;$D447,E$8:E$372)</f>
        <v>5</v>
      </c>
    </row>
    <row r="448" customFormat="false" ht="15" hidden="false" customHeight="false" outlineLevel="0" collapsed="false">
      <c r="A448" s="102" t="s">
        <v>35</v>
      </c>
      <c r="B448" s="103" t="s">
        <v>37</v>
      </c>
      <c r="C448" s="103" t="n">
        <f aca="false">+Base!E60</f>
        <v>10</v>
      </c>
      <c r="D448" s="104" t="str">
        <f aca="false">+Base!F60</f>
        <v>10_44</v>
      </c>
      <c r="E448" s="103" t="n">
        <f aca="false">SUMIF($D$8:$D$372,"="&amp;$D448,E$8:E$372)</f>
        <v>3</v>
      </c>
    </row>
    <row r="449" customFormat="false" ht="15" hidden="false" customHeight="false" outlineLevel="0" collapsed="false">
      <c r="A449" s="102" t="s">
        <v>35</v>
      </c>
      <c r="B449" s="103" t="s">
        <v>37</v>
      </c>
      <c r="C449" s="103" t="n">
        <f aca="false">+Base!E61</f>
        <v>10</v>
      </c>
      <c r="D449" s="104" t="str">
        <f aca="false">+Base!F61</f>
        <v>10_xx</v>
      </c>
      <c r="E449" s="103" t="n">
        <f aca="false">SUMIF($D$8:$D$372,"="&amp;$D449,E$8:E$372)</f>
        <v>0</v>
      </c>
    </row>
    <row r="450" customFormat="false" ht="15" hidden="false" customHeight="false" outlineLevel="0" collapsed="false">
      <c r="A450" s="102" t="s">
        <v>35</v>
      </c>
      <c r="B450" s="103" t="s">
        <v>37</v>
      </c>
      <c r="C450" s="103" t="n">
        <f aca="false">+Base!E62</f>
        <v>11</v>
      </c>
      <c r="D450" s="104" t="str">
        <f aca="false">+Base!F62</f>
        <v>11_44</v>
      </c>
      <c r="E450" s="103" t="n">
        <f aca="false">SUMIF($D$8:$D$372,"="&amp;$D450,E$8:E$372)</f>
        <v>1</v>
      </c>
    </row>
    <row r="451" customFormat="false" ht="15" hidden="false" customHeight="false" outlineLevel="0" collapsed="false">
      <c r="A451" s="102" t="s">
        <v>35</v>
      </c>
      <c r="B451" s="103" t="s">
        <v>37</v>
      </c>
      <c r="C451" s="103" t="n">
        <f aca="false">+Base!E63</f>
        <v>11</v>
      </c>
      <c r="D451" s="104" t="str">
        <f aca="false">+Base!F63</f>
        <v>11_45</v>
      </c>
      <c r="E451" s="103" t="n">
        <f aca="false">SUMIF($D$8:$D$372,"="&amp;$D451,E$8:E$372)</f>
        <v>5</v>
      </c>
    </row>
    <row r="452" customFormat="false" ht="15" hidden="false" customHeight="false" outlineLevel="0" collapsed="false">
      <c r="A452" s="102" t="s">
        <v>35</v>
      </c>
      <c r="B452" s="103" t="s">
        <v>37</v>
      </c>
      <c r="C452" s="103" t="n">
        <f aca="false">+Base!E64</f>
        <v>11</v>
      </c>
      <c r="D452" s="104" t="str">
        <f aca="false">+Base!F64</f>
        <v>11_46</v>
      </c>
      <c r="E452" s="103" t="n">
        <f aca="false">SUMIF($D$8:$D$372,"="&amp;$D452,E$8:E$372)</f>
        <v>5</v>
      </c>
    </row>
    <row r="453" customFormat="false" ht="15" hidden="false" customHeight="false" outlineLevel="0" collapsed="false">
      <c r="A453" s="102" t="s">
        <v>35</v>
      </c>
      <c r="B453" s="103" t="s">
        <v>37</v>
      </c>
      <c r="C453" s="103" t="n">
        <f aca="false">+Base!E65</f>
        <v>11</v>
      </c>
      <c r="D453" s="104" t="str">
        <f aca="false">+Base!F65</f>
        <v>11_47</v>
      </c>
      <c r="E453" s="103" t="n">
        <f aca="false">SUMIF($D$8:$D$372,"="&amp;$D453,E$8:E$372)</f>
        <v>5</v>
      </c>
    </row>
    <row r="454" customFormat="false" ht="15" hidden="false" customHeight="false" outlineLevel="0" collapsed="false">
      <c r="A454" s="102" t="s">
        <v>35</v>
      </c>
      <c r="B454" s="103" t="s">
        <v>37</v>
      </c>
      <c r="C454" s="103" t="n">
        <f aca="false">+Base!E66</f>
        <v>11</v>
      </c>
      <c r="D454" s="104" t="str">
        <f aca="false">+Base!F66</f>
        <v>11_48</v>
      </c>
      <c r="E454" s="103" t="n">
        <f aca="false">SUMIF($D$8:$D$372,"="&amp;$D454,E$8:E$372)</f>
        <v>5</v>
      </c>
    </row>
    <row r="455" customFormat="false" ht="15" hidden="false" customHeight="false" outlineLevel="0" collapsed="false">
      <c r="A455" s="102" t="s">
        <v>35</v>
      </c>
      <c r="B455" s="103" t="s">
        <v>37</v>
      </c>
      <c r="C455" s="103" t="n">
        <f aca="false">+Base!E67</f>
        <v>11</v>
      </c>
      <c r="D455" s="104" t="str">
        <f aca="false">+Base!F67</f>
        <v>11_xx</v>
      </c>
      <c r="E455" s="103" t="n">
        <f aca="false">SUMIF($D$8:$D$372,"="&amp;$D455,E$8:E$372)</f>
        <v>0</v>
      </c>
    </row>
    <row r="456" customFormat="false" ht="15" hidden="false" customHeight="false" outlineLevel="0" collapsed="false">
      <c r="A456" s="102" t="s">
        <v>35</v>
      </c>
      <c r="B456" s="103" t="s">
        <v>37</v>
      </c>
      <c r="C456" s="103" t="n">
        <f aca="false">+Base!E68</f>
        <v>12</v>
      </c>
      <c r="D456" s="104" t="str">
        <f aca="false">+Base!F68</f>
        <v>12_48</v>
      </c>
      <c r="E456" s="103" t="n">
        <f aca="false">SUMIF($D$8:$D$372,"="&amp;$D456,E$8:E$372)</f>
        <v>0</v>
      </c>
    </row>
    <row r="457" customFormat="false" ht="15" hidden="false" customHeight="false" outlineLevel="0" collapsed="false">
      <c r="A457" s="102" t="s">
        <v>35</v>
      </c>
      <c r="B457" s="103" t="s">
        <v>37</v>
      </c>
      <c r="C457" s="103" t="n">
        <f aca="false">+Base!E69</f>
        <v>12</v>
      </c>
      <c r="D457" s="104" t="str">
        <f aca="false">+Base!F69</f>
        <v>12_49</v>
      </c>
      <c r="E457" s="103" t="n">
        <f aca="false">SUMIF($D$8:$D$372,"="&amp;$D457,E$8:E$372)</f>
        <v>5</v>
      </c>
    </row>
    <row r="458" customFormat="false" ht="15" hidden="false" customHeight="false" outlineLevel="0" collapsed="false">
      <c r="A458" s="102" t="s">
        <v>35</v>
      </c>
      <c r="B458" s="103" t="s">
        <v>37</v>
      </c>
      <c r="C458" s="103" t="n">
        <f aca="false">+Base!E70</f>
        <v>12</v>
      </c>
      <c r="D458" s="104" t="str">
        <f aca="false">+Base!F70</f>
        <v>12_50</v>
      </c>
      <c r="E458" s="103" t="n">
        <f aca="false">SUMIF($D$8:$D$372,"="&amp;$D458,E$8:E$372)</f>
        <v>5</v>
      </c>
    </row>
    <row r="459" customFormat="false" ht="15" hidden="false" customHeight="false" outlineLevel="0" collapsed="false">
      <c r="A459" s="102" t="s">
        <v>35</v>
      </c>
      <c r="B459" s="103" t="s">
        <v>37</v>
      </c>
      <c r="C459" s="103" t="n">
        <f aca="false">+Base!E71</f>
        <v>12</v>
      </c>
      <c r="D459" s="104" t="str">
        <f aca="false">+Base!F71</f>
        <v>12_51</v>
      </c>
      <c r="E459" s="103" t="n">
        <f aca="false">SUMIF($D$8:$D$372,"="&amp;$D459,E$8:E$372)</f>
        <v>5</v>
      </c>
    </row>
    <row r="460" customFormat="false" ht="15" hidden="false" customHeight="false" outlineLevel="0" collapsed="false">
      <c r="A460" s="102" t="s">
        <v>35</v>
      </c>
      <c r="B460" s="103" t="s">
        <v>37</v>
      </c>
      <c r="C460" s="103" t="n">
        <f aca="false">+Base!E72</f>
        <v>12</v>
      </c>
      <c r="D460" s="104" t="str">
        <f aca="false">+Base!F72</f>
        <v>12_52</v>
      </c>
      <c r="E460" s="103" t="n">
        <f aca="false">SUMIF($D$8:$D$372,"="&amp;$D460,E$8:E$372)</f>
        <v>4</v>
      </c>
    </row>
    <row r="461" customFormat="false" ht="15" hidden="false" customHeight="false" outlineLevel="0" collapsed="false">
      <c r="A461" s="102" t="s">
        <v>35</v>
      </c>
      <c r="B461" s="103" t="s">
        <v>37</v>
      </c>
      <c r="C461" s="103" t="n">
        <f aca="false">+Base!E73</f>
        <v>12</v>
      </c>
      <c r="D461" s="104" t="str">
        <f aca="false">+Base!F73</f>
        <v>12_xx</v>
      </c>
      <c r="E461" s="103" t="n">
        <f aca="false">SUMIF($D$8:$D$372,"="&amp;$D461,E$8:E$372)</f>
        <v>0</v>
      </c>
    </row>
    <row r="462" customFormat="false" ht="25.5" hidden="false" customHeight="false" outlineLevel="0" collapsed="false">
      <c r="A462" s="64" t="s">
        <v>38</v>
      </c>
    </row>
  </sheetData>
  <autoFilter ref="A6:E462"/>
  <mergeCells count="4">
    <mergeCell ref="J1:T1"/>
    <mergeCell ref="I5:K5"/>
    <mergeCell ref="L5:P5"/>
    <mergeCell ref="Q5:S5"/>
  </mergeCells>
  <conditionalFormatting sqref="A8:E372 E374:E385 E387">
    <cfRule type="expression" priority="2" aboveAverage="0" equalAverage="0" bottom="0" percent="0" rank="0" text="" dxfId="0">
      <formula>$E8=0</formula>
    </cfRule>
  </conditionalFormatting>
  <conditionalFormatting sqref="U8:U372">
    <cfRule type="cellIs" priority="3" operator="greaterThan" aboveAverage="0" equalAverage="0" bottom="0" percent="0" rank="0" text="" dxfId="1">
      <formula>4000</formula>
    </cfRule>
    <cfRule type="cellIs" priority="4" operator="lessThan" aboveAverage="0" equalAverage="0" bottom="0" percent="0" rank="0" text="" dxfId="2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73"/>
  <sheetViews>
    <sheetView showFormulas="false" showGridLines="true" showRowColHeaders="true" showZeros="true" rightToLeft="false" tabSelected="false" showOutlineSymbols="true" defaultGridColor="true" view="normal" topLeftCell="A58" colorId="64" zoomScale="100" zoomScaleNormal="100" zoomScalePageLayoutView="100" workbookViewId="0">
      <selection pane="topLeft" activeCell="B1" activeCellId="0" sqref="B1"/>
    </sheetView>
  </sheetViews>
  <sheetFormatPr defaultRowHeight="15" zeroHeight="false" outlineLevelRow="0" outlineLevelCol="0"/>
  <cols>
    <col collapsed="false" customWidth="true" hidden="false" outlineLevel="0" max="1" min="1" style="0" width="18.42"/>
    <col collapsed="false" customWidth="true" hidden="false" outlineLevel="0" max="2" min="2" style="0" width="10.71"/>
    <col collapsed="false" customWidth="true" hidden="false" outlineLevel="0" max="3" min="3" style="0" width="14.57"/>
    <col collapsed="false" customWidth="true" hidden="false" outlineLevel="0" max="5" min="4" style="0" width="10.67"/>
    <col collapsed="false" customWidth="true" hidden="false" outlineLevel="0" max="6" min="6" style="0" width="13.01"/>
    <col collapsed="false" customWidth="true" hidden="false" outlineLevel="0" max="1025" min="7" style="0" width="10.67"/>
  </cols>
  <sheetData>
    <row r="1" customFormat="false" ht="27" hidden="false" customHeight="true" outlineLevel="0" collapsed="false">
      <c r="A1" s="105" t="s">
        <v>39</v>
      </c>
      <c r="B1" s="105" t="n">
        <v>2018</v>
      </c>
      <c r="C1" s="1" t="s">
        <v>40</v>
      </c>
      <c r="E1" s="106" t="s">
        <v>11</v>
      </c>
      <c r="F1" s="106" t="s">
        <v>12</v>
      </c>
      <c r="G1" s="106" t="s">
        <v>10</v>
      </c>
      <c r="H1" s="106" t="s">
        <v>41</v>
      </c>
      <c r="I1" s="106" t="s">
        <v>42</v>
      </c>
      <c r="J1" s="106" t="s">
        <v>43</v>
      </c>
    </row>
    <row r="2" customFormat="false" ht="15" hidden="false" customHeight="false" outlineLevel="0" collapsed="false">
      <c r="A2" s="0" t="s">
        <v>44</v>
      </c>
      <c r="B2" s="98" t="n">
        <v>43095</v>
      </c>
      <c r="C2" s="98" t="n">
        <f aca="false">DATE(Année,1,1)</f>
        <v>43101</v>
      </c>
      <c r="E2" s="107" t="n">
        <v>1</v>
      </c>
      <c r="F2" s="107" t="str">
        <f aca="false">E2&amp;"_"&amp;G2</f>
        <v>1_0</v>
      </c>
      <c r="G2" s="108" t="n">
        <v>0</v>
      </c>
      <c r="H2" s="109" t="n">
        <f aca="false">DATE(Année,1,1)</f>
        <v>43101</v>
      </c>
      <c r="I2" s="109" t="n">
        <f aca="false">$B$2+6</f>
        <v>43101</v>
      </c>
      <c r="J2" s="110" t="str">
        <f aca="false">IF(G2="xx","xx",IF(G3="xx","Mensuel",IF(E3&lt;&gt;E2,"Mensuel","Hebdo")))</f>
        <v>Hebdo</v>
      </c>
    </row>
    <row r="3" customFormat="false" ht="15" hidden="false" customHeight="false" outlineLevel="0" collapsed="false">
      <c r="C3" s="98" t="n">
        <f aca="false">ROUND(DATE(Année,4,MOD(234-11*MOD(Année,19),30))/7,0)*7-6</f>
        <v>43191</v>
      </c>
      <c r="E3" s="107" t="n">
        <v>1</v>
      </c>
      <c r="F3" s="107" t="str">
        <f aca="false">E3&amp;"_"&amp;G3</f>
        <v>1_1</v>
      </c>
      <c r="G3" s="107" t="n">
        <f aca="false">IF($E3&lt;&gt;$E2,WEEKNUM(DATE(Année,$E3,1),21),IF(MONTH($B$2+($G2+1)*7)&lt;&gt;$E3,"xx",$G2+1))</f>
        <v>1</v>
      </c>
      <c r="H3" s="110" t="n">
        <f aca="false">IF(G3="xx","xx",IF(G3=G2,I2+1,IF(G2="xx",DATE(YEAR($F$2),$F3,1),$B$2+(G3)*7)))</f>
        <v>43102</v>
      </c>
      <c r="I3" s="110" t="n">
        <f aca="false">IF(H3="xx","xx",IF(OR($G4="xx",$E3&lt;&gt;$E4),DATE(YEAR($H$2),$E3+1,1)-1,$H4-1))</f>
        <v>43108</v>
      </c>
      <c r="J3" s="110" t="str">
        <f aca="false">IF(G3="xx","xx",IF(G4="xx","Mensuel",IF(E4&lt;&gt;E3,"Mensuel","Hebdo")))</f>
        <v>Hebdo</v>
      </c>
    </row>
    <row r="4" customFormat="false" ht="15" hidden="false" customHeight="false" outlineLevel="0" collapsed="false">
      <c r="C4" s="98" t="n">
        <f aca="false">paques+1</f>
        <v>43192</v>
      </c>
      <c r="E4" s="107" t="n">
        <v>1</v>
      </c>
      <c r="F4" s="107" t="str">
        <f aca="false">E4&amp;"_"&amp;G4</f>
        <v>1_2</v>
      </c>
      <c r="G4" s="107" t="n">
        <f aca="false">IF($E4&lt;&gt;$E3,WEEKNUM(DATE(Année,$E4,1),21),IF(MONTH($B$2+($G3+1)*7)&lt;&gt;$E4,"xx",$G3+1))</f>
        <v>2</v>
      </c>
      <c r="H4" s="110" t="n">
        <f aca="false">IF(G4="xx","xx",IF(G4=G3,I3+1,IF(G3="xx",DATE(YEAR($F$2),$F4,1),$B$2+(G4)*7)))</f>
        <v>43109</v>
      </c>
      <c r="I4" s="110" t="n">
        <f aca="false">IF(H4="xx","xx",IF(OR($G5="xx",$E4&lt;&gt;$E5),DATE(YEAR($H$2),$E4+1,1)-1,$H5-1))</f>
        <v>43115</v>
      </c>
      <c r="J4" s="110" t="str">
        <f aca="false">IF(G4="xx","xx",IF(G5="xx","Mensuel",IF(E5&lt;&gt;E4,"Mensuel","Hebdo")))</f>
        <v>Hebdo</v>
      </c>
    </row>
    <row r="5" customFormat="false" ht="15" hidden="false" customHeight="false" outlineLevel="0" collapsed="false">
      <c r="C5" s="98" t="n">
        <f aca="false">DATE(Année,5,1)</f>
        <v>43221</v>
      </c>
      <c r="E5" s="107" t="n">
        <v>1</v>
      </c>
      <c r="F5" s="107" t="str">
        <f aca="false">E5&amp;"_"&amp;G5</f>
        <v>1_3</v>
      </c>
      <c r="G5" s="107" t="n">
        <f aca="false">IF($E5&lt;&gt;$E4,WEEKNUM(DATE(Année,$E5,1),21),IF(MONTH($B$2+($G4+1)*7)&lt;&gt;$E5,"xx",$G4+1))</f>
        <v>3</v>
      </c>
      <c r="H5" s="110" t="n">
        <f aca="false">IF(G5="xx","xx",IF(G5=G4,I4+1,IF(G4="xx",DATE(YEAR($F$2),$F5,1),$B$2+(G5)*7)))</f>
        <v>43116</v>
      </c>
      <c r="I5" s="110" t="n">
        <f aca="false">IF(H5="xx","xx",IF(OR($G6="xx",$E5&lt;&gt;$E6),DATE(YEAR($H$2),$E5+1,1)-1,$H6-1))</f>
        <v>43122</v>
      </c>
      <c r="J5" s="110" t="str">
        <f aca="false">IF(G5="xx","xx",IF(G6="xx","Mensuel",IF(E6&lt;&gt;E5,"Mensuel","Hebdo")))</f>
        <v>Hebdo</v>
      </c>
    </row>
    <row r="6" customFormat="false" ht="15" hidden="false" customHeight="false" outlineLevel="0" collapsed="false">
      <c r="C6" s="98" t="n">
        <f aca="false">DATE(Année,5,8)</f>
        <v>43228</v>
      </c>
      <c r="E6" s="107" t="n">
        <v>1</v>
      </c>
      <c r="F6" s="107" t="str">
        <f aca="false">E6&amp;"_"&amp;G6</f>
        <v>1_4</v>
      </c>
      <c r="G6" s="107" t="n">
        <f aca="false">IF($E6&lt;&gt;$E5,WEEKNUM(DATE(Année,$E6,1),21),IF(MONTH($B$2+($G5+1)*7)&lt;&gt;$E6,"xx",$G5+1))</f>
        <v>4</v>
      </c>
      <c r="H6" s="110" t="n">
        <f aca="false">IF(G6="xx","xx",IF(G6=G5,I5+1,IF(G5="xx",DATE(YEAR($F$2),$F6,1),$B$2+(G6)*7)))</f>
        <v>43123</v>
      </c>
      <c r="I6" s="110" t="n">
        <f aca="false">IF(H6="xx","xx",IF(OR($G7="xx",$E6&lt;&gt;$E7),DATE(YEAR($H$2),$E6+1,1)-1,$H7-1))</f>
        <v>43129</v>
      </c>
      <c r="J6" s="110" t="str">
        <f aca="false">IF(G6="xx","xx",IF(G7="xx","Mensuel",IF(E7&lt;&gt;E6,"Mensuel","Hebdo")))</f>
        <v>Hebdo</v>
      </c>
    </row>
    <row r="7" customFormat="false" ht="15" hidden="false" customHeight="false" outlineLevel="0" collapsed="false">
      <c r="C7" s="98" t="n">
        <f aca="false">paques+39</f>
        <v>43230</v>
      </c>
      <c r="E7" s="107" t="n">
        <v>1</v>
      </c>
      <c r="F7" s="107" t="str">
        <f aca="false">E7&amp;"_"&amp;G7</f>
        <v>1_5</v>
      </c>
      <c r="G7" s="107" t="n">
        <f aca="false">IF($E7&lt;&gt;$E6,WEEKNUM(DATE(Année,$E7,1),21),IF(MONTH($B$2+($G6+1)*7)&lt;&gt;$E7,"xx",$G6+1))</f>
        <v>5</v>
      </c>
      <c r="H7" s="110" t="n">
        <f aca="false">IF(G7="xx","xx",IF(G7=G6,I6+1,IF(G6="xx",DATE(YEAR($F$2),$F7,1),$B$2+(G7)*7)))</f>
        <v>43130</v>
      </c>
      <c r="I7" s="110" t="n">
        <f aca="false">IF(H7="xx","xx",IF(OR($G8="xx",$E7&lt;&gt;$E8),DATE(YEAR($H$2),$E7+1,1)-1,$H8-1))</f>
        <v>43131</v>
      </c>
      <c r="J7" s="110" t="str">
        <f aca="false">IF(G7="xx","xx",IF(G8="xx","Mensuel",IF(E8&lt;&gt;E7,"Mensuel","Hebdo")))</f>
        <v>Mensuel</v>
      </c>
    </row>
    <row r="8" customFormat="false" ht="15" hidden="false" customHeight="false" outlineLevel="0" collapsed="false">
      <c r="C8" s="98" t="n">
        <f aca="false">paques+49</f>
        <v>43240</v>
      </c>
      <c r="E8" s="107" t="n">
        <f aca="false">E2+1</f>
        <v>2</v>
      </c>
      <c r="F8" s="107" t="str">
        <f aca="false">E8&amp;"_"&amp;G8</f>
        <v>2_5</v>
      </c>
      <c r="G8" s="107" t="n">
        <f aca="false">IF($E8&lt;&gt;$E7,WEEKNUM(DATE(Année,$E8,1),21),IF(MONTH($B$2+($G7+1)*7)&lt;&gt;$E8,"xx",$G7+1))</f>
        <v>5</v>
      </c>
      <c r="H8" s="110" t="n">
        <f aca="false">IF(G8="xx","xx",IF(G8=G7,I7+1,IF(G7="xx",DATE(YEAR($F$2),$F8,1),$B$2+(G8)*7)))</f>
        <v>43132</v>
      </c>
      <c r="I8" s="110" t="n">
        <f aca="false">IF(H8="xx","xx",IF(OR($G9="xx",$E8&lt;&gt;$E9),DATE(YEAR($H$2),$E8+1,1)-1,$H9-1))</f>
        <v>43136</v>
      </c>
      <c r="J8" s="110" t="str">
        <f aca="false">IF(G8="xx","xx",IF(G9="xx","Mensuel",IF(E9&lt;&gt;E8,"Mensuel","Hebdo")))</f>
        <v>Hebdo</v>
      </c>
    </row>
    <row r="9" customFormat="false" ht="15" hidden="false" customHeight="false" outlineLevel="0" collapsed="false">
      <c r="C9" s="98" t="n">
        <f aca="false">paques+50</f>
        <v>43241</v>
      </c>
      <c r="E9" s="107" t="n">
        <f aca="false">E3+1</f>
        <v>2</v>
      </c>
      <c r="F9" s="107" t="str">
        <f aca="false">E9&amp;"_"&amp;G9</f>
        <v>2_6</v>
      </c>
      <c r="G9" s="107" t="n">
        <f aca="false">IF($E9&lt;&gt;$E8,WEEKNUM(DATE(Année,$E9,1),21),IF(MONTH($B$2+($G8+1)*7)&lt;&gt;$E9,"xx",$G8+1))</f>
        <v>6</v>
      </c>
      <c r="H9" s="110" t="n">
        <f aca="false">IF(G9="xx","xx",IF(G9=G8,I8+1,IF(G8="xx",DATE(YEAR($F$2),$F9,1),$B$2+(G9)*7)))</f>
        <v>43137</v>
      </c>
      <c r="I9" s="110" t="n">
        <f aca="false">IF(H9="xx","xx",IF(OR($G10="xx",$E9&lt;&gt;$E10),DATE(YEAR($H$2),$E9+1,1)-1,$H10-1))</f>
        <v>43143</v>
      </c>
      <c r="J9" s="110" t="str">
        <f aca="false">IF(G9="xx","xx",IF(G10="xx","Mensuel",IF(E10&lt;&gt;E9,"Mensuel","Hebdo")))</f>
        <v>Hebdo</v>
      </c>
    </row>
    <row r="10" customFormat="false" ht="15" hidden="false" customHeight="false" outlineLevel="0" collapsed="false">
      <c r="C10" s="98" t="n">
        <f aca="false">DATE(Année,7,14)</f>
        <v>43295</v>
      </c>
      <c r="E10" s="107" t="n">
        <f aca="false">E4+1</f>
        <v>2</v>
      </c>
      <c r="F10" s="107" t="str">
        <f aca="false">E10&amp;"_"&amp;G10</f>
        <v>2_7</v>
      </c>
      <c r="G10" s="107" t="n">
        <f aca="false">IF($E10&lt;&gt;$E9,WEEKNUM(DATE(Année,$E10,1),21),IF(MONTH($B$2+($G9+1)*7)&lt;&gt;$E10,"xx",$G9+1))</f>
        <v>7</v>
      </c>
      <c r="H10" s="110" t="n">
        <f aca="false">IF(G10="xx","xx",IF(G10=G9,I9+1,IF(G9="xx",DATE(YEAR($F$2),$F10,1),$B$2+(G10)*7)))</f>
        <v>43144</v>
      </c>
      <c r="I10" s="110" t="n">
        <f aca="false">IF(H10="xx","xx",IF(OR($G11="xx",$E10&lt;&gt;$E11),DATE(YEAR($H$2),$E10+1,1)-1,$H11-1))</f>
        <v>43150</v>
      </c>
      <c r="J10" s="110" t="str">
        <f aca="false">IF(G10="xx","xx",IF(G11="xx","Mensuel",IF(E11&lt;&gt;E10,"Mensuel","Hebdo")))</f>
        <v>Hebdo</v>
      </c>
    </row>
    <row r="11" customFormat="false" ht="15" hidden="false" customHeight="false" outlineLevel="0" collapsed="false">
      <c r="C11" s="98" t="n">
        <f aca="false">DATE(Année,8,15)</f>
        <v>43327</v>
      </c>
      <c r="E11" s="107" t="n">
        <f aca="false">E5+1</f>
        <v>2</v>
      </c>
      <c r="F11" s="107" t="str">
        <f aca="false">E11&amp;"_"&amp;G11</f>
        <v>2_8</v>
      </c>
      <c r="G11" s="107" t="n">
        <f aca="false">IF($E11&lt;&gt;$E10,WEEKNUM(DATE(Année,$E11,1),21),IF(MONTH($B$2+($G10+1)*7)&lt;&gt;$E11,"xx",$G10+1))</f>
        <v>8</v>
      </c>
      <c r="H11" s="110" t="n">
        <f aca="false">IF(G11="xx","xx",IF(G11=G10,I10+1,IF(G10="xx",DATE(YEAR($F$2),$F11,1),$B$2+(G11)*7)))</f>
        <v>43151</v>
      </c>
      <c r="I11" s="110" t="n">
        <f aca="false">IF(H11="xx","xx",IF(OR($G12="xx",$E11&lt;&gt;$E12),DATE(YEAR($H$2),$E11+1,1)-1,$H12-1))</f>
        <v>43157</v>
      </c>
      <c r="J11" s="110" t="str">
        <f aca="false">IF(G11="xx","xx",IF(G12="xx","Mensuel",IF(E12&lt;&gt;E11,"Mensuel","Hebdo")))</f>
        <v>Hebdo</v>
      </c>
    </row>
    <row r="12" customFormat="false" ht="15" hidden="false" customHeight="false" outlineLevel="0" collapsed="false">
      <c r="C12" s="98" t="n">
        <f aca="false">DATE(Année,11,1)</f>
        <v>43405</v>
      </c>
      <c r="E12" s="107" t="n">
        <f aca="false">E6+1</f>
        <v>2</v>
      </c>
      <c r="F12" s="107" t="str">
        <f aca="false">E12&amp;"_"&amp;G12</f>
        <v>2_9</v>
      </c>
      <c r="G12" s="107" t="n">
        <f aca="false">IF($E12&lt;&gt;$E11,WEEKNUM(DATE(Année,$E12,1),21),IF(MONTH($B$2+($G11+1)*7)&lt;&gt;$E12,"xx",$G11+1))</f>
        <v>9</v>
      </c>
      <c r="H12" s="110" t="n">
        <f aca="false">IF(G12="xx","xx",IF(G12=G11,I11+1,IF(G11="xx",DATE(YEAR($F$2),$F12,1),$B$2+(G12)*7)))</f>
        <v>43158</v>
      </c>
      <c r="I12" s="110" t="n">
        <f aca="false">IF(H12="xx","xx",IF(OR($G13="xx",$E12&lt;&gt;$E13),DATE(YEAR($H$2),$E12+1,1)-1,$H13-1))</f>
        <v>43159</v>
      </c>
      <c r="J12" s="110" t="str">
        <f aca="false">IF(G12="xx","xx",IF(G13="xx","Mensuel",IF(E13&lt;&gt;E12,"Mensuel","Hebdo")))</f>
        <v>Mensuel</v>
      </c>
    </row>
    <row r="13" customFormat="false" ht="15" hidden="false" customHeight="false" outlineLevel="0" collapsed="false">
      <c r="C13" s="98" t="n">
        <f aca="false">DATE(Année,11,11)</f>
        <v>43415</v>
      </c>
      <c r="E13" s="107" t="n">
        <f aca="false">E7+1</f>
        <v>2</v>
      </c>
      <c r="F13" s="107" t="str">
        <f aca="false">E13&amp;"_"&amp;G13</f>
        <v>2_xx</v>
      </c>
      <c r="G13" s="107" t="str">
        <f aca="false">IF($E13&lt;&gt;$E12,WEEKNUM(DATE(Année,$E13,1),21),IF(MONTH($B$2+($G12+1)*7)&lt;&gt;$E13,"xx",$G12+1))</f>
        <v>xx</v>
      </c>
      <c r="H13" s="110" t="str">
        <f aca="false">IF(G13="xx","xx",IF(G13=G12,I12+1,IF(G12="xx",DATE(YEAR($F$2),$C13,1),[1]TabTDB!$B$20+(G13)*7)))</f>
        <v>xx</v>
      </c>
      <c r="I13" s="110" t="str">
        <f aca="false">IF(H13="xx","xx",IF(OR($G14="xx",$E13&lt;&gt;$E14),DATE(YEAR($H$2),$E13+1,1)-1,$H14-1))</f>
        <v>xx</v>
      </c>
      <c r="J13" s="110" t="str">
        <f aca="false">IF(G13="xx","xx",IF(G14="xx","Mensuel",IF(E14&lt;&gt;E13,"Mensuel","Hebdo")))</f>
        <v>xx</v>
      </c>
    </row>
    <row r="14" customFormat="false" ht="15" hidden="false" customHeight="false" outlineLevel="0" collapsed="false">
      <c r="C14" s="98" t="n">
        <f aca="false">DATE(Année,12,25)</f>
        <v>43459</v>
      </c>
      <c r="E14" s="107" t="n">
        <f aca="false">E8+1</f>
        <v>3</v>
      </c>
      <c r="F14" s="107" t="str">
        <f aca="false">E14&amp;"_"&amp;G14</f>
        <v>3_9</v>
      </c>
      <c r="G14" s="107" t="n">
        <f aca="false">IF($E14&lt;&gt;$E13,WEEKNUM(DATE(Année,$E14,1),21),IF(MONTH($B$2+($G13+1)*7)&lt;&gt;$E14,"xx",$G13+1))</f>
        <v>9</v>
      </c>
      <c r="H14" s="110" t="n">
        <f aca="false">IF(G14="xx","xx",IF(G14=G13,I13+1,IF(G13="xx",DATE(YEAR($H$2),$E14,1),$B$2+(G14)*7)))</f>
        <v>43160</v>
      </c>
      <c r="I14" s="110" t="n">
        <f aca="false">IF(H14="xx","xx",IF(OR($G15="xx",$E14&lt;&gt;$E15),DATE(YEAR($H$2),$E14+1,1)-1,$H15-1))</f>
        <v>43164</v>
      </c>
      <c r="J14" s="110" t="str">
        <f aca="false">IF(G14="xx","xx",IF(G15="xx","Mensuel",IF(E15&lt;&gt;E14,"Mensuel","Hebdo")))</f>
        <v>Hebdo</v>
      </c>
    </row>
    <row r="15" customFormat="false" ht="15" hidden="false" customHeight="false" outlineLevel="0" collapsed="false">
      <c r="E15" s="107" t="n">
        <f aca="false">E9+1</f>
        <v>3</v>
      </c>
      <c r="F15" s="107" t="str">
        <f aca="false">E15&amp;"_"&amp;G15</f>
        <v>3_10</v>
      </c>
      <c r="G15" s="107" t="n">
        <f aca="false">IF($E15&lt;&gt;$E14,WEEKNUM(DATE(Année,$E15,1),21),IF(MONTH($B$2+($G14+1)*7)&lt;&gt;$E15,"xx",$G14+1))</f>
        <v>10</v>
      </c>
      <c r="H15" s="110" t="n">
        <f aca="false">IF(G15="xx","xx",IF(G15=G14,I14+1,IF(G14="xx",DATE(YEAR($H$2),$E15,1),$B$2+(G15)*7)))</f>
        <v>43165</v>
      </c>
      <c r="I15" s="110" t="n">
        <f aca="false">IF(H15="xx","xx",IF(OR($G16="xx",$E15&lt;&gt;$E16),DATE(YEAR($H$2),$E15+1,1)-1,$H16-1))</f>
        <v>43171</v>
      </c>
      <c r="J15" s="110" t="str">
        <f aca="false">IF(G15="xx","xx",IF(G16="xx","Mensuel",IF(E16&lt;&gt;E15,"Mensuel","Hebdo")))</f>
        <v>Hebdo</v>
      </c>
    </row>
    <row r="16" customFormat="false" ht="15" hidden="false" customHeight="false" outlineLevel="0" collapsed="false">
      <c r="E16" s="107" t="n">
        <f aca="false">E10+1</f>
        <v>3</v>
      </c>
      <c r="F16" s="107" t="str">
        <f aca="false">E16&amp;"_"&amp;G16</f>
        <v>3_11</v>
      </c>
      <c r="G16" s="107" t="n">
        <f aca="false">IF($E16&lt;&gt;$E15,WEEKNUM(DATE(Année,$E16,1),21),IF(MONTH($B$2+($G15+1)*7)&lt;&gt;$E16,"xx",$G15+1))</f>
        <v>11</v>
      </c>
      <c r="H16" s="110" t="n">
        <f aca="false">IF(G16="xx","xx",IF(G16=G15,I15+1,IF(G15="xx",DATE(YEAR($H$2),$E16,1),$B$2+(G16)*7)))</f>
        <v>43172</v>
      </c>
      <c r="I16" s="110" t="n">
        <f aca="false">IF(H16="xx","xx",IF(OR($G17="xx",$E16&lt;&gt;$E17),DATE(YEAR($H$2),$E16+1,1)-1,$H17-1))</f>
        <v>43178</v>
      </c>
      <c r="J16" s="110" t="str">
        <f aca="false">IF(G16="xx","xx",IF(G17="xx","Mensuel",IF(E17&lt;&gt;E16,"Mensuel","Hebdo")))</f>
        <v>Hebdo</v>
      </c>
    </row>
    <row r="17" customFormat="false" ht="15" hidden="false" customHeight="false" outlineLevel="0" collapsed="false">
      <c r="E17" s="107" t="n">
        <f aca="false">E11+1</f>
        <v>3</v>
      </c>
      <c r="F17" s="107" t="str">
        <f aca="false">E17&amp;"_"&amp;G17</f>
        <v>3_12</v>
      </c>
      <c r="G17" s="107" t="n">
        <f aca="false">IF($E17&lt;&gt;$E16,WEEKNUM(DATE(Année,$E17,1),21),IF(MONTH($B$2+($G16+1)*7)&lt;&gt;$E17,"xx",$G16+1))</f>
        <v>12</v>
      </c>
      <c r="H17" s="110" t="n">
        <f aca="false">IF(G17="xx","xx",IF(G17=G16,I16+1,IF(G16="xx",DATE(YEAR($H$2),$E17,1),$B$2+(G17)*7)))</f>
        <v>43179</v>
      </c>
      <c r="I17" s="110" t="n">
        <f aca="false">IF(H17="xx","xx",IF(OR($G18="xx",$E17&lt;&gt;$E18),DATE(YEAR($H$2),$E17+1,1)-1,$H18-1))</f>
        <v>43185</v>
      </c>
      <c r="J17" s="110" t="str">
        <f aca="false">IF(G17="xx","xx",IF(G18="xx","Mensuel",IF(E18&lt;&gt;E17,"Mensuel","Hebdo")))</f>
        <v>Hebdo</v>
      </c>
    </row>
    <row r="18" customFormat="false" ht="15" hidden="false" customHeight="false" outlineLevel="0" collapsed="false">
      <c r="E18" s="107" t="n">
        <f aca="false">E12+1</f>
        <v>3</v>
      </c>
      <c r="F18" s="107" t="str">
        <f aca="false">E18&amp;"_"&amp;G18</f>
        <v>3_13</v>
      </c>
      <c r="G18" s="107" t="n">
        <f aca="false">IF($E18&lt;&gt;$E17,WEEKNUM(DATE(Année,$E18,1),21),IF(MONTH($B$2+($G17+1)*7)&lt;&gt;$E18,"xx",$G17+1))</f>
        <v>13</v>
      </c>
      <c r="H18" s="110" t="n">
        <f aca="false">IF(G18="xx","xx",IF(G18=G17,I17+1,IF(G17="xx",DATE(YEAR($H$2),$E18,1),$B$2+(G18)*7)))</f>
        <v>43186</v>
      </c>
      <c r="I18" s="110" t="n">
        <f aca="false">IF(H18="xx","xx",IF(OR($G19="xx",$E18&lt;&gt;$E19),DATE(YEAR($H$2),$E18+1,1)-1,$H19-1))</f>
        <v>43190</v>
      </c>
      <c r="J18" s="110" t="str">
        <f aca="false">IF(G18="xx","xx",IF(G19="xx","Mensuel",IF(E19&lt;&gt;E18,"Mensuel","Hebdo")))</f>
        <v>Mensuel</v>
      </c>
    </row>
    <row r="19" customFormat="false" ht="15" hidden="false" customHeight="false" outlineLevel="0" collapsed="false">
      <c r="E19" s="107" t="n">
        <f aca="false">E13+1</f>
        <v>3</v>
      </c>
      <c r="F19" s="107" t="str">
        <f aca="false">E19&amp;"_"&amp;G19</f>
        <v>3_xx</v>
      </c>
      <c r="G19" s="107" t="str">
        <f aca="false">IF($E19&lt;&gt;$E18,WEEKNUM(DATE(Année,$E19,1),21),IF(MONTH($B$2+($G18+1)*7)&lt;&gt;$E19,"xx",$G18+1))</f>
        <v>xx</v>
      </c>
      <c r="H19" s="110" t="str">
        <f aca="false">IF(G19="xx","xx",IF(G19=G18,I18+1,IF(G18="xx",DATE(YEAR($H$2),$E19,1),$B$2+(G19)*7)))</f>
        <v>xx</v>
      </c>
      <c r="I19" s="110" t="str">
        <f aca="false">IF(H19="xx","xx",IF(OR($G20="xx",$E19&lt;&gt;$E20),DATE(YEAR($H$2),$E19+1,1)-1,$H20-1))</f>
        <v>xx</v>
      </c>
      <c r="J19" s="110" t="str">
        <f aca="false">IF(G19="xx","xx",IF(G20="xx","Mensuel",IF(E20&lt;&gt;E19,"Mensuel","Hebdo")))</f>
        <v>xx</v>
      </c>
    </row>
    <row r="20" customFormat="false" ht="15" hidden="false" customHeight="false" outlineLevel="0" collapsed="false">
      <c r="E20" s="107" t="n">
        <f aca="false">E14+1</f>
        <v>4</v>
      </c>
      <c r="F20" s="107" t="str">
        <f aca="false">E20&amp;"_"&amp;G20</f>
        <v>4_13</v>
      </c>
      <c r="G20" s="107" t="n">
        <f aca="false">IF($E20&lt;&gt;$E19,WEEKNUM(DATE(Année,$E20,1),21),IF(MONTH($B$2+($G19+1)*7)&lt;&gt;$E20,"xx",$G19+1))</f>
        <v>13</v>
      </c>
      <c r="H20" s="110" t="n">
        <f aca="false">IF(G20="xx","xx",IF(G20=G19,I19+1,IF(G19="xx",DATE(YEAR($H$2),$E20,1),$B$2+(G20)*7)))</f>
        <v>43191</v>
      </c>
      <c r="I20" s="110" t="n">
        <f aca="false">IF(H20="xx","xx",IF(OR($G21="xx",$E20&lt;&gt;$E21),DATE(YEAR($H$2),$E20+1,1)-1,$H21-1))</f>
        <v>43192</v>
      </c>
      <c r="J20" s="110" t="str">
        <f aca="false">IF(G20="xx","xx",IF(G21="xx","Mensuel",IF(E21&lt;&gt;E20,"Mensuel","Hebdo")))</f>
        <v>Hebdo</v>
      </c>
    </row>
    <row r="21" customFormat="false" ht="15" hidden="false" customHeight="false" outlineLevel="0" collapsed="false">
      <c r="E21" s="107" t="n">
        <f aca="false">E15+1</f>
        <v>4</v>
      </c>
      <c r="F21" s="107" t="str">
        <f aca="false">E21&amp;"_"&amp;G21</f>
        <v>4_14</v>
      </c>
      <c r="G21" s="107" t="n">
        <f aca="false">IF($E21&lt;&gt;$E20,WEEKNUM(DATE(Année,$E21,1),21),IF(MONTH($B$2+($G20+1)*7)&lt;&gt;$E21,"xx",$G20+1))</f>
        <v>14</v>
      </c>
      <c r="H21" s="110" t="n">
        <f aca="false">IF(G21="xx","xx",IF(G21=G20,I20+1,IF(G20="xx",DATE(YEAR($H$2),$E21,1),$B$2+(G21)*7)))</f>
        <v>43193</v>
      </c>
      <c r="I21" s="110" t="n">
        <f aca="false">IF(H21="xx","xx",IF(OR($G22="xx",$E21&lt;&gt;$E22),DATE(YEAR($H$2),$E21+1,1)-1,$H22-1))</f>
        <v>43199</v>
      </c>
      <c r="J21" s="110" t="str">
        <f aca="false">IF(G21="xx","xx",IF(G22="xx","Mensuel",IF(E22&lt;&gt;E21,"Mensuel","Hebdo")))</f>
        <v>Hebdo</v>
      </c>
    </row>
    <row r="22" customFormat="false" ht="15" hidden="false" customHeight="false" outlineLevel="0" collapsed="false">
      <c r="E22" s="107" t="n">
        <f aca="false">E16+1</f>
        <v>4</v>
      </c>
      <c r="F22" s="107" t="str">
        <f aca="false">E22&amp;"_"&amp;G22</f>
        <v>4_15</v>
      </c>
      <c r="G22" s="107" t="n">
        <f aca="false">IF($E22&lt;&gt;$E21,WEEKNUM(DATE(Année,$E22,1),21),IF(MONTH($B$2+($G21+1)*7)&lt;&gt;$E22,"xx",$G21+1))</f>
        <v>15</v>
      </c>
      <c r="H22" s="110" t="n">
        <f aca="false">IF(G22="xx","xx",IF(G22=G21,I21+1,IF(G21="xx",DATE(YEAR($H$2),$E22,1),$B$2+(G22)*7)))</f>
        <v>43200</v>
      </c>
      <c r="I22" s="110" t="n">
        <f aca="false">IF(H22="xx","xx",IF(OR($G23="xx",$E22&lt;&gt;$E23),DATE(YEAR($H$2),$E22+1,1)-1,$H23-1))</f>
        <v>43206</v>
      </c>
      <c r="J22" s="110" t="str">
        <f aca="false">IF(G22="xx","xx",IF(G23="xx","Mensuel",IF(E23&lt;&gt;E22,"Mensuel","Hebdo")))</f>
        <v>Hebdo</v>
      </c>
    </row>
    <row r="23" customFormat="false" ht="15" hidden="false" customHeight="false" outlineLevel="0" collapsed="false">
      <c r="E23" s="107" t="n">
        <f aca="false">E17+1</f>
        <v>4</v>
      </c>
      <c r="F23" s="107" t="str">
        <f aca="false">E23&amp;"_"&amp;G23</f>
        <v>4_16</v>
      </c>
      <c r="G23" s="107" t="n">
        <f aca="false">IF($E23&lt;&gt;$E22,WEEKNUM(DATE(Année,$E23,1),21),IF(MONTH($B$2+($G22+1)*7)&lt;&gt;$E23,"xx",$G22+1))</f>
        <v>16</v>
      </c>
      <c r="H23" s="110" t="n">
        <f aca="false">IF(G23="xx","xx",IF(G23=G22,I22+1,IF(G22="xx",DATE(YEAR($H$2),$E23,1),$B$2+(G23)*7)))</f>
        <v>43207</v>
      </c>
      <c r="I23" s="110" t="n">
        <f aca="false">IF(H23="xx","xx",IF(OR($G24="xx",$E23&lt;&gt;$E24),DATE(YEAR($H$2),$E23+1,1)-1,$H24-1))</f>
        <v>43213</v>
      </c>
      <c r="J23" s="110" t="str">
        <f aca="false">IF(G23="xx","xx",IF(G24="xx","Mensuel",IF(E24&lt;&gt;E23,"Mensuel","Hebdo")))</f>
        <v>Hebdo</v>
      </c>
    </row>
    <row r="24" customFormat="false" ht="15" hidden="false" customHeight="false" outlineLevel="0" collapsed="false">
      <c r="E24" s="107" t="n">
        <f aca="false">E18+1</f>
        <v>4</v>
      </c>
      <c r="F24" s="107" t="str">
        <f aca="false">E24&amp;"_"&amp;G24</f>
        <v>4_17</v>
      </c>
      <c r="G24" s="107" t="n">
        <f aca="false">IF($E24&lt;&gt;$E23,WEEKNUM(DATE(Année,$E24,1),21),IF(MONTH($B$2+($G23+1)*7)&lt;&gt;$E24,"xx",$G23+1))</f>
        <v>17</v>
      </c>
      <c r="H24" s="110" t="n">
        <f aca="false">IF(G24="xx","xx",IF(G24=G23,I23+1,IF(G23="xx",DATE(YEAR($H$2),$E24,1),$B$2+(G24)*7)))</f>
        <v>43214</v>
      </c>
      <c r="I24" s="110" t="n">
        <f aca="false">IF(H24="xx","xx",IF(OR($G25="xx",$E24&lt;&gt;$E25),DATE(YEAR($H$2),$E24+1,1)-1,$H25-1))</f>
        <v>43220</v>
      </c>
      <c r="J24" s="110" t="str">
        <f aca="false">IF(G24="xx","xx",IF(G25="xx","Mensuel",IF(E25&lt;&gt;E24,"Mensuel","Hebdo")))</f>
        <v>Mensuel</v>
      </c>
    </row>
    <row r="25" customFormat="false" ht="15" hidden="false" customHeight="false" outlineLevel="0" collapsed="false">
      <c r="E25" s="107" t="n">
        <f aca="false">E19+1</f>
        <v>4</v>
      </c>
      <c r="F25" s="107" t="str">
        <f aca="false">E25&amp;"_"&amp;G25</f>
        <v>4_xx</v>
      </c>
      <c r="G25" s="107" t="str">
        <f aca="false">IF($E25&lt;&gt;$E24,WEEKNUM(DATE(Année,$E25,1),21),IF(MONTH($B$2+($G24+1)*7)&lt;&gt;$E25,"xx",$G24+1))</f>
        <v>xx</v>
      </c>
      <c r="H25" s="110" t="str">
        <f aca="false">IF(G25="xx","xx",IF(G25=G24,I24+1,IF(G24="xx",DATE(YEAR($H$2),$E25,1),$B$2+(G25)*7)))</f>
        <v>xx</v>
      </c>
      <c r="I25" s="110" t="str">
        <f aca="false">IF(H25="xx","xx",IF(OR($G26="xx",$E25&lt;&gt;$E26),DATE(YEAR($H$2),$E25+1,1)-1,$H26-1))</f>
        <v>xx</v>
      </c>
      <c r="J25" s="110" t="str">
        <f aca="false">IF(G25="xx","xx",IF(G26="xx","Mensuel",IF(E26&lt;&gt;E25,"Mensuel","Hebdo")))</f>
        <v>xx</v>
      </c>
    </row>
    <row r="26" customFormat="false" ht="15" hidden="false" customHeight="false" outlineLevel="0" collapsed="false">
      <c r="E26" s="107" t="n">
        <f aca="false">E20+1</f>
        <v>5</v>
      </c>
      <c r="F26" s="107" t="str">
        <f aca="false">E26&amp;"_"&amp;G26</f>
        <v>5_18</v>
      </c>
      <c r="G26" s="107" t="n">
        <f aca="false">IF($E26&lt;&gt;$E25,WEEKNUM(DATE(Année,$E26,1),21),IF(MONTH($B$2+($G25+1)*7)&lt;&gt;$E26,"xx",$G25+1))</f>
        <v>18</v>
      </c>
      <c r="H26" s="110" t="n">
        <f aca="false">IF(G26="xx","xx",IF(G26=G25,I25+1,IF(G25="xx",DATE(YEAR($H$2),$E26,1),$B$2+(G26)*7)))</f>
        <v>43221</v>
      </c>
      <c r="I26" s="110" t="n">
        <f aca="false">IF(H26="xx","xx",IF(OR($G27="xx",$E26&lt;&gt;$E27),DATE(YEAR($H$2),$E26+1,1)-1,$H27-1))</f>
        <v>43227</v>
      </c>
      <c r="J26" s="110" t="str">
        <f aca="false">IF(G26="xx","xx",IF(G27="xx","Mensuel",IF(E27&lt;&gt;E26,"Mensuel","Hebdo")))</f>
        <v>Hebdo</v>
      </c>
    </row>
    <row r="27" customFormat="false" ht="15" hidden="false" customHeight="false" outlineLevel="0" collapsed="false">
      <c r="E27" s="107" t="n">
        <f aca="false">E21+1</f>
        <v>5</v>
      </c>
      <c r="F27" s="107" t="str">
        <f aca="false">E27&amp;"_"&amp;G27</f>
        <v>5_19</v>
      </c>
      <c r="G27" s="107" t="n">
        <f aca="false">IF($E27&lt;&gt;$E26,WEEKNUM(DATE(Année,$E27,1),21),IF(MONTH($B$2+($G26+1)*7)&lt;&gt;$E27,"xx",$G26+1))</f>
        <v>19</v>
      </c>
      <c r="H27" s="110" t="n">
        <f aca="false">IF(G27="xx","xx",IF(G27=G26,I26+1,IF(G26="xx",DATE(YEAR($H$2),$E27,1),$B$2+(G27)*7)))</f>
        <v>43228</v>
      </c>
      <c r="I27" s="110" t="n">
        <f aca="false">IF(H27="xx","xx",IF(OR($G28="xx",$E27&lt;&gt;$E28),DATE(YEAR($H$2),$E27+1,1)-1,$H28-1))</f>
        <v>43234</v>
      </c>
      <c r="J27" s="110" t="str">
        <f aca="false">IF(G27="xx","xx",IF(G28="xx","Mensuel",IF(E28&lt;&gt;E27,"Mensuel","Hebdo")))</f>
        <v>Hebdo</v>
      </c>
    </row>
    <row r="28" customFormat="false" ht="15" hidden="false" customHeight="false" outlineLevel="0" collapsed="false">
      <c r="E28" s="107" t="n">
        <f aca="false">E22+1</f>
        <v>5</v>
      </c>
      <c r="F28" s="107" t="str">
        <f aca="false">E28&amp;"_"&amp;G28</f>
        <v>5_20</v>
      </c>
      <c r="G28" s="107" t="n">
        <f aca="false">IF($E28&lt;&gt;$E27,WEEKNUM(DATE(Année,$E28,1),21),IF(MONTH($B$2+($G27+1)*7)&lt;&gt;$E28,"xx",$G27+1))</f>
        <v>20</v>
      </c>
      <c r="H28" s="110" t="n">
        <f aca="false">IF(G28="xx","xx",IF(G28=G27,I27+1,IF(G27="xx",DATE(YEAR($H$2),$E28,1),$B$2+(G28)*7)))</f>
        <v>43235</v>
      </c>
      <c r="I28" s="110" t="n">
        <f aca="false">IF(H28="xx","xx",IF(OR($G29="xx",$E28&lt;&gt;$E29),DATE(YEAR($H$2),$E28+1,1)-1,$H29-1))</f>
        <v>43241</v>
      </c>
      <c r="J28" s="110" t="str">
        <f aca="false">IF(G28="xx","xx",IF(G29="xx","Mensuel",IF(E29&lt;&gt;E28,"Mensuel","Hebdo")))</f>
        <v>Hebdo</v>
      </c>
    </row>
    <row r="29" customFormat="false" ht="15" hidden="false" customHeight="false" outlineLevel="0" collapsed="false">
      <c r="E29" s="107" t="n">
        <f aca="false">E23+1</f>
        <v>5</v>
      </c>
      <c r="F29" s="107" t="str">
        <f aca="false">E29&amp;"_"&amp;G29</f>
        <v>5_21</v>
      </c>
      <c r="G29" s="107" t="n">
        <f aca="false">IF($E29&lt;&gt;$E28,WEEKNUM(DATE(Année,$E29,1),21),IF(MONTH($B$2+($G28+1)*7)&lt;&gt;$E29,"xx",$G28+1))</f>
        <v>21</v>
      </c>
      <c r="H29" s="110" t="n">
        <f aca="false">IF(G29="xx","xx",IF(G29=G28,I28+1,IF(G28="xx",DATE(YEAR($H$2),$E29,1),$B$2+(G29)*7)))</f>
        <v>43242</v>
      </c>
      <c r="I29" s="110" t="n">
        <f aca="false">IF(H29="xx","xx",IF(OR($G30="xx",$E29&lt;&gt;$E30),DATE(YEAR($H$2),$E29+1,1)-1,$H30-1))</f>
        <v>43248</v>
      </c>
      <c r="J29" s="110" t="str">
        <f aca="false">IF(G29="xx","xx",IF(G30="xx","Mensuel",IF(E30&lt;&gt;E29,"Mensuel","Hebdo")))</f>
        <v>Hebdo</v>
      </c>
    </row>
    <row r="30" customFormat="false" ht="15" hidden="false" customHeight="false" outlineLevel="0" collapsed="false">
      <c r="E30" s="107" t="n">
        <f aca="false">E24+1</f>
        <v>5</v>
      </c>
      <c r="F30" s="107" t="str">
        <f aca="false">E30&amp;"_"&amp;G30</f>
        <v>5_22</v>
      </c>
      <c r="G30" s="107" t="n">
        <f aca="false">IF($E30&lt;&gt;$E29,WEEKNUM(DATE(Année,$E30,1),21),IF(MONTH($B$2+($G29+1)*7)&lt;&gt;$E30,"xx",$G29+1))</f>
        <v>22</v>
      </c>
      <c r="H30" s="110" t="n">
        <f aca="false">IF(G30="xx","xx",IF(G30=G29,I29+1,IF(G29="xx",DATE(YEAR($H$2),$E30,1),$B$2+(G30)*7)))</f>
        <v>43249</v>
      </c>
      <c r="I30" s="110" t="n">
        <f aca="false">IF(H30="xx","xx",IF(OR($G31="xx",$E30&lt;&gt;$E31),DATE(YEAR($H$2),$E30+1,1)-1,$H31-1))</f>
        <v>43251</v>
      </c>
      <c r="J30" s="110" t="str">
        <f aca="false">IF(G30="xx","xx",IF(G31="xx","Mensuel",IF(E31&lt;&gt;E30,"Mensuel","Hebdo")))</f>
        <v>Mensuel</v>
      </c>
    </row>
    <row r="31" customFormat="false" ht="15" hidden="false" customHeight="false" outlineLevel="0" collapsed="false">
      <c r="E31" s="107" t="n">
        <f aca="false">E25+1</f>
        <v>5</v>
      </c>
      <c r="F31" s="107" t="str">
        <f aca="false">E31&amp;"_"&amp;G31</f>
        <v>5_xx</v>
      </c>
      <c r="G31" s="107" t="str">
        <f aca="false">IF($E31&lt;&gt;$E30,WEEKNUM(DATE(Année,$E31,1),21),IF(MONTH($B$2+($G30+1)*7)&lt;&gt;$E31,"xx",$G30+1))</f>
        <v>xx</v>
      </c>
      <c r="H31" s="110" t="str">
        <f aca="false">IF(G31="xx","xx",IF(G31=G30,I30+1,IF(G30="xx",DATE(YEAR($H$2),$E31,1),$B$2+(G31)*7)))</f>
        <v>xx</v>
      </c>
      <c r="I31" s="110" t="str">
        <f aca="false">IF(H31="xx","xx",IF(OR($G32="xx",$E31&lt;&gt;$E32),DATE(YEAR($H$2),$E31+1,1)-1,$H32-1))</f>
        <v>xx</v>
      </c>
      <c r="J31" s="110" t="str">
        <f aca="false">IF(G31="xx","xx",IF(G32="xx","Mensuel",IF(E32&lt;&gt;E31,"Mensuel","Hebdo")))</f>
        <v>xx</v>
      </c>
    </row>
    <row r="32" customFormat="false" ht="15" hidden="false" customHeight="false" outlineLevel="0" collapsed="false">
      <c r="E32" s="107" t="n">
        <f aca="false">E26+1</f>
        <v>6</v>
      </c>
      <c r="F32" s="107" t="str">
        <f aca="false">E32&amp;"_"&amp;G32</f>
        <v>6_22</v>
      </c>
      <c r="G32" s="107" t="n">
        <f aca="false">IF($E32&lt;&gt;$E31,WEEKNUM(DATE(Année,$E32,1),21),IF(MONTH($B$2+($G31+1)*7)&lt;&gt;$E32,"xx",$G31+1))</f>
        <v>22</v>
      </c>
      <c r="H32" s="110" t="n">
        <f aca="false">IF(G32="xx","xx",IF(G32=G31,I31+1,IF(G31="xx",DATE(YEAR($H$2),$E32,1),$B$2+(G32)*7)))</f>
        <v>43252</v>
      </c>
      <c r="I32" s="110" t="n">
        <f aca="false">IF(H32="xx","xx",IF(OR($G33="xx",$E32&lt;&gt;$E33),DATE(YEAR($H$2),$E32+1,1)-1,$H33-1))</f>
        <v>43255</v>
      </c>
      <c r="J32" s="110" t="str">
        <f aca="false">IF(G32="xx","xx",IF(G33="xx","Mensuel",IF(E33&lt;&gt;E32,"Mensuel","Hebdo")))</f>
        <v>Hebdo</v>
      </c>
    </row>
    <row r="33" customFormat="false" ht="15" hidden="false" customHeight="false" outlineLevel="0" collapsed="false">
      <c r="E33" s="107" t="n">
        <f aca="false">E27+1</f>
        <v>6</v>
      </c>
      <c r="F33" s="107" t="str">
        <f aca="false">E33&amp;"_"&amp;G33</f>
        <v>6_23</v>
      </c>
      <c r="G33" s="107" t="n">
        <f aca="false">IF($E33&lt;&gt;$E32,WEEKNUM(DATE(Année,$E33,1),21),IF(MONTH($B$2+($G32+1)*7)&lt;&gt;$E33,"xx",$G32+1))</f>
        <v>23</v>
      </c>
      <c r="H33" s="110" t="n">
        <f aca="false">IF(G33="xx","xx",IF(G33=G32,I32+1,IF(G32="xx",DATE(YEAR($H$2),$E33,1),$B$2+(G33)*7)))</f>
        <v>43256</v>
      </c>
      <c r="I33" s="110" t="n">
        <f aca="false">IF(H33="xx","xx",IF(OR($G34="xx",$E33&lt;&gt;$E34),DATE(YEAR($H$2),$E33+1,1)-1,$H34-1))</f>
        <v>43262</v>
      </c>
      <c r="J33" s="110" t="str">
        <f aca="false">IF(G33="xx","xx",IF(G34="xx","Mensuel",IF(E34&lt;&gt;E33,"Mensuel","Hebdo")))</f>
        <v>Hebdo</v>
      </c>
    </row>
    <row r="34" customFormat="false" ht="15" hidden="false" customHeight="false" outlineLevel="0" collapsed="false">
      <c r="E34" s="107" t="n">
        <f aca="false">E28+1</f>
        <v>6</v>
      </c>
      <c r="F34" s="107" t="str">
        <f aca="false">E34&amp;"_"&amp;G34</f>
        <v>6_24</v>
      </c>
      <c r="G34" s="107" t="n">
        <f aca="false">IF($E34&lt;&gt;$E33,WEEKNUM(DATE(Année,$E34,1),21),IF(MONTH($B$2+($G33+1)*7)&lt;&gt;$E34,"xx",$G33+1))</f>
        <v>24</v>
      </c>
      <c r="H34" s="110" t="n">
        <f aca="false">IF(G34="xx","xx",IF(G34=G33,I33+1,IF(G33="xx",DATE(YEAR($H$2),$E34,1),$B$2+(G34)*7)))</f>
        <v>43263</v>
      </c>
      <c r="I34" s="110" t="n">
        <f aca="false">IF(H34="xx","xx",IF(OR($G35="xx",$E34&lt;&gt;$E35),DATE(YEAR($H$2),$E34+1,1)-1,$H35-1))</f>
        <v>43269</v>
      </c>
      <c r="J34" s="110" t="str">
        <f aca="false">IF(G34="xx","xx",IF(G35="xx","Mensuel",IF(E35&lt;&gt;E34,"Mensuel","Hebdo")))</f>
        <v>Hebdo</v>
      </c>
    </row>
    <row r="35" customFormat="false" ht="15" hidden="false" customHeight="false" outlineLevel="0" collapsed="false">
      <c r="E35" s="107" t="n">
        <f aca="false">E29+1</f>
        <v>6</v>
      </c>
      <c r="F35" s="107" t="str">
        <f aca="false">E35&amp;"_"&amp;G35</f>
        <v>6_25</v>
      </c>
      <c r="G35" s="107" t="n">
        <f aca="false">IF($E35&lt;&gt;$E34,WEEKNUM(DATE(Année,$E35,1),21),IF(MONTH($B$2+($G34+1)*7)&lt;&gt;$E35,"xx",$G34+1))</f>
        <v>25</v>
      </c>
      <c r="H35" s="110" t="n">
        <f aca="false">IF(G35="xx","xx",IF(G35=G34,I34+1,IF(G34="xx",DATE(YEAR($H$2),$E35,1),$B$2+(G35)*7)))</f>
        <v>43270</v>
      </c>
      <c r="I35" s="110" t="n">
        <f aca="false">IF(H35="xx","xx",IF(OR($G36="xx",$E35&lt;&gt;$E36),DATE(YEAR($H$2),$E35+1,1)-1,$H36-1))</f>
        <v>43276</v>
      </c>
      <c r="J35" s="110" t="str">
        <f aca="false">IF(G35="xx","xx",IF(G36="xx","Mensuel",IF(E36&lt;&gt;E35,"Mensuel","Hebdo")))</f>
        <v>Hebdo</v>
      </c>
    </row>
    <row r="36" customFormat="false" ht="15" hidden="false" customHeight="false" outlineLevel="0" collapsed="false">
      <c r="E36" s="107" t="n">
        <f aca="false">E30+1</f>
        <v>6</v>
      </c>
      <c r="F36" s="107" t="str">
        <f aca="false">E36&amp;"_"&amp;G36</f>
        <v>6_26</v>
      </c>
      <c r="G36" s="107" t="n">
        <f aca="false">IF($E36&lt;&gt;$E35,WEEKNUM(DATE(Année,$E36,1),21),IF(MONTH($B$2+($G35+1)*7)&lt;&gt;$E36,"xx",$G35+1))</f>
        <v>26</v>
      </c>
      <c r="H36" s="110" t="n">
        <f aca="false">IF(G36="xx","xx",IF(G36=G35,I35+1,IF(G35="xx",DATE(YEAR($H$2),$E36,1),$B$2+(G36)*7)))</f>
        <v>43277</v>
      </c>
      <c r="I36" s="110" t="n">
        <f aca="false">IF(H36="xx","xx",IF(OR($G37="xx",$E36&lt;&gt;$E37),DATE(YEAR($H$2),$E36+1,1)-1,$H37-1))</f>
        <v>43281</v>
      </c>
      <c r="J36" s="110" t="str">
        <f aca="false">IF(G36="xx","xx",IF(G37="xx","Mensuel",IF(E37&lt;&gt;E36,"Mensuel","Hebdo")))</f>
        <v>Mensuel</v>
      </c>
    </row>
    <row r="37" customFormat="false" ht="15" hidden="false" customHeight="false" outlineLevel="0" collapsed="false">
      <c r="E37" s="107" t="n">
        <f aca="false">E31+1</f>
        <v>6</v>
      </c>
      <c r="F37" s="107" t="str">
        <f aca="false">E37&amp;"_"&amp;G37</f>
        <v>6_xx</v>
      </c>
      <c r="G37" s="107" t="str">
        <f aca="false">IF($E37&lt;&gt;$E36,WEEKNUM(DATE(Année,$E37,1),21),IF(MONTH($B$2+($G36+1)*7)&lt;&gt;$E37,"xx",$G36+1))</f>
        <v>xx</v>
      </c>
      <c r="H37" s="110" t="str">
        <f aca="false">IF(G37="xx","xx",IF(G37=G36,I36+1,IF(G36="xx",DATE(YEAR($H$2),$E37,1),$B$2+(G37)*7)))</f>
        <v>xx</v>
      </c>
      <c r="I37" s="110" t="str">
        <f aca="false">IF(H37="xx","xx",IF(OR($G38="xx",$E37&lt;&gt;$E38),DATE(YEAR($H$2),$E37+1,1)-1,$H38-1))</f>
        <v>xx</v>
      </c>
      <c r="J37" s="110" t="str">
        <f aca="false">IF(G37="xx","xx",IF(G38="xx","Mensuel",IF(E38&lt;&gt;E37,"Mensuel","Hebdo")))</f>
        <v>xx</v>
      </c>
    </row>
    <row r="38" customFormat="false" ht="15" hidden="false" customHeight="false" outlineLevel="0" collapsed="false">
      <c r="E38" s="107" t="n">
        <f aca="false">E32+1</f>
        <v>7</v>
      </c>
      <c r="F38" s="107" t="str">
        <f aca="false">E38&amp;"_"&amp;G38</f>
        <v>7_26</v>
      </c>
      <c r="G38" s="107" t="n">
        <f aca="false">IF($E38&lt;&gt;$E37,WEEKNUM(DATE(Année,$E38,1),21),IF(MONTH($B$2+($G37+1)*7)&lt;&gt;$E38,"xx",$G37+1))</f>
        <v>26</v>
      </c>
      <c r="H38" s="110" t="n">
        <f aca="false">IF(G38="xx","xx",IF(G38=G37,I37+1,IF(G37="xx",DATE(YEAR($H$2),$E38,1),$B$2+(G38)*7)))</f>
        <v>43282</v>
      </c>
      <c r="I38" s="110" t="n">
        <f aca="false">IF(H38="xx","xx",IF(OR($G39="xx",$E38&lt;&gt;$E39),DATE(YEAR($H$2),$E38+1,1)-1,$H39-1))</f>
        <v>43283</v>
      </c>
      <c r="J38" s="110" t="str">
        <f aca="false">IF(G38="xx","xx",IF(G39="xx","Mensuel",IF(E39&lt;&gt;E38,"Mensuel","Hebdo")))</f>
        <v>Hebdo</v>
      </c>
    </row>
    <row r="39" customFormat="false" ht="15" hidden="false" customHeight="false" outlineLevel="0" collapsed="false">
      <c r="E39" s="107" t="n">
        <f aca="false">E33+1</f>
        <v>7</v>
      </c>
      <c r="F39" s="107" t="str">
        <f aca="false">E39&amp;"_"&amp;G39</f>
        <v>7_27</v>
      </c>
      <c r="G39" s="107" t="n">
        <f aca="false">IF($E39&lt;&gt;$E38,WEEKNUM(DATE(Année,$E39,1),21),IF(MONTH($B$2+($G38+1)*7)&lt;&gt;$E39,"xx",$G38+1))</f>
        <v>27</v>
      </c>
      <c r="H39" s="110" t="n">
        <f aca="false">IF(G39="xx","xx",IF(G39=G38,I38+1,IF(G38="xx",DATE(YEAR($H$2),$E39,1),$B$2+(G39)*7)))</f>
        <v>43284</v>
      </c>
      <c r="I39" s="110" t="n">
        <f aca="false">IF(H39="xx","xx",IF(OR($G40="xx",$E39&lt;&gt;$E40),DATE(YEAR($H$2),$E39+1,1)-1,$H40-1))</f>
        <v>43290</v>
      </c>
      <c r="J39" s="110" t="str">
        <f aca="false">IF(G39="xx","xx",IF(G40="xx","Mensuel",IF(E40&lt;&gt;E39,"Mensuel","Hebdo")))</f>
        <v>Hebdo</v>
      </c>
    </row>
    <row r="40" customFormat="false" ht="15" hidden="false" customHeight="false" outlineLevel="0" collapsed="false">
      <c r="E40" s="107" t="n">
        <f aca="false">E34+1</f>
        <v>7</v>
      </c>
      <c r="F40" s="107" t="str">
        <f aca="false">E40&amp;"_"&amp;G40</f>
        <v>7_28</v>
      </c>
      <c r="G40" s="107" t="n">
        <f aca="false">IF($E40&lt;&gt;$E39,WEEKNUM(DATE(Année,$E40,1),21),IF(MONTH($B$2+($G39+1)*7)&lt;&gt;$E40,"xx",$G39+1))</f>
        <v>28</v>
      </c>
      <c r="H40" s="110" t="n">
        <f aca="false">IF(G40="xx","xx",IF(G40=G39,I39+1,IF(G39="xx",DATE(YEAR($H$2),$E40,1),$B$2+(G40)*7)))</f>
        <v>43291</v>
      </c>
      <c r="I40" s="110" t="n">
        <f aca="false">IF(H40="xx","xx",IF(OR($G41="xx",$E40&lt;&gt;$E41),DATE(YEAR($H$2),$E40+1,1)-1,$H41-1))</f>
        <v>43297</v>
      </c>
      <c r="J40" s="110" t="str">
        <f aca="false">IF(G40="xx","xx",IF(G41="xx","Mensuel",IF(E41&lt;&gt;E40,"Mensuel","Hebdo")))</f>
        <v>Hebdo</v>
      </c>
    </row>
    <row r="41" customFormat="false" ht="15" hidden="false" customHeight="false" outlineLevel="0" collapsed="false">
      <c r="E41" s="107" t="n">
        <f aca="false">E35+1</f>
        <v>7</v>
      </c>
      <c r="F41" s="107" t="str">
        <f aca="false">E41&amp;"_"&amp;G41</f>
        <v>7_29</v>
      </c>
      <c r="G41" s="107" t="n">
        <f aca="false">IF($E41&lt;&gt;$E40,WEEKNUM(DATE(Année,$E41,1),21),IF(MONTH($B$2+($G40+1)*7)&lt;&gt;$E41,"xx",$G40+1))</f>
        <v>29</v>
      </c>
      <c r="H41" s="110" t="n">
        <f aca="false">IF(G41="xx","xx",IF(G41=G40,I40+1,IF(G40="xx",DATE(YEAR($H$2),$E41,1),$B$2+(G41)*7)))</f>
        <v>43298</v>
      </c>
      <c r="I41" s="110" t="n">
        <f aca="false">IF(H41="xx","xx",IF(OR($G42="xx",$E41&lt;&gt;$E42),DATE(YEAR($H$2),$E41+1,1)-1,$H42-1))</f>
        <v>43304</v>
      </c>
      <c r="J41" s="110" t="str">
        <f aca="false">IF(G41="xx","xx",IF(G42="xx","Mensuel",IF(E42&lt;&gt;E41,"Mensuel","Hebdo")))</f>
        <v>Hebdo</v>
      </c>
    </row>
    <row r="42" customFormat="false" ht="15" hidden="false" customHeight="false" outlineLevel="0" collapsed="false">
      <c r="E42" s="107" t="n">
        <f aca="false">E36+1</f>
        <v>7</v>
      </c>
      <c r="F42" s="107" t="str">
        <f aca="false">E42&amp;"_"&amp;G42</f>
        <v>7_30</v>
      </c>
      <c r="G42" s="107" t="n">
        <f aca="false">IF($E42&lt;&gt;$E41,WEEKNUM(DATE(Année,$E42,1),21),IF(MONTH($B$2+($G41+1)*7)&lt;&gt;$E42,"xx",$G41+1))</f>
        <v>30</v>
      </c>
      <c r="H42" s="110" t="n">
        <f aca="false">IF(G42="xx","xx",IF(G42=G41,I41+1,IF(G41="xx",DATE(YEAR($H$2),$E42,1),$B$2+(G42)*7)))</f>
        <v>43305</v>
      </c>
      <c r="I42" s="110" t="n">
        <f aca="false">IF(H42="xx","xx",IF(OR($G43="xx",$E42&lt;&gt;$E43),DATE(YEAR($H$2),$E42+1,1)-1,$H43-1))</f>
        <v>43311</v>
      </c>
      <c r="J42" s="110" t="str">
        <f aca="false">IF(G42="xx","xx",IF(G43="xx","Mensuel",IF(E43&lt;&gt;E42,"Mensuel","Hebdo")))</f>
        <v>Hebdo</v>
      </c>
    </row>
    <row r="43" customFormat="false" ht="15" hidden="false" customHeight="false" outlineLevel="0" collapsed="false">
      <c r="E43" s="107" t="n">
        <f aca="false">E37+1</f>
        <v>7</v>
      </c>
      <c r="F43" s="107" t="str">
        <f aca="false">E43&amp;"_"&amp;G43</f>
        <v>7_31</v>
      </c>
      <c r="G43" s="107" t="n">
        <f aca="false">IF($E43&lt;&gt;$E42,WEEKNUM(DATE(Année,$E43,1),21),IF(MONTH($B$2+($G42+1)*7)&lt;&gt;$E43,"xx",$G42+1))</f>
        <v>31</v>
      </c>
      <c r="H43" s="110" t="n">
        <f aca="false">IF(G43="xx","xx",IF(G43=G42,I42+1,IF(G42="xx",DATE(YEAR($H$2),$E43,1),$B$2+(G43)*7)))</f>
        <v>43312</v>
      </c>
      <c r="I43" s="110" t="n">
        <f aca="false">IF(H43="xx","xx",IF(OR($G44="xx",$E43&lt;&gt;$E44),DATE(YEAR($H$2),$E43+1,1)-1,$H44-1))</f>
        <v>43312</v>
      </c>
      <c r="J43" s="110" t="str">
        <f aca="false">IF(G43="xx","xx",IF(G44="xx","Mensuel",IF(E44&lt;&gt;E43,"Mensuel","Hebdo")))</f>
        <v>Mensuel</v>
      </c>
    </row>
    <row r="44" customFormat="false" ht="15" hidden="false" customHeight="false" outlineLevel="0" collapsed="false">
      <c r="E44" s="107" t="n">
        <f aca="false">E38+1</f>
        <v>8</v>
      </c>
      <c r="F44" s="107" t="str">
        <f aca="false">E44&amp;"_"&amp;G44</f>
        <v>8_31</v>
      </c>
      <c r="G44" s="107" t="n">
        <f aca="false">IF($E44&lt;&gt;$E43,WEEKNUM(DATE(Année,$E44,1),21),IF(MONTH($B$2+($G43+1)*7)&lt;&gt;$E44,"xx",$G43+1))</f>
        <v>31</v>
      </c>
      <c r="H44" s="110" t="n">
        <f aca="false">IF(G44="xx","xx",IF(G44=G43,I43+1,IF(G43="xx",DATE(YEAR($H$2),$E44,1),$B$2+(G44)*7)))</f>
        <v>43313</v>
      </c>
      <c r="I44" s="110" t="n">
        <f aca="false">IF(H44="xx","xx",IF(OR($G45="xx",$E44&lt;&gt;$E45),DATE(YEAR($H$2),$E44+1,1)-1,$H45-1))</f>
        <v>43318</v>
      </c>
      <c r="J44" s="110" t="str">
        <f aca="false">IF(G44="xx","xx",IF(G45="xx","Mensuel",IF(E45&lt;&gt;E44,"Mensuel","Hebdo")))</f>
        <v>Hebdo</v>
      </c>
    </row>
    <row r="45" customFormat="false" ht="15" hidden="false" customHeight="false" outlineLevel="0" collapsed="false">
      <c r="E45" s="107" t="n">
        <f aca="false">E39+1</f>
        <v>8</v>
      </c>
      <c r="F45" s="107" t="str">
        <f aca="false">E45&amp;"_"&amp;G45</f>
        <v>8_32</v>
      </c>
      <c r="G45" s="107" t="n">
        <f aca="false">IF($E45&lt;&gt;$E44,WEEKNUM(DATE(Année,$E45,1),21),IF(MONTH($B$2+($G44+1)*7)&lt;&gt;$E45,"xx",$G44+1))</f>
        <v>32</v>
      </c>
      <c r="H45" s="110" t="n">
        <f aca="false">IF(G45="xx","xx",IF(G45=G44,I44+1,IF(G44="xx",DATE(YEAR($H$2),$E45,1),$B$2+(G45)*7)))</f>
        <v>43319</v>
      </c>
      <c r="I45" s="110" t="n">
        <f aca="false">IF(H45="xx","xx",IF(OR($G46="xx",$E45&lt;&gt;$E46),DATE(YEAR($H$2),$E45+1,1)-1,$H46-1))</f>
        <v>43325</v>
      </c>
      <c r="J45" s="110" t="str">
        <f aca="false">IF(G45="xx","xx",IF(G46="xx","Mensuel",IF(E46&lt;&gt;E45,"Mensuel","Hebdo")))</f>
        <v>Hebdo</v>
      </c>
    </row>
    <row r="46" customFormat="false" ht="15" hidden="false" customHeight="false" outlineLevel="0" collapsed="false">
      <c r="E46" s="107" t="n">
        <f aca="false">E40+1</f>
        <v>8</v>
      </c>
      <c r="F46" s="107" t="str">
        <f aca="false">E46&amp;"_"&amp;G46</f>
        <v>8_33</v>
      </c>
      <c r="G46" s="107" t="n">
        <f aca="false">IF($E46&lt;&gt;$E45,WEEKNUM(DATE(Année,$E46,1),21),IF(MONTH($B$2+($G45+1)*7)&lt;&gt;$E46,"xx",$G45+1))</f>
        <v>33</v>
      </c>
      <c r="H46" s="110" t="n">
        <f aca="false">IF(G46="xx","xx",IF(G46=G45,I45+1,IF(G45="xx",DATE(YEAR($H$2),$E46,1),$B$2+(G46)*7)))</f>
        <v>43326</v>
      </c>
      <c r="I46" s="110" t="n">
        <f aca="false">IF(H46="xx","xx",IF(OR($G47="xx",$E46&lt;&gt;$E47),DATE(YEAR($H$2),$E46+1,1)-1,$H47-1))</f>
        <v>43332</v>
      </c>
      <c r="J46" s="110" t="str">
        <f aca="false">IF(G46="xx","xx",IF(G47="xx","Mensuel",IF(E47&lt;&gt;E46,"Mensuel","Hebdo")))</f>
        <v>Hebdo</v>
      </c>
    </row>
    <row r="47" customFormat="false" ht="15" hidden="false" customHeight="false" outlineLevel="0" collapsed="false">
      <c r="E47" s="107" t="n">
        <f aca="false">E41+1</f>
        <v>8</v>
      </c>
      <c r="F47" s="107" t="str">
        <f aca="false">E47&amp;"_"&amp;G47</f>
        <v>8_34</v>
      </c>
      <c r="G47" s="107" t="n">
        <f aca="false">IF($E47&lt;&gt;$E46,WEEKNUM(DATE(Année,$E47,1),21),IF(MONTH($B$2+($G46+1)*7)&lt;&gt;$E47,"xx",$G46+1))</f>
        <v>34</v>
      </c>
      <c r="H47" s="110" t="n">
        <f aca="false">IF(G47="xx","xx",IF(G47=G46,I46+1,IF(G46="xx",DATE(YEAR($H$2),$E47,1),$B$2+(G47)*7)))</f>
        <v>43333</v>
      </c>
      <c r="I47" s="110" t="n">
        <f aca="false">IF(H47="xx","xx",IF(OR($G48="xx",$E47&lt;&gt;$E48),DATE(YEAR($H$2),$E47+1,1)-1,$H48-1))</f>
        <v>43339</v>
      </c>
      <c r="J47" s="110" t="str">
        <f aca="false">IF(G47="xx","xx",IF(G48="xx","Mensuel",IF(E48&lt;&gt;E47,"Mensuel","Hebdo")))</f>
        <v>Hebdo</v>
      </c>
    </row>
    <row r="48" customFormat="false" ht="15" hidden="false" customHeight="false" outlineLevel="0" collapsed="false">
      <c r="E48" s="107" t="n">
        <f aca="false">E42+1</f>
        <v>8</v>
      </c>
      <c r="F48" s="107" t="str">
        <f aca="false">E48&amp;"_"&amp;G48</f>
        <v>8_35</v>
      </c>
      <c r="G48" s="107" t="n">
        <f aca="false">IF($E48&lt;&gt;$E47,WEEKNUM(DATE(Année,$E48,1),21),IF(MONTH($B$2+($G47+1)*7)&lt;&gt;$E48,"xx",$G47+1))</f>
        <v>35</v>
      </c>
      <c r="H48" s="110" t="n">
        <f aca="false">IF(G48="xx","xx",IF(G48=G47,I47+1,IF(G47="xx",DATE(YEAR($H$2),$E48,1),$B$2+(G48)*7)))</f>
        <v>43340</v>
      </c>
      <c r="I48" s="110" t="n">
        <f aca="false">IF(H48="xx","xx",IF(OR($G49="xx",$E48&lt;&gt;$E49),DATE(YEAR($H$2),$E48+1,1)-1,$H49-1))</f>
        <v>43343</v>
      </c>
      <c r="J48" s="110" t="str">
        <f aca="false">IF(G48="xx","xx",IF(G49="xx","Mensuel",IF(E49&lt;&gt;E48,"Mensuel","Hebdo")))</f>
        <v>Mensuel</v>
      </c>
    </row>
    <row r="49" customFormat="false" ht="15" hidden="false" customHeight="false" outlineLevel="0" collapsed="false">
      <c r="E49" s="107" t="n">
        <f aca="false">E43+1</f>
        <v>8</v>
      </c>
      <c r="F49" s="107" t="str">
        <f aca="false">E49&amp;"_"&amp;G49</f>
        <v>8_xx</v>
      </c>
      <c r="G49" s="107" t="str">
        <f aca="false">IF($E49&lt;&gt;$E48,WEEKNUM(DATE(Année,$E49,1),21),IF(MONTH($B$2+($G48+1)*7)&lt;&gt;$E49,"xx",$G48+1))</f>
        <v>xx</v>
      </c>
      <c r="H49" s="110" t="str">
        <f aca="false">IF(G49="xx","xx",IF(G49=G48,I48+1,IF(G48="xx",DATE(YEAR($H$2),$E49,1),$B$2+(G49)*7)))</f>
        <v>xx</v>
      </c>
      <c r="I49" s="110" t="str">
        <f aca="false">IF(H49="xx","xx",IF(OR($G50="xx",$E49&lt;&gt;$E50),DATE(YEAR($H$2),$E49+1,1)-1,$H50-1))</f>
        <v>xx</v>
      </c>
      <c r="J49" s="110" t="str">
        <f aca="false">IF(G49="xx","xx",IF(G50="xx","Mensuel",IF(E50&lt;&gt;E49,"Mensuel","Hebdo")))</f>
        <v>xx</v>
      </c>
    </row>
    <row r="50" customFormat="false" ht="15" hidden="false" customHeight="false" outlineLevel="0" collapsed="false">
      <c r="E50" s="107" t="n">
        <f aca="false">E44+1</f>
        <v>9</v>
      </c>
      <c r="F50" s="107" t="str">
        <f aca="false">E50&amp;"_"&amp;G50</f>
        <v>9_35</v>
      </c>
      <c r="G50" s="107" t="n">
        <f aca="false">IF($E50&lt;&gt;$E49,WEEKNUM(DATE(Année,$E50,1),21),IF(MONTH($B$2+($G49+1)*7)&lt;&gt;$E50,"xx",$G49+1))</f>
        <v>35</v>
      </c>
      <c r="H50" s="110" t="n">
        <f aca="false">IF(G50="xx","xx",IF(G50=G49,I49+1,IF(G49="xx",DATE(YEAR($H$2),$E50,1),$B$2+(G50)*7)))</f>
        <v>43344</v>
      </c>
      <c r="I50" s="110" t="n">
        <f aca="false">IF(H50="xx","xx",IF(OR($G51="xx",$E50&lt;&gt;$E51),DATE(YEAR($H$2),$E50+1,1)-1,$H51-1))</f>
        <v>43346</v>
      </c>
      <c r="J50" s="110" t="str">
        <f aca="false">IF(G50="xx","xx",IF(G51="xx","Mensuel",IF(E51&lt;&gt;E50,"Mensuel","Hebdo")))</f>
        <v>Hebdo</v>
      </c>
    </row>
    <row r="51" customFormat="false" ht="15" hidden="false" customHeight="false" outlineLevel="0" collapsed="false">
      <c r="E51" s="107" t="n">
        <f aca="false">E45+1</f>
        <v>9</v>
      </c>
      <c r="F51" s="107" t="str">
        <f aca="false">E51&amp;"_"&amp;G51</f>
        <v>9_36</v>
      </c>
      <c r="G51" s="107" t="n">
        <f aca="false">IF($E51&lt;&gt;$E50,WEEKNUM(DATE(Année,$E51,1),21),IF(MONTH($B$2+($G50+1)*7)&lt;&gt;$E51,"xx",$G50+1))</f>
        <v>36</v>
      </c>
      <c r="H51" s="110" t="n">
        <f aca="false">IF(G51="xx","xx",IF(G51=G50,I50+1,IF(G50="xx",DATE(YEAR($H$2),$E51,1),$B$2+(G51)*7)))</f>
        <v>43347</v>
      </c>
      <c r="I51" s="110" t="n">
        <f aca="false">IF(H51="xx","xx",IF(OR($G52="xx",$E51&lt;&gt;$E52),DATE(YEAR($H$2),$E51+1,1)-1,$H52-1))</f>
        <v>43353</v>
      </c>
      <c r="J51" s="110" t="str">
        <f aca="false">IF(G51="xx","xx",IF(G52="xx","Mensuel",IF(E52&lt;&gt;E51,"Mensuel","Hebdo")))</f>
        <v>Hebdo</v>
      </c>
    </row>
    <row r="52" customFormat="false" ht="15" hidden="false" customHeight="false" outlineLevel="0" collapsed="false">
      <c r="E52" s="107" t="n">
        <f aca="false">E46+1</f>
        <v>9</v>
      </c>
      <c r="F52" s="107" t="str">
        <f aca="false">E52&amp;"_"&amp;G52</f>
        <v>9_37</v>
      </c>
      <c r="G52" s="107" t="n">
        <f aca="false">IF($E52&lt;&gt;$E51,WEEKNUM(DATE(Année,$E52,1),21),IF(MONTH($B$2+($G51+1)*7)&lt;&gt;$E52,"xx",$G51+1))</f>
        <v>37</v>
      </c>
      <c r="H52" s="110" t="n">
        <f aca="false">IF(G52="xx","xx",IF(G52=G51,I51+1,IF(G51="xx",DATE(YEAR($H$2),$E52,1),$B$2+(G52)*7)))</f>
        <v>43354</v>
      </c>
      <c r="I52" s="110" t="n">
        <f aca="false">IF(H52="xx","xx",IF(OR($G53="xx",$E52&lt;&gt;$E53),DATE(YEAR($H$2),$E52+1,1)-1,$H53-1))</f>
        <v>43360</v>
      </c>
      <c r="J52" s="110" t="str">
        <f aca="false">IF(G52="xx","xx",IF(G53="xx","Mensuel",IF(E53&lt;&gt;E52,"Mensuel","Hebdo")))</f>
        <v>Hebdo</v>
      </c>
    </row>
    <row r="53" customFormat="false" ht="15" hidden="false" customHeight="false" outlineLevel="0" collapsed="false">
      <c r="E53" s="107" t="n">
        <f aca="false">E47+1</f>
        <v>9</v>
      </c>
      <c r="F53" s="107" t="str">
        <f aca="false">E53&amp;"_"&amp;G53</f>
        <v>9_38</v>
      </c>
      <c r="G53" s="107" t="n">
        <f aca="false">IF($E53&lt;&gt;$E52,WEEKNUM(DATE(Année,$E53,1),21),IF(MONTH($B$2+($G52+1)*7)&lt;&gt;$E53,"xx",$G52+1))</f>
        <v>38</v>
      </c>
      <c r="H53" s="110" t="n">
        <f aca="false">IF(G53="xx","xx",IF(G53=G52,I52+1,IF(G52="xx",DATE(YEAR($H$2),$E53,1),$B$2+(G53)*7)))</f>
        <v>43361</v>
      </c>
      <c r="I53" s="110" t="n">
        <f aca="false">IF(H53="xx","xx",IF(OR($G54="xx",$E53&lt;&gt;$E54),DATE(YEAR($H$2),$E53+1,1)-1,$H54-1))</f>
        <v>43367</v>
      </c>
      <c r="J53" s="110" t="str">
        <f aca="false">IF(G53="xx","xx",IF(G54="xx","Mensuel",IF(E54&lt;&gt;E53,"Mensuel","Hebdo")))</f>
        <v>Hebdo</v>
      </c>
    </row>
    <row r="54" customFormat="false" ht="15" hidden="false" customHeight="false" outlineLevel="0" collapsed="false">
      <c r="E54" s="107" t="n">
        <f aca="false">E48+1</f>
        <v>9</v>
      </c>
      <c r="F54" s="107" t="str">
        <f aca="false">E54&amp;"_"&amp;G54</f>
        <v>9_39</v>
      </c>
      <c r="G54" s="107" t="n">
        <f aca="false">IF($E54&lt;&gt;$E53,WEEKNUM(DATE(Année,$E54,1),21),IF(MONTH($B$2+($G53+1)*7)&lt;&gt;$E54,"xx",$G53+1))</f>
        <v>39</v>
      </c>
      <c r="H54" s="110" t="n">
        <f aca="false">IF(G54="xx","xx",IF(G54=G53,I53+1,IF(G53="xx",DATE(YEAR($H$2),$E54,1),$B$2+(G54)*7)))</f>
        <v>43368</v>
      </c>
      <c r="I54" s="110" t="n">
        <f aca="false">IF(H54="xx","xx",IF(OR($G55="xx",$E54&lt;&gt;$E55),DATE(YEAR($H$2),$E54+1,1)-1,$H55-1))</f>
        <v>43373</v>
      </c>
      <c r="J54" s="110" t="str">
        <f aca="false">IF(G54="xx","xx",IF(G55="xx","Mensuel",IF(E55&lt;&gt;E54,"Mensuel","Hebdo")))</f>
        <v>Mensuel</v>
      </c>
    </row>
    <row r="55" customFormat="false" ht="15" hidden="false" customHeight="false" outlineLevel="0" collapsed="false">
      <c r="E55" s="107" t="n">
        <f aca="false">E49+1</f>
        <v>9</v>
      </c>
      <c r="F55" s="107" t="str">
        <f aca="false">E55&amp;"_"&amp;G55</f>
        <v>9_xx</v>
      </c>
      <c r="G55" s="107" t="str">
        <f aca="false">IF($E55&lt;&gt;$E54,WEEKNUM(DATE(Année,$E55,1),21),IF(MONTH($B$2+($G54+1)*7)&lt;&gt;$E55,"xx",$G54+1))</f>
        <v>xx</v>
      </c>
      <c r="H55" s="110" t="str">
        <f aca="false">IF(G55="xx","xx",IF(G55=G54,I54+1,IF(G54="xx",DATE(YEAR($H$2),$E55,1),$B$2+(G55)*7)))</f>
        <v>xx</v>
      </c>
      <c r="I55" s="110" t="str">
        <f aca="false">IF(H55="xx","xx",IF(OR($G56="xx",$E55&lt;&gt;$E56),DATE(YEAR($H$2),$E55+1,1)-1,$H56-1))</f>
        <v>xx</v>
      </c>
      <c r="J55" s="110" t="str">
        <f aca="false">IF(G55="xx","xx",IF(G56="xx","Mensuel",IF(E56&lt;&gt;E55,"Mensuel","Hebdo")))</f>
        <v>xx</v>
      </c>
    </row>
    <row r="56" customFormat="false" ht="15" hidden="false" customHeight="false" outlineLevel="0" collapsed="false">
      <c r="E56" s="107" t="n">
        <f aca="false">E50+1</f>
        <v>10</v>
      </c>
      <c r="F56" s="107" t="str">
        <f aca="false">E56&amp;"_"&amp;G56</f>
        <v>10_40</v>
      </c>
      <c r="G56" s="107" t="n">
        <f aca="false">IF($E56&lt;&gt;$E55,WEEKNUM(DATE(Année,$E56,1),21),IF(MONTH($B$2+($G55+1)*7)&lt;&gt;$E56,"xx",$G55+1))</f>
        <v>40</v>
      </c>
      <c r="H56" s="110" t="n">
        <f aca="false">IF(G56="xx","xx",IF(G56=G55,I55+1,IF(G55="xx",DATE(YEAR($H$2),$E56,1),$B$2+(G56)*7)))</f>
        <v>43374</v>
      </c>
      <c r="I56" s="110" t="n">
        <f aca="false">IF(H56="xx","xx",IF(OR($G57="xx",$E56&lt;&gt;$E57),DATE(YEAR($H$2),$E56+1,1)-1,$H57-1))</f>
        <v>43381</v>
      </c>
      <c r="J56" s="110" t="str">
        <f aca="false">IF(G56="xx","xx",IF(G57="xx","Mensuel",IF(E57&lt;&gt;E56,"Mensuel","Hebdo")))</f>
        <v>Hebdo</v>
      </c>
    </row>
    <row r="57" customFormat="false" ht="15" hidden="false" customHeight="false" outlineLevel="0" collapsed="false">
      <c r="E57" s="107" t="n">
        <f aca="false">E51+1</f>
        <v>10</v>
      </c>
      <c r="F57" s="107" t="str">
        <f aca="false">E57&amp;"_"&amp;G57</f>
        <v>10_41</v>
      </c>
      <c r="G57" s="107" t="n">
        <f aca="false">IF($E57&lt;&gt;$E56,WEEKNUM(DATE(Année,$E57,1),21),IF(MONTH($B$2+($G56+1)*7)&lt;&gt;$E57,"xx",$G56+1))</f>
        <v>41</v>
      </c>
      <c r="H57" s="110" t="n">
        <f aca="false">IF(G57="xx","xx",IF(G57=G56,I56+1,IF(G56="xx",DATE(YEAR($H$2),$E57,1),$B$2+(G57)*7)))</f>
        <v>43382</v>
      </c>
      <c r="I57" s="110" t="n">
        <f aca="false">IF(H57="xx","xx",IF(OR($G58="xx",$E57&lt;&gt;$E58),DATE(YEAR($H$2),$E57+1,1)-1,$H58-1))</f>
        <v>43388</v>
      </c>
      <c r="J57" s="110" t="str">
        <f aca="false">IF(G57="xx","xx",IF(G58="xx","Mensuel",IF(E58&lt;&gt;E57,"Mensuel","Hebdo")))</f>
        <v>Hebdo</v>
      </c>
    </row>
    <row r="58" customFormat="false" ht="15" hidden="false" customHeight="false" outlineLevel="0" collapsed="false">
      <c r="E58" s="107" t="n">
        <f aca="false">E52+1</f>
        <v>10</v>
      </c>
      <c r="F58" s="107" t="str">
        <f aca="false">E58&amp;"_"&amp;G58</f>
        <v>10_42</v>
      </c>
      <c r="G58" s="107" t="n">
        <f aca="false">IF($E58&lt;&gt;$E57,WEEKNUM(DATE(Année,$E58,1),21),IF(MONTH($B$2+($G57+1)*7)&lt;&gt;$E58,"xx",$G57+1))</f>
        <v>42</v>
      </c>
      <c r="H58" s="110" t="n">
        <f aca="false">IF(G58="xx","xx",IF(G58=G57,I57+1,IF(G57="xx",DATE(YEAR($H$2),$E58,1),$B$2+(G58)*7)))</f>
        <v>43389</v>
      </c>
      <c r="I58" s="110" t="n">
        <f aca="false">IF(H58="xx","xx",IF(OR($G59="xx",$E58&lt;&gt;$E59),DATE(YEAR($H$2),$E58+1,1)-1,$H59-1))</f>
        <v>43395</v>
      </c>
      <c r="J58" s="110" t="str">
        <f aca="false">IF(G58="xx","xx",IF(G59="xx","Mensuel",IF(E59&lt;&gt;E58,"Mensuel","Hebdo")))</f>
        <v>Hebdo</v>
      </c>
    </row>
    <row r="59" customFormat="false" ht="15" hidden="false" customHeight="false" outlineLevel="0" collapsed="false">
      <c r="E59" s="107" t="n">
        <f aca="false">E53+1</f>
        <v>10</v>
      </c>
      <c r="F59" s="107" t="str">
        <f aca="false">E59&amp;"_"&amp;G59</f>
        <v>10_43</v>
      </c>
      <c r="G59" s="107" t="n">
        <f aca="false">IF($E59&lt;&gt;$E58,WEEKNUM(DATE(Année,$E59,1),21),IF(MONTH($B$2+($G58+1)*7)&lt;&gt;$E59,"xx",$G58+1))</f>
        <v>43</v>
      </c>
      <c r="H59" s="110" t="n">
        <f aca="false">IF(G59="xx","xx",IF(G59=G58,I58+1,IF(G58="xx",DATE(YEAR($H$2),$E59,1),$B$2+(G59)*7)))</f>
        <v>43396</v>
      </c>
      <c r="I59" s="110" t="n">
        <f aca="false">IF(H59="xx","xx",IF(OR($G60="xx",$E59&lt;&gt;$E60),DATE(YEAR($H$2),$E59+1,1)-1,$H60-1))</f>
        <v>43402</v>
      </c>
      <c r="J59" s="110" t="str">
        <f aca="false">IF(G59="xx","xx",IF(G60="xx","Mensuel",IF(E60&lt;&gt;E59,"Mensuel","Hebdo")))</f>
        <v>Hebdo</v>
      </c>
    </row>
    <row r="60" customFormat="false" ht="15" hidden="false" customHeight="false" outlineLevel="0" collapsed="false">
      <c r="E60" s="107" t="n">
        <f aca="false">E54+1</f>
        <v>10</v>
      </c>
      <c r="F60" s="107" t="str">
        <f aca="false">E60&amp;"_"&amp;G60</f>
        <v>10_44</v>
      </c>
      <c r="G60" s="107" t="n">
        <f aca="false">IF($E60&lt;&gt;$E59,WEEKNUM(DATE(Année,$E60,1),21),IF(MONTH($B$2+($G59+1)*7)&lt;&gt;$E60,"xx",$G59+1))</f>
        <v>44</v>
      </c>
      <c r="H60" s="110" t="n">
        <f aca="false">IF(G60="xx","xx",IF(G60=G59,I59+1,IF(G59="xx",DATE(YEAR($H$2),$E60,1),$B$2+(G60)*7)))</f>
        <v>43403</v>
      </c>
      <c r="I60" s="110" t="n">
        <f aca="false">IF(H60="xx","xx",IF(OR($G61="xx",$E60&lt;&gt;$E61),DATE(YEAR($H$2),$E60+1,1)-1,$H61-1))</f>
        <v>43404</v>
      </c>
      <c r="J60" s="110" t="str">
        <f aca="false">IF(G60="xx","xx",IF(G61="xx","Mensuel",IF(E61&lt;&gt;E60,"Mensuel","Hebdo")))</f>
        <v>Mensuel</v>
      </c>
    </row>
    <row r="61" customFormat="false" ht="15" hidden="false" customHeight="false" outlineLevel="0" collapsed="false">
      <c r="E61" s="107" t="n">
        <f aca="false">E55+1</f>
        <v>10</v>
      </c>
      <c r="F61" s="107" t="str">
        <f aca="false">E61&amp;"_"&amp;G61</f>
        <v>10_xx</v>
      </c>
      <c r="G61" s="107" t="str">
        <f aca="false">IF($E61&lt;&gt;$E60,WEEKNUM(DATE(Année,$E61,1),21),IF(MONTH($B$2+($G60+1)*7)&lt;&gt;$E61,"xx",$G60+1))</f>
        <v>xx</v>
      </c>
      <c r="H61" s="110" t="str">
        <f aca="false">IF(G61="xx","xx",IF(G61=G60,I60+1,IF(G60="xx",DATE(YEAR($H$2),$E61,1),$B$2+(G61)*7)))</f>
        <v>xx</v>
      </c>
      <c r="I61" s="110" t="str">
        <f aca="false">IF(H61="xx","xx",IF(OR($G62="xx",$E61&lt;&gt;$E62),DATE(YEAR($H$2),$E61+1,1)-1,$H62-1))</f>
        <v>xx</v>
      </c>
      <c r="J61" s="110" t="str">
        <f aca="false">IF(G61="xx","xx",IF(G62="xx","Mensuel",IF(E62&lt;&gt;E61,"Mensuel","Hebdo")))</f>
        <v>xx</v>
      </c>
    </row>
    <row r="62" customFormat="false" ht="15" hidden="false" customHeight="false" outlineLevel="0" collapsed="false">
      <c r="E62" s="107" t="n">
        <f aca="false">E56+1</f>
        <v>11</v>
      </c>
      <c r="F62" s="107" t="str">
        <f aca="false">E62&amp;"_"&amp;G62</f>
        <v>11_44</v>
      </c>
      <c r="G62" s="107" t="n">
        <f aca="false">IF($E62&lt;&gt;$E61,WEEKNUM(DATE(Année,$E62,1),21),IF(MONTH($B$2+($G61+1)*7)&lt;&gt;$E62,"xx",$G61+1))</f>
        <v>44</v>
      </c>
      <c r="H62" s="110" t="n">
        <f aca="false">IF(G62="xx","xx",IF(G62=G61,I61+1,IF(G61="xx",DATE(YEAR($H$2),$E62,1),$B$2+(G62)*7)))</f>
        <v>43405</v>
      </c>
      <c r="I62" s="110" t="n">
        <f aca="false">IF(H62="xx","xx",IF(OR($G63="xx",$E62&lt;&gt;$E63),DATE(YEAR($H$2),$E62+1,1)-1,$H63-1))</f>
        <v>43409</v>
      </c>
      <c r="J62" s="110" t="str">
        <f aca="false">IF(G62="xx","xx",IF(G63="xx","Mensuel",IF(E63&lt;&gt;E62,"Mensuel","Hebdo")))</f>
        <v>Hebdo</v>
      </c>
    </row>
    <row r="63" customFormat="false" ht="15" hidden="false" customHeight="false" outlineLevel="0" collapsed="false">
      <c r="E63" s="107" t="n">
        <f aca="false">E57+1</f>
        <v>11</v>
      </c>
      <c r="F63" s="107" t="str">
        <f aca="false">E63&amp;"_"&amp;G63</f>
        <v>11_45</v>
      </c>
      <c r="G63" s="107" t="n">
        <f aca="false">IF($E63&lt;&gt;$E62,WEEKNUM(DATE(Année,$E63,1),21),IF(MONTH($B$2+($G62+1)*7)&lt;&gt;$E63,"xx",$G62+1))</f>
        <v>45</v>
      </c>
      <c r="H63" s="110" t="n">
        <f aca="false">IF(G63="xx","xx",IF(G63=G62,I62+1,IF(G62="xx",DATE(YEAR($H$2),$E63,1),$B$2+(G63)*7)))</f>
        <v>43410</v>
      </c>
      <c r="I63" s="110" t="n">
        <f aca="false">IF(H63="xx","xx",IF(OR($G64="xx",$E63&lt;&gt;$E64),DATE(YEAR($H$2),$E63+1,1)-1,$H64-1))</f>
        <v>43416</v>
      </c>
      <c r="J63" s="110" t="str">
        <f aca="false">IF(G63="xx","xx",IF(G64="xx","Mensuel",IF(E64&lt;&gt;E63,"Mensuel","Hebdo")))</f>
        <v>Hebdo</v>
      </c>
    </row>
    <row r="64" customFormat="false" ht="15" hidden="false" customHeight="false" outlineLevel="0" collapsed="false">
      <c r="E64" s="107" t="n">
        <f aca="false">E58+1</f>
        <v>11</v>
      </c>
      <c r="F64" s="107" t="str">
        <f aca="false">E64&amp;"_"&amp;G64</f>
        <v>11_46</v>
      </c>
      <c r="G64" s="107" t="n">
        <f aca="false">IF($E64&lt;&gt;$E63,WEEKNUM(DATE(Année,$E64,1),21),IF(MONTH($B$2+($G63+1)*7)&lt;&gt;$E64,"xx",$G63+1))</f>
        <v>46</v>
      </c>
      <c r="H64" s="110" t="n">
        <f aca="false">IF(G64="xx","xx",IF(G64=G63,I63+1,IF(G63="xx",DATE(YEAR($H$2),$E64,1),$B$2+(G64)*7)))</f>
        <v>43417</v>
      </c>
      <c r="I64" s="110" t="n">
        <f aca="false">IF(H64="xx","xx",IF(OR($G65="xx",$E64&lt;&gt;$E65),DATE(YEAR($H$2),$E64+1,1)-1,$H65-1))</f>
        <v>43423</v>
      </c>
      <c r="J64" s="110" t="str">
        <f aca="false">IF(G64="xx","xx",IF(G65="xx","Mensuel",IF(E65&lt;&gt;E64,"Mensuel","Hebdo")))</f>
        <v>Hebdo</v>
      </c>
    </row>
    <row r="65" customFormat="false" ht="15" hidden="false" customHeight="false" outlineLevel="0" collapsed="false">
      <c r="E65" s="107" t="n">
        <f aca="false">E59+1</f>
        <v>11</v>
      </c>
      <c r="F65" s="107" t="str">
        <f aca="false">E65&amp;"_"&amp;G65</f>
        <v>11_47</v>
      </c>
      <c r="G65" s="107" t="n">
        <f aca="false">IF($E65&lt;&gt;$E64,WEEKNUM(DATE(Année,$E65,1),21),IF(MONTH($B$2+($G64+1)*7)&lt;&gt;$E65,"xx",$G64+1))</f>
        <v>47</v>
      </c>
      <c r="H65" s="110" t="n">
        <f aca="false">IF(G65="xx","xx",IF(G65=G64,I64+1,IF(G64="xx",DATE(YEAR($H$2),$E65,1),$B$2+(G65)*7)))</f>
        <v>43424</v>
      </c>
      <c r="I65" s="110" t="n">
        <f aca="false">IF(H65="xx","xx",IF(OR($G66="xx",$E65&lt;&gt;$E66),DATE(YEAR($H$2),$E65+1,1)-1,$H66-1))</f>
        <v>43430</v>
      </c>
      <c r="J65" s="110" t="str">
        <f aca="false">IF(G65="xx","xx",IF(G66="xx","Mensuel",IF(E66&lt;&gt;E65,"Mensuel","Hebdo")))</f>
        <v>Hebdo</v>
      </c>
    </row>
    <row r="66" customFormat="false" ht="15" hidden="false" customHeight="false" outlineLevel="0" collapsed="false">
      <c r="E66" s="107" t="n">
        <f aca="false">E60+1</f>
        <v>11</v>
      </c>
      <c r="F66" s="107" t="str">
        <f aca="false">E66&amp;"_"&amp;G66</f>
        <v>11_48</v>
      </c>
      <c r="G66" s="107" t="n">
        <f aca="false">IF($E66&lt;&gt;$E65,WEEKNUM(DATE(Année,$E66,1),21),IF(MONTH($B$2+($G65+1)*7)&lt;&gt;$E66,"xx",$G65+1))</f>
        <v>48</v>
      </c>
      <c r="H66" s="110" t="n">
        <f aca="false">IF(G66="xx","xx",IF(G66=G65,I65+1,IF(G65="xx",DATE(YEAR($H$2),$E66,1),$B$2+(G66)*7)))</f>
        <v>43431</v>
      </c>
      <c r="I66" s="110" t="n">
        <f aca="false">IF(H66="xx","xx",IF(OR($G67="xx",$E66&lt;&gt;$E67),DATE(YEAR($H$2),$E66+1,1)-1,$H67-1))</f>
        <v>43434</v>
      </c>
      <c r="J66" s="110" t="str">
        <f aca="false">IF(G66="xx","xx",IF(G67="xx","Mensuel",IF(E67&lt;&gt;E66,"Mensuel","Hebdo")))</f>
        <v>Mensuel</v>
      </c>
    </row>
    <row r="67" customFormat="false" ht="15" hidden="false" customHeight="false" outlineLevel="0" collapsed="false">
      <c r="E67" s="107" t="n">
        <f aca="false">E61+1</f>
        <v>11</v>
      </c>
      <c r="F67" s="107" t="str">
        <f aca="false">E67&amp;"_"&amp;G67</f>
        <v>11_xx</v>
      </c>
      <c r="G67" s="107" t="str">
        <f aca="false">IF($E67&lt;&gt;$E66,WEEKNUM(DATE(Année,$E67,1),21),IF(MONTH($B$2+($G66+1)*7)&lt;&gt;$E67,"xx",$G66+1))</f>
        <v>xx</v>
      </c>
      <c r="H67" s="110" t="str">
        <f aca="false">IF(G67="xx","xx",IF(G67=G66,I66+1,IF(G66="xx",DATE(YEAR($H$2),$E67,1),$B$2+(G67)*7)))</f>
        <v>xx</v>
      </c>
      <c r="I67" s="110" t="str">
        <f aca="false">IF(H67="xx","xx",IF(OR($G68="xx",$E67&lt;&gt;$E68),DATE(YEAR($H$2),$E67+1,1)-1,$H68-1))</f>
        <v>xx</v>
      </c>
      <c r="J67" s="110" t="str">
        <f aca="false">IF(G67="xx","xx",IF(G68="xx","Mensuel",IF(E68&lt;&gt;E67,"Mensuel","Hebdo")))</f>
        <v>xx</v>
      </c>
    </row>
    <row r="68" customFormat="false" ht="15" hidden="false" customHeight="false" outlineLevel="0" collapsed="false">
      <c r="E68" s="107" t="n">
        <f aca="false">E62+1</f>
        <v>12</v>
      </c>
      <c r="F68" s="107" t="str">
        <f aca="false">E68&amp;"_"&amp;G68</f>
        <v>12_48</v>
      </c>
      <c r="G68" s="107" t="n">
        <f aca="false">IF($E68&lt;&gt;$E67,WEEKNUM(DATE(Année,$E68,1),21),IF(MONTH($B$2+($G67+1)*7)&lt;&gt;$E68,"xx",$G67+1))</f>
        <v>48</v>
      </c>
      <c r="H68" s="110" t="n">
        <f aca="false">IF(G68="xx","xx",IF(G68=G67,I67+1,IF(G67="xx",DATE(YEAR($H$2),$E68,1),$B$2+(G68)*7)))</f>
        <v>43435</v>
      </c>
      <c r="I68" s="110" t="n">
        <f aca="false">IF(H68="xx","xx",IF(OR($G69="xx",$E68&lt;&gt;$E69),DATE(YEAR($H$2),$E68+1,1)-1,$H69-1))</f>
        <v>43437</v>
      </c>
      <c r="J68" s="110" t="str">
        <f aca="false">IF(G68="xx","xx",IF(G69="xx","Mensuel",IF(E69&lt;&gt;E68,"Mensuel","Hebdo")))</f>
        <v>Hebdo</v>
      </c>
    </row>
    <row r="69" customFormat="false" ht="15" hidden="false" customHeight="false" outlineLevel="0" collapsed="false">
      <c r="E69" s="107" t="n">
        <f aca="false">E63+1</f>
        <v>12</v>
      </c>
      <c r="F69" s="107" t="str">
        <f aca="false">E69&amp;"_"&amp;G69</f>
        <v>12_49</v>
      </c>
      <c r="G69" s="107" t="n">
        <f aca="false">IF($E69&lt;&gt;$E68,WEEKNUM(DATE(Année,$E69,1),21),IF(MONTH($B$2+($G68+1)*7)&lt;&gt;$E69,"xx",$G68+1))</f>
        <v>49</v>
      </c>
      <c r="H69" s="110" t="n">
        <f aca="false">IF(G69="xx","xx",IF(G69=G68,I68+1,IF(G68="xx",DATE(YEAR($H$2),$E69,1),$B$2+(G69)*7)))</f>
        <v>43438</v>
      </c>
      <c r="I69" s="110" t="n">
        <f aca="false">IF(H69="xx","xx",IF(OR($G70="xx",$E69&lt;&gt;$E70),DATE(YEAR($H$2),$E69+1,1)-1,$H70-1))</f>
        <v>43444</v>
      </c>
      <c r="J69" s="110" t="str">
        <f aca="false">IF(G69="xx","xx",IF(G70="xx","Mensuel",IF(E70&lt;&gt;E69,"Mensuel","Hebdo")))</f>
        <v>Hebdo</v>
      </c>
    </row>
    <row r="70" customFormat="false" ht="15" hidden="false" customHeight="false" outlineLevel="0" collapsed="false">
      <c r="E70" s="107" t="n">
        <f aca="false">E64+1</f>
        <v>12</v>
      </c>
      <c r="F70" s="107" t="str">
        <f aca="false">E70&amp;"_"&amp;G70</f>
        <v>12_50</v>
      </c>
      <c r="G70" s="107" t="n">
        <f aca="false">IF($E70&lt;&gt;$E69,WEEKNUM(DATE(Année,$E70,1),21),IF(MONTH($B$2+($G69+1)*7)&lt;&gt;$E70,"xx",$G69+1))</f>
        <v>50</v>
      </c>
      <c r="H70" s="110" t="n">
        <f aca="false">IF(G70="xx","xx",IF(G70=G69,I69+1,IF(G69="xx",DATE(YEAR($H$2),$E70,1),$B$2+(G70)*7)))</f>
        <v>43445</v>
      </c>
      <c r="I70" s="110" t="n">
        <f aca="false">IF(H70="xx","xx",IF(OR($G71="xx",$E70&lt;&gt;$E71),DATE(YEAR($H$2),$E70+1,1)-1,$H71-1))</f>
        <v>43451</v>
      </c>
      <c r="J70" s="110" t="str">
        <f aca="false">IF(G70="xx","xx",IF(G71="xx","Mensuel",IF(E71&lt;&gt;E70,"Mensuel","Hebdo")))</f>
        <v>Hebdo</v>
      </c>
    </row>
    <row r="71" customFormat="false" ht="15" hidden="false" customHeight="false" outlineLevel="0" collapsed="false">
      <c r="E71" s="107" t="n">
        <f aca="false">E65+1</f>
        <v>12</v>
      </c>
      <c r="F71" s="107" t="str">
        <f aca="false">E71&amp;"_"&amp;G71</f>
        <v>12_51</v>
      </c>
      <c r="G71" s="107" t="n">
        <f aca="false">IF($E71&lt;&gt;$E70,WEEKNUM(DATE(Année,$E71,1),21),IF(MONTH($B$2+($G70+1)*7)&lt;&gt;$E71,"xx",$G70+1))</f>
        <v>51</v>
      </c>
      <c r="H71" s="110" t="n">
        <f aca="false">IF(G71="xx","xx",IF(G71=G70,I70+1,IF(G70="xx",DATE(YEAR($H$2),$E71,1),$B$2+(G71)*7)))</f>
        <v>43452</v>
      </c>
      <c r="I71" s="110" t="n">
        <f aca="false">IF(H71="xx","xx",IF(OR($G72="xx",$E71&lt;&gt;$E72),DATE(YEAR($H$2),$E71+1,1)-1,$H72-1))</f>
        <v>43458</v>
      </c>
      <c r="J71" s="110" t="str">
        <f aca="false">IF(G71="xx","xx",IF(G72="xx","Mensuel",IF(E72&lt;&gt;E71,"Mensuel","Hebdo")))</f>
        <v>Hebdo</v>
      </c>
    </row>
    <row r="72" customFormat="false" ht="15" hidden="false" customHeight="false" outlineLevel="0" collapsed="false">
      <c r="E72" s="107" t="n">
        <f aca="false">E66+1</f>
        <v>12</v>
      </c>
      <c r="F72" s="107" t="str">
        <f aca="false">E72&amp;"_"&amp;G72</f>
        <v>12_52</v>
      </c>
      <c r="G72" s="107" t="n">
        <f aca="false">IF($E72&lt;&gt;$E71,WEEKNUM(DATE(Année,$E72,1),21),IF(MONTH($B$2+($G71+1)*7)&lt;&gt;$E72,"xx",$G71+1))</f>
        <v>52</v>
      </c>
      <c r="H72" s="110" t="n">
        <f aca="false">IF(G72="xx","xx",IF(G72=G71,I71+1,IF(G71="xx",DATE(YEAR($H$2),$E72,1),$B$2+(G72)*7)))</f>
        <v>43459</v>
      </c>
      <c r="I72" s="110" t="n">
        <f aca="false">IF(H72="xx","xx",IF(OR($G73="xx",$E72&lt;&gt;$E73),DATE(YEAR($H$2),$E72+1,1)-1,$H73-1))</f>
        <v>43465</v>
      </c>
      <c r="J72" s="110" t="str">
        <f aca="false">IF(G72="xx","xx",IF(G73="xx","Mensuel",IF(E73&lt;&gt;E72,"Mensuel","Hebdo")))</f>
        <v>Mensuel</v>
      </c>
    </row>
    <row r="73" customFormat="false" ht="15" hidden="false" customHeight="false" outlineLevel="0" collapsed="false">
      <c r="E73" s="107" t="n">
        <f aca="false">E67+1</f>
        <v>12</v>
      </c>
      <c r="F73" s="107" t="str">
        <f aca="false">E73&amp;"_"&amp;G73</f>
        <v>12_xx</v>
      </c>
      <c r="G73" s="107" t="str">
        <f aca="false">IF($E73&lt;&gt;$E72,WEEKNUM(DATE(Année,$E73,1),21),IF(MONTH($B$2+($G72+1)*7)&lt;&gt;$E73,"xx",$G72+1))</f>
        <v>xx</v>
      </c>
      <c r="H73" s="110" t="str">
        <f aca="false">IF(G73="xx","xx",IF(G73=G72,I72+1,IF(G72="xx",DATE(YEAR($H$2),$E73,1),$B$2+(G73)*7)))</f>
        <v>xx</v>
      </c>
      <c r="I73" s="110" t="str">
        <f aca="false">IF(H73="xx","xx",IF(OR($G74="xx",$E73&lt;&gt;$E74),DATE(YEAR($H$2),$E73+1,1)-1,$H74-1))</f>
        <v>xx</v>
      </c>
      <c r="J73" s="110" t="str">
        <f aca="false">IF(G73="xx","xx",IF(G74="xx","Mensuel",IF(E74&lt;&gt;E73,"Mensuel","Hebdo")))</f>
        <v>xx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LibreOffice/6.0.1.1$Windows_x86 LibreOffice_project/60bfb1526849283ce2491346ed2aa51c465abfe6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2018-03-01T10:06:13Z</dcterms:created>
  <dc:creator>Yakisan Ibrahim</dc:creator>
  <dc:description/>
  <dc:language>fr-FR</dc:language>
  <cp:lastModifiedBy/>
  <dcterms:modified xsi:type="dcterms:W3CDTF">2018-03-05T21:35:47Z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