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pivotTables/pivotTable1.xml" ContentType="application/vnd.openxmlformats-officedocument.spreadsheetml.pivotTable+xml"/>
  <Override PartName="/xl/pivotTables/_rels/pivotTable1.xml.rels" ContentType="application/vnd.openxmlformats-package.relationships+xml"/>
  <Override PartName="/xl/pivotCache/pivotCacheDefinition1.xml" ContentType="application/vnd.openxmlformats-officedocument.spreadsheetml.pivotCacheDefinition+xml"/>
  <Override PartName="/xl/pivotCache/_rels/pivotCacheDefinition1.xml.rels" ContentType="application/vnd.openxmlformats-package.relationships+xml"/>
  <Override PartName="/xl/pivotCache/pivotCacheRecords1.xml" ContentType="application/vnd.openxmlformats-officedocument.spreadsheetml.pivotCacheRecord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euil1" sheetId="1" state="visible" r:id="rId2"/>
  </sheets>
  <definedNames>
    <definedName function="false" hidden="false" name="Activités" vbProcedure="false">#REF!</definedName>
    <definedName function="false" hidden="false" name="Codes" vbProcedure="false">Feuil1!$AB$3:$AE$3</definedName>
    <definedName function="false" hidden="false" name="CodesLocaux" vbProcedure="false">Feuil1!$AB$12:$AE$12</definedName>
    <definedName function="false" hidden="false" name="Heures" vbProcedure="false">TabHeures[Heures]</definedName>
    <definedName function="false" hidden="false" name="ListeHeures" vbProcedure="false">Feuil1!$AB$4:$AE$11</definedName>
    <definedName function="false" hidden="false" name="ListeLocaux" vbProcedure="false">Feuil1!$AB$13:$AE$20</definedName>
    <definedName function="false" hidden="false" name="Locaux" vbProcedure="false">TabLocaux[Locaux]</definedName>
    <definedName function="false" hidden="false" name="SousListeHeures" vbProcedure="false">Feuil1!$AB$4:$AB$11</definedName>
    <definedName function="false" hidden="false" name="SousListeLocaux" vbProcedure="false">Feuil1!$AB$13:$AB$20</definedName>
  </definedNames>
  <calcPr iterateCount="100" refMode="A1" iterate="false" iterateDelta="0.0001"/>
  <pivotCaches>
    <pivotCache cacheId="1" r:id="rId4"/>
  </pivotCaches>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H2" authorId="0">
      <text>
        <r>
          <rPr>
            <sz val="9"/>
            <color rgb="FF000000"/>
            <rFont val="Tahoma"/>
            <family val="2"/>
            <charset val="1"/>
          </rPr>
          <t xml:space="preserve">Je voudrais que l'heure  change si le groupe est complet ou bien si la personne s'est inscrite à 2 ateliers à la même heure.</t>
        </r>
      </text>
    </comment>
    <comment ref="I2" authorId="0">
      <text>
        <r>
          <rPr>
            <sz val="9"/>
            <color rgb="FF000000"/>
            <rFont val="Tahoma"/>
            <family val="2"/>
            <charset val="1"/>
          </rPr>
          <t xml:space="preserve">Je n'arrive pas à comptabiliser le nombre d'inscriptions pour un local et l'heure, ce qui empêche le changement de ligne de local et d'heure si c'est complet.
De plus, ça me fait une référence circulaire.
Comment puis-je compter le nombre de personnes par local par heure, pour pouvoir changer d'heure si le groupe est complet?
Comment puis-je changer l'heure si la personne s'est inscrite à deux ateliers à la même heure?</t>
        </r>
      </text>
    </comment>
  </commentList>
</comments>
</file>

<file path=xl/sharedStrings.xml><?xml version="1.0" encoding="utf-8"?>
<sst xmlns="http://schemas.openxmlformats.org/spreadsheetml/2006/main" count="269" uniqueCount="82">
  <si>
    <t xml:space="preserve">TABLEAU DES INSCRIPTIONS</t>
  </si>
  <si>
    <t xml:space="preserve">PROGRAMME DE LA JOURNÉE</t>
  </si>
  <si>
    <t xml:space="preserve">TABLEAU DES LOCAUX</t>
  </si>
  <si>
    <t xml:space="preserve">TABLEAU DES ACTIVITÉS</t>
  </si>
  <si>
    <t xml:space="preserve">TABLEAU DES HEURES</t>
  </si>
  <si>
    <t xml:space="preserve">TABLEAU POUR LES LISTES DÉROULANTES INTERACTIVES POUR LE PROGRAMME DE LA JOURNÉE</t>
  </si>
  <si>
    <t xml:space="preserve">TABLEAU CROISÉ POUR AVOIR UNE VUE D'ENSEMBLE DE LA JOURNÉE</t>
  </si>
  <si>
    <t xml:space="preserve">Nom</t>
  </si>
  <si>
    <t xml:space="preserve">Activité</t>
  </si>
  <si>
    <t xml:space="preserve">Code</t>
  </si>
  <si>
    <t xml:space="preserve">Local Prévu</t>
  </si>
  <si>
    <t xml:space="preserve">Local</t>
  </si>
  <si>
    <t xml:space="preserve">Nb. Places Local</t>
  </si>
  <si>
    <t xml:space="preserve">Heure prévue</t>
  </si>
  <si>
    <t xml:space="preserve">Heure modifiée</t>
  </si>
  <si>
    <t xml:space="preserve">Décompte</t>
  </si>
  <si>
    <t xml:space="preserve">Heure</t>
  </si>
  <si>
    <t xml:space="preserve">Locaux</t>
  </si>
  <si>
    <t xml:space="preserve">Nb. Places</t>
  </si>
  <si>
    <t xml:space="preserve">Code d'activité</t>
  </si>
  <si>
    <t xml:space="preserve">Blocs</t>
  </si>
  <si>
    <t xml:space="preserve">Heures</t>
  </si>
  <si>
    <t xml:space="preserve">Activités</t>
  </si>
  <si>
    <t xml:space="preserve">Cuisine</t>
  </si>
  <si>
    <t xml:space="preserve">Jardinage</t>
  </si>
  <si>
    <t xml:space="preserve">Peinture</t>
  </si>
  <si>
    <t xml:space="preserve">Sports</t>
  </si>
  <si>
    <t xml:space="preserve">Compter - Nom</t>
  </si>
  <si>
    <t xml:space="preserve">Claire</t>
  </si>
  <si>
    <t xml:space="preserve">C105</t>
  </si>
  <si>
    <t xml:space="preserve">L-105</t>
  </si>
  <si>
    <t xml:space="preserve">09 h 30 à 10 h 15</t>
  </si>
  <si>
    <t xml:space="preserve">Bloc1</t>
  </si>
  <si>
    <t xml:space="preserve">Codes</t>
  </si>
  <si>
    <t xml:space="preserve">S110</t>
  </si>
  <si>
    <t xml:space="preserve">P120</t>
  </si>
  <si>
    <t xml:space="preserve">J130</t>
  </si>
  <si>
    <t xml:space="preserve">L-107</t>
  </si>
  <si>
    <t xml:space="preserve">Isabelle</t>
  </si>
  <si>
    <t xml:space="preserve">L-109</t>
  </si>
  <si>
    <t xml:space="preserve">10 h 30 à 11 h 15</t>
  </si>
  <si>
    <t xml:space="preserve">L-106</t>
  </si>
  <si>
    <t xml:space="preserve">Bloc2</t>
  </si>
  <si>
    <t xml:space="preserve">Heure1</t>
  </si>
  <si>
    <t xml:space="preserve">11 h 30 à 12 h 15</t>
  </si>
  <si>
    <t xml:space="preserve">Jacques</t>
  </si>
  <si>
    <t xml:space="preserve">12 h 30 à 13 h 15</t>
  </si>
  <si>
    <t xml:space="preserve">Bloc3</t>
  </si>
  <si>
    <t xml:space="preserve">Heure2</t>
  </si>
  <si>
    <t xml:space="preserve">13 h 30 à 14 h 15</t>
  </si>
  <si>
    <t xml:space="preserve">14 h 30 à 15 h 15</t>
  </si>
  <si>
    <t xml:space="preserve">Jean</t>
  </si>
  <si>
    <t xml:space="preserve">L-108</t>
  </si>
  <si>
    <t xml:space="preserve">Bloc4</t>
  </si>
  <si>
    <t xml:space="preserve">Heure3</t>
  </si>
  <si>
    <t xml:space="preserve">15 h 30 à 16 h 15</t>
  </si>
  <si>
    <t xml:space="preserve">Jonathan</t>
  </si>
  <si>
    <t xml:space="preserve">Bloc5</t>
  </si>
  <si>
    <t xml:space="preserve">Heure4</t>
  </si>
  <si>
    <t xml:space="preserve">Marie</t>
  </si>
  <si>
    <t xml:space="preserve">L-110</t>
  </si>
  <si>
    <t xml:space="preserve">Bloc6</t>
  </si>
  <si>
    <t xml:space="preserve">Heure5</t>
  </si>
  <si>
    <t xml:space="preserve">Maurice</t>
  </si>
  <si>
    <t xml:space="preserve">Bloc7</t>
  </si>
  <si>
    <t xml:space="preserve">Heure6</t>
  </si>
  <si>
    <t xml:space="preserve">Maxim</t>
  </si>
  <si>
    <t xml:space="preserve">Bloc8</t>
  </si>
  <si>
    <t xml:space="preserve">16 h 30 à 17 h 15</t>
  </si>
  <si>
    <t xml:space="preserve">Heure7</t>
  </si>
  <si>
    <t xml:space="preserve">Paul</t>
  </si>
  <si>
    <t xml:space="preserve">Heure8</t>
  </si>
  <si>
    <t xml:space="preserve">Stéphanie</t>
  </si>
  <si>
    <t xml:space="preserve">Local1</t>
  </si>
  <si>
    <t xml:space="preserve">Local2</t>
  </si>
  <si>
    <t xml:space="preserve">Local3</t>
  </si>
  <si>
    <t xml:space="preserve">Total Résultat</t>
  </si>
  <si>
    <t xml:space="preserve">Local4</t>
  </si>
  <si>
    <t xml:space="preserve">Local5</t>
  </si>
  <si>
    <t xml:space="preserve">Local6</t>
  </si>
  <si>
    <t xml:space="preserve">Local7</t>
  </si>
  <si>
    <t xml:space="preserve">Local8</t>
  </si>
</sst>
</file>

<file path=xl/styles.xml><?xml version="1.0" encoding="utf-8"?>
<styleSheet xmlns="http://schemas.openxmlformats.org/spreadsheetml/2006/main">
  <numFmts count="1">
    <numFmt numFmtId="164" formatCode="General"/>
  </numFmts>
  <fonts count="9">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b val="true"/>
      <sz val="12"/>
      <color rgb="FF000000"/>
      <name val="Calibri"/>
      <family val="2"/>
      <charset val="1"/>
    </font>
    <font>
      <sz val="11"/>
      <color rgb="FF919191"/>
      <name val="Calibri"/>
      <family val="2"/>
      <charset val="1"/>
    </font>
    <font>
      <sz val="11"/>
      <color rgb="FF88133D"/>
      <name val="Calibri"/>
      <family val="2"/>
      <charset val="1"/>
    </font>
    <font>
      <sz val="9"/>
      <color rgb="FF000000"/>
      <name val="Tahoma"/>
      <family val="2"/>
      <charset val="1"/>
    </font>
  </fonts>
  <fills count="10">
    <fill>
      <patternFill patternType="none"/>
    </fill>
    <fill>
      <patternFill patternType="gray125"/>
    </fill>
    <fill>
      <patternFill patternType="solid">
        <fgColor rgb="FFDEEBF7"/>
        <bgColor rgb="FFE2F0D9"/>
      </patternFill>
    </fill>
    <fill>
      <patternFill patternType="solid">
        <fgColor rgb="FFFBE5D6"/>
        <bgColor rgb="FFE2F0D9"/>
      </patternFill>
    </fill>
    <fill>
      <patternFill patternType="solid">
        <fgColor rgb="FFE2F0D9"/>
        <bgColor rgb="FFDEEBF7"/>
      </patternFill>
    </fill>
    <fill>
      <patternFill patternType="solid">
        <fgColor rgb="FFC5E0B4"/>
        <bgColor rgb="FFA9D18E"/>
      </patternFill>
    </fill>
    <fill>
      <patternFill patternType="solid">
        <fgColor rgb="FFA9D18E"/>
        <bgColor rgb="FFC5E0B4"/>
      </patternFill>
    </fill>
    <fill>
      <patternFill patternType="solid">
        <fgColor rgb="FFF8CBAD"/>
        <bgColor rgb="FFFBE5D6"/>
      </patternFill>
    </fill>
    <fill>
      <patternFill patternType="solid">
        <fgColor rgb="FFF4B183"/>
        <bgColor rgb="FFF8CBAD"/>
      </patternFill>
    </fill>
    <fill>
      <patternFill patternType="solid">
        <fgColor rgb="FF9DC3E6"/>
        <bgColor rgb="FFA9D18E"/>
      </patternFill>
    </fill>
  </fills>
  <borders count="17">
    <border diagonalUp="false" diagonalDown="false">
      <left/>
      <right/>
      <top/>
      <bottom/>
      <diagonal/>
    </border>
    <border diagonalUp="false" diagonalDown="false">
      <left style="thin">
        <color rgb="FF5B9BD5"/>
      </left>
      <right/>
      <top style="thin">
        <color rgb="FF5B9BD5"/>
      </top>
      <bottom/>
      <diagonal/>
    </border>
    <border diagonalUp="false" diagonalDown="false">
      <left style="thin">
        <color rgb="FF5B9BD5"/>
      </left>
      <right/>
      <top style="thin">
        <color rgb="FF5B9BD5"/>
      </top>
      <bottom style="thin">
        <color rgb="FF5B9BD5"/>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right style="thin">
        <color rgb="FF5B9BD5"/>
      </right>
      <top style="thin">
        <color rgb="FF5B9BD5"/>
      </top>
      <bottom/>
      <diagonal/>
    </border>
    <border diagonalUp="false" diagonalDown="false">
      <left style="medium"/>
      <right style="thin"/>
      <top style="thin"/>
      <bottom/>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bottom style="thin"/>
      <diagonal/>
    </border>
    <border diagonalUp="false" diagonalDown="false">
      <left style="medium"/>
      <right style="thin"/>
      <top/>
      <bottom/>
      <diagonal/>
    </border>
    <border diagonalUp="false" diagonalDown="false">
      <left style="medium"/>
      <right style="thin"/>
      <top style="thin"/>
      <bottom style="thin"/>
      <diagonal/>
    </border>
    <border diagonalUp="false" diagonalDown="false">
      <left style="medium"/>
      <right/>
      <top style="thin"/>
      <bottom style="medium"/>
      <diagonal/>
    </border>
    <border diagonalUp="false" diagonalDown="false">
      <left/>
      <right/>
      <top style="thin"/>
      <bottom style="medium"/>
      <diagonal/>
    </border>
    <border diagonalUp="false" diagonalDown="false">
      <left/>
      <right style="thin"/>
      <top style="thin"/>
      <bottom style="medium"/>
      <diagonal/>
    </border>
    <border diagonalUp="false" diagonalDown="false">
      <left style="thin"/>
      <right style="medium"/>
      <top style="thin"/>
      <bottom style="medium"/>
      <diagonal/>
    </border>
  </borders>
  <cellStyleXfs count="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left" vertical="bottom" textRotation="0" wrapText="false" indent="0" shrinkToFit="false"/>
    </xf>
    <xf numFmtId="164" fontId="4" fillId="0" borderId="0" applyFont="true" applyBorder="false" applyAlignment="true" applyProtection="false">
      <alignment horizontal="left"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cellStyleXfs>
  <cellXfs count="46">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center" vertical="bottom" textRotation="0" wrapText="false" indent="0" shrinkToFit="false"/>
      <protection locked="true" hidden="false"/>
    </xf>
    <xf numFmtId="164" fontId="5" fillId="2" borderId="0" xfId="0" applyFont="true" applyBorder="false" applyAlignment="true" applyProtection="false">
      <alignment horizontal="center" vertical="bottom" textRotation="0" wrapText="false" indent="0" shrinkToFit="false"/>
      <protection locked="true" hidden="false"/>
    </xf>
    <xf numFmtId="164" fontId="5" fillId="2" borderId="0" xfId="0" applyFont="true" applyBorder="false" applyAlignment="false" applyProtection="false">
      <alignment horizontal="general" vertical="bottom" textRotation="0" wrapText="false" indent="0" shrinkToFit="false"/>
      <protection locked="true" hidden="false"/>
    </xf>
    <xf numFmtId="164" fontId="5" fillId="3" borderId="0"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4" fontId="4" fillId="0" borderId="2" xfId="0" applyFont="true" applyBorder="true" applyAlignment="true" applyProtection="false">
      <alignment horizontal="center" vertical="bottom" textRotation="0" wrapText="false" indent="0" shrinkToFit="false"/>
      <protection locked="true" hidden="false"/>
    </xf>
    <xf numFmtId="164" fontId="0" fillId="0" borderId="3" xfId="22" applyFont="true" applyBorder="true" applyAlignment="false" applyProtection="false">
      <alignment horizontal="general" vertical="bottom" textRotation="0" wrapText="false" indent="0" shrinkToFit="false"/>
      <protection locked="true" hidden="false"/>
    </xf>
    <xf numFmtId="164" fontId="0" fillId="0" borderId="4" xfId="22" applyFont="true" applyBorder="true" applyAlignment="false" applyProtection="false">
      <alignment horizontal="general" vertical="bottom" textRotation="0" wrapText="false" indent="0" shrinkToFit="false"/>
      <protection locked="true" hidden="false"/>
    </xf>
    <xf numFmtId="164" fontId="0" fillId="0" borderId="5" xfId="2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6"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4" fillId="0" borderId="6" xfId="0" applyFont="true" applyBorder="true" applyAlignment="true" applyProtection="false">
      <alignment horizontal="center" vertical="bottom" textRotation="0" wrapText="false" indent="0" shrinkToFit="false"/>
      <protection locked="true" hidden="false"/>
    </xf>
    <xf numFmtId="164" fontId="0" fillId="0" borderId="7" xfId="23" applyFont="true" applyBorder="true" applyAlignment="false" applyProtection="false">
      <alignment horizontal="left" vertical="bottom" textRotation="0" wrapText="false" indent="0" shrinkToFit="false"/>
      <protection locked="true" hidden="false"/>
    </xf>
    <xf numFmtId="164" fontId="0" fillId="0" borderId="8" xfId="23" applyFont="true" applyBorder="true" applyAlignment="false" applyProtection="false">
      <alignment horizontal="left" vertical="bottom" textRotation="0" wrapText="false" indent="0" shrinkToFit="false"/>
      <protection locked="true" hidden="false"/>
    </xf>
    <xf numFmtId="164" fontId="0" fillId="0" borderId="9" xfId="21" applyFont="false" applyBorder="true" applyAlignment="false" applyProtection="false">
      <alignment horizontal="general" vertical="bottom" textRotation="0" wrapText="false" indent="0" shrinkToFit="false"/>
      <protection locked="true" hidden="false"/>
    </xf>
    <xf numFmtId="164" fontId="0" fillId="4" borderId="8" xfId="0" applyFont="true" applyBorder="true" applyAlignment="false" applyProtection="false">
      <alignment horizontal="general" vertical="bottom" textRotation="0" wrapText="false" indent="0" shrinkToFit="false"/>
      <protection locked="true" hidden="false"/>
    </xf>
    <xf numFmtId="164" fontId="0" fillId="0" borderId="10" xfId="23" applyFont="false" applyBorder="true" applyAlignment="false" applyProtection="false">
      <alignment horizontal="left" vertical="bottom" textRotation="0" wrapText="false" indent="0" shrinkToFit="false"/>
      <protection locked="true" hidden="false"/>
    </xf>
    <xf numFmtId="164" fontId="0" fillId="5" borderId="8" xfId="0" applyFont="true" applyBorder="true" applyAlignment="false" applyProtection="false">
      <alignment horizontal="general" vertical="bottom" textRotation="0" wrapText="false" indent="0" shrinkToFit="false"/>
      <protection locked="true" hidden="false"/>
    </xf>
    <xf numFmtId="164" fontId="0" fillId="6" borderId="8" xfId="0" applyFont="true" applyBorder="true" applyAlignment="false" applyProtection="false">
      <alignment horizontal="general" vertical="bottom" textRotation="0" wrapText="false" indent="0" shrinkToFit="false"/>
      <protection locked="true" hidden="false"/>
    </xf>
    <xf numFmtId="164" fontId="0" fillId="0" borderId="11" xfId="23" applyFont="false" applyBorder="true" applyAlignment="false" applyProtection="false">
      <alignment horizontal="left" vertical="bottom" textRotation="0" wrapText="false" indent="0" shrinkToFit="false"/>
      <protection locked="true" hidden="false"/>
    </xf>
    <xf numFmtId="164" fontId="0" fillId="3" borderId="8" xfId="0" applyFont="true" applyBorder="true" applyAlignment="false" applyProtection="false">
      <alignment horizontal="general" vertical="bottom" textRotation="0" wrapText="false" indent="0" shrinkToFit="false"/>
      <protection locked="true" hidden="false"/>
    </xf>
    <xf numFmtId="164" fontId="0" fillId="7" borderId="8" xfId="0" applyFont="true" applyBorder="true" applyAlignment="false" applyProtection="false">
      <alignment horizontal="general" vertical="bottom" textRotation="0" wrapText="false" indent="0" shrinkToFit="false"/>
      <protection locked="true" hidden="false"/>
    </xf>
    <xf numFmtId="164" fontId="0" fillId="8" borderId="8" xfId="0" applyFont="false" applyBorder="true" applyAlignment="false" applyProtection="false">
      <alignment horizontal="general" vertical="bottom" textRotation="0" wrapText="false" indent="0" shrinkToFit="false"/>
      <protection locked="true" hidden="false"/>
    </xf>
    <xf numFmtId="164" fontId="0" fillId="0" borderId="12" xfId="23" applyFont="true" applyBorder="true" applyAlignment="false" applyProtection="false">
      <alignment horizontal="left"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0" fillId="9" borderId="8" xfId="0" applyFont="fals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0" fillId="4" borderId="8" xfId="0" applyFont="true" applyBorder="true" applyAlignment="true" applyProtection="false">
      <alignment horizontal="center" vertical="bottom" textRotation="0" wrapText="false" indent="0" shrinkToFit="false"/>
      <protection locked="true" hidden="false"/>
    </xf>
    <xf numFmtId="164" fontId="0" fillId="5" borderId="8" xfId="0" applyFont="true" applyBorder="true" applyAlignment="true" applyProtection="false">
      <alignment horizontal="center" vertical="bottom" textRotation="0" wrapText="false" indent="0" shrinkToFit="false"/>
      <protection locked="true" hidden="false"/>
    </xf>
    <xf numFmtId="164" fontId="0" fillId="6" borderId="8" xfId="0" applyFont="true" applyBorder="true" applyAlignment="true" applyProtection="false">
      <alignment horizontal="center" vertical="bottom" textRotation="0" wrapText="false" indent="0" shrinkToFit="false"/>
      <protection locked="true" hidden="false"/>
    </xf>
    <xf numFmtId="164" fontId="4" fillId="0" borderId="13" xfId="24" applyFont="true" applyBorder="true" applyAlignment="false" applyProtection="false">
      <alignment horizontal="left" vertical="bottom" textRotation="0" wrapText="false" indent="0" shrinkToFit="false"/>
      <protection locked="true" hidden="false"/>
    </xf>
    <xf numFmtId="164" fontId="4" fillId="0" borderId="14" xfId="24" applyFont="false" applyBorder="true" applyAlignment="false" applyProtection="false">
      <alignment horizontal="left" vertical="bottom" textRotation="0" wrapText="false" indent="0" shrinkToFit="false"/>
      <protection locked="true" hidden="false"/>
    </xf>
    <xf numFmtId="164" fontId="4" fillId="0" borderId="15" xfId="24" applyFont="false" applyBorder="true" applyAlignment="false" applyProtection="false">
      <alignment horizontal="left" vertical="bottom" textRotation="0" wrapText="false" indent="0" shrinkToFit="false"/>
      <protection locked="true" hidden="false"/>
    </xf>
    <xf numFmtId="164" fontId="4" fillId="0" borderId="16" xfId="25" applyFont="false" applyBorder="true" applyAlignment="false" applyProtection="false">
      <alignment horizontal="general" vertical="bottom" textRotation="0" wrapText="false" indent="0" shrinkToFit="false"/>
      <protection locked="true" hidden="false"/>
    </xf>
    <xf numFmtId="164" fontId="0" fillId="3" borderId="8" xfId="0" applyFont="true" applyBorder="true" applyAlignment="true" applyProtection="false">
      <alignment horizontal="center" vertical="bottom" textRotation="0" wrapText="false" indent="0" shrinkToFit="false"/>
      <protection locked="true" hidden="false"/>
    </xf>
    <xf numFmtId="164" fontId="0" fillId="7" borderId="8" xfId="0" applyFont="true" applyBorder="true" applyAlignment="true" applyProtection="false">
      <alignment horizontal="center" vertical="bottom" textRotation="0" wrapText="false" indent="0" shrinkToFit="false"/>
      <protection locked="true" hidden="false"/>
    </xf>
    <xf numFmtId="164" fontId="0" fillId="8" borderId="8" xfId="0" applyFont="false" applyBorder="true" applyAlignment="true" applyProtection="false">
      <alignment horizontal="center" vertical="bottom" textRotation="0" wrapText="false" indent="0" shrinkToFit="false"/>
      <protection locked="true" hidden="false"/>
    </xf>
    <xf numFmtId="164" fontId="0" fillId="2" borderId="8" xfId="0" applyFont="false" applyBorder="true" applyAlignment="true" applyProtection="false">
      <alignment horizontal="center" vertical="bottom" textRotation="0" wrapText="false" indent="0" shrinkToFit="false"/>
      <protection locked="true" hidden="false"/>
    </xf>
    <xf numFmtId="164" fontId="0" fillId="9" borderId="8" xfId="0" applyFont="false" applyBorder="true" applyAlignment="true" applyProtection="false">
      <alignment horizontal="center" vertical="bottom" textRotation="0" wrapText="false" indent="0" shrinkToFit="false"/>
      <protection locked="true" hidden="false"/>
    </xf>
  </cellXfs>
  <cellStyles count="12">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Coin de la table dynamique" xfId="20" builtinId="53" customBuiltin="true"/>
    <cellStyle name="Valeur de la table dynamique" xfId="21" builtinId="53" customBuiltin="true"/>
    <cellStyle name="Champ de la table dynamique" xfId="22" builtinId="53" customBuiltin="true"/>
    <cellStyle name="Catégorie de la table dynamique" xfId="23" builtinId="53" customBuiltin="true"/>
    <cellStyle name="Titre de la table dynamique" xfId="24" builtinId="53" customBuiltin="true"/>
    <cellStyle name="Résultat de la table dynamique" xfId="25" builtinId="53" customBuiltin="true"/>
  </cellStyles>
  <dxfs count="2">
    <dxf>
      <fill>
        <patternFill>
          <bgColor rgb="FFFFFF00"/>
        </patternFill>
      </fill>
    </dxf>
    <dxf>
      <fill>
        <patternFill>
          <bgColor rgb="FFFFFF00"/>
        </patternFill>
      </fill>
    </dxf>
  </dxfs>
  <colors>
    <indexedColors>
      <rgbColor rgb="FF000000"/>
      <rgbColor rgb="FFFFFFFF"/>
      <rgbColor rgb="FFFF0000"/>
      <rgbColor rgb="FF00FF00"/>
      <rgbColor rgb="FF0000FF"/>
      <rgbColor rgb="FFFFFF00"/>
      <rgbColor rgb="FFFF00FF"/>
      <rgbColor rgb="FF00FFFF"/>
      <rgbColor rgb="FF88133D"/>
      <rgbColor rgb="FF008000"/>
      <rgbColor rgb="FF000080"/>
      <rgbColor rgb="FF808000"/>
      <rgbColor rgb="FF800080"/>
      <rgbColor rgb="FF008080"/>
      <rgbColor rgb="FFA9D18E"/>
      <rgbColor rgb="FF808080"/>
      <rgbColor rgb="FF5B9BD5"/>
      <rgbColor rgb="FF993366"/>
      <rgbColor rgb="FFFBE5D6"/>
      <rgbColor rgb="FFDEEBF7"/>
      <rgbColor rgb="FF660066"/>
      <rgbColor rgb="FFFF8080"/>
      <rgbColor rgb="FF0066CC"/>
      <rgbColor rgb="FFC5E0B4"/>
      <rgbColor rgb="FF000080"/>
      <rgbColor rgb="FFFF00FF"/>
      <rgbColor rgb="FFFFFF00"/>
      <rgbColor rgb="FF00FFFF"/>
      <rgbColor rgb="FF800080"/>
      <rgbColor rgb="FF800000"/>
      <rgbColor rgb="FF008080"/>
      <rgbColor rgb="FF0000FF"/>
      <rgbColor rgb="FF00CCFF"/>
      <rgbColor rgb="FFCCFFFF"/>
      <rgbColor rgb="FFE2F0D9"/>
      <rgbColor rgb="FFFFFF99"/>
      <rgbColor rgb="FF9DC3E6"/>
      <rgbColor rgb="FFF4B183"/>
      <rgbColor rgb="FFCC99FF"/>
      <rgbColor rgb="FFF8CBAD"/>
      <rgbColor rgb="FF3366FF"/>
      <rgbColor rgb="FF33CCCC"/>
      <rgbColor rgb="FF99CC00"/>
      <rgbColor rgb="FFFFCC00"/>
      <rgbColor rgb="FFFF9900"/>
      <rgbColor rgb="FFFF6600"/>
      <rgbColor rgb="FF666699"/>
      <rgbColor rgb="FF919191"/>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Relationship Id="rId4" Type="http://schemas.openxmlformats.org/officeDocument/2006/relationships/pivotCacheDefinition" Target="pivotCache/pivotCacheDefinition1.xml"/>
</Relationships>
</file>

<file path=xl/pivotCache/_rels/pivotCacheDefinition1.xml.rels><?xml version="1.0" encoding="UTF-8"?>
<Relationships xmlns="http://schemas.openxmlformats.org/package/2006/relationships"><Relationship Id="rId1" Type="http://schemas.openxmlformats.org/officeDocument/2006/relationships/pivotCacheRecords" Target="pivotCacheRecords1.xml"/>
</Relationships>
</file>

<file path=xl/pivotCache/pivotCacheDefinition1.xml><?xml version="1.0" encoding="utf-8"?>
<pivotCacheDefinition xmlns="http://schemas.openxmlformats.org/spreadsheetml/2006/main" xmlns:r="http://schemas.openxmlformats.org/officeDocument/2006/relationships" r:id="rId1" recordCount="40" createdVersion="3">
  <cacheSource type="worksheet">
    <worksheetSource ref="A2:I42" sheet="Feuil1"/>
  </cacheSource>
  <cacheFields count="9">
    <cacheField name="Nom" numFmtId="0">
      <sharedItems count="10">
        <s v="Claire"/>
        <s v="Isabelle"/>
        <s v="Jacques"/>
        <s v="Jean"/>
        <s v="Jonathan"/>
        <s v="Marie"/>
        <s v="Maurice"/>
        <s v="Maxim"/>
        <s v="Paul"/>
        <s v="Stéphanie"/>
      </sharedItems>
    </cacheField>
    <cacheField name="Activité" numFmtId="0">
      <sharedItems count="4">
        <s v="Cuisine"/>
        <s v="Jardinage"/>
        <s v="Peinture"/>
        <s v="Sports"/>
      </sharedItems>
    </cacheField>
    <cacheField name="Code" numFmtId="0">
      <sharedItems count="4">
        <s v="C105"/>
        <s v="J130"/>
        <s v="P120"/>
        <s v="S110"/>
      </sharedItems>
    </cacheField>
    <cacheField name="Local Prévu" numFmtId="0">
      <sharedItems count="4">
        <s v="L-106"/>
        <s v="L-107"/>
        <s v="L-108"/>
        <s v="L-109"/>
      </sharedItems>
    </cacheField>
    <cacheField name="Local" numFmtId="0">
      <sharedItems containsMixedTypes="1" containsNumber="1" containsInteger="1" minValue="0" maxValue="0" count="6">
        <n v="0"/>
        <s v="L-105"/>
        <s v="L-106"/>
        <s v="L-108"/>
        <s v="L-109"/>
        <s v="L-110"/>
      </sharedItems>
    </cacheField>
    <cacheField name="Nb. Places Local" numFmtId="0">
      <sharedItems containsSemiMixedTypes="0" containsString="0" containsNumber="1" containsInteger="1" minValue="4" maxValue="4" count="1">
        <n v="4"/>
      </sharedItems>
    </cacheField>
    <cacheField name="Heure prévue" numFmtId="0">
      <sharedItems count="4">
        <s v="10 h 30 à 11 h 15"/>
        <s v="12 h 30 à 13 h 15"/>
        <s v="13 h 30 à 14 h 15"/>
        <s v="14 h 30 à 15 h 15"/>
      </sharedItems>
    </cacheField>
    <cacheField name="Heure modifiée" numFmtId="0">
      <sharedItems containsMixedTypes="1" containsNumber="1" containsInteger="1" minValue="0" maxValue="0" count="6">
        <n v="0"/>
        <s v="09 h 30 à 10 h 15"/>
        <s v="10 h 30 à 11 h 15"/>
        <s v="11 h 30 à 12 h 15"/>
        <s v="12 h 30 à 13 h 15"/>
        <s v="13 h 30 à 14 h 15"/>
      </sharedItems>
    </cacheField>
    <cacheField name="Décompte" numFmtId="0">
      <sharedItems containsSemiMixedTypes="0" containsString="0" containsNumber="1" containsInteger="1" minValue="1" maxValue="10" count="10">
        <n v="1"/>
        <n v="2"/>
        <n v="3"/>
        <n v="4"/>
        <n v="5"/>
        <n v="6"/>
        <n v="7"/>
        <n v="8"/>
        <n v="9"/>
        <n v="10"/>
      </sharedItems>
    </cacheField>
  </cacheFields>
</pivotCacheDefinition>
</file>

<file path=xl/pivotCache/pivotCacheRecords1.xml><?xml version="1.0" encoding="utf-8"?>
<pivotCacheRecords xmlns="http://schemas.openxmlformats.org/spreadsheetml/2006/main" xmlns:r="http://schemas.openxmlformats.org/officeDocument/2006/relationships" count="40">
  <r>
    <x v="0"/>
    <x v="0"/>
    <x v="0"/>
    <x v="3"/>
    <x v="1"/>
    <x v="0"/>
    <x v="0"/>
    <x v="1"/>
    <x v="0"/>
  </r>
  <r>
    <x v="1"/>
    <x v="0"/>
    <x v="0"/>
    <x v="3"/>
    <x v="4"/>
    <x v="0"/>
    <x v="0"/>
    <x v="2"/>
    <x v="1"/>
  </r>
  <r>
    <x v="2"/>
    <x v="0"/>
    <x v="0"/>
    <x v="3"/>
    <x v="1"/>
    <x v="0"/>
    <x v="0"/>
    <x v="4"/>
    <x v="2"/>
  </r>
  <r>
    <x v="3"/>
    <x v="0"/>
    <x v="0"/>
    <x v="3"/>
    <x v="1"/>
    <x v="0"/>
    <x v="0"/>
    <x v="1"/>
    <x v="3"/>
  </r>
  <r>
    <x v="4"/>
    <x v="0"/>
    <x v="0"/>
    <x v="3"/>
    <x v="4"/>
    <x v="0"/>
    <x v="0"/>
    <x v="2"/>
    <x v="4"/>
  </r>
  <r>
    <x v="5"/>
    <x v="0"/>
    <x v="0"/>
    <x v="3"/>
    <x v="1"/>
    <x v="0"/>
    <x v="0"/>
    <x v="1"/>
    <x v="5"/>
  </r>
  <r>
    <x v="6"/>
    <x v="0"/>
    <x v="0"/>
    <x v="3"/>
    <x v="4"/>
    <x v="0"/>
    <x v="0"/>
    <x v="2"/>
    <x v="6"/>
  </r>
  <r>
    <x v="7"/>
    <x v="0"/>
    <x v="0"/>
    <x v="3"/>
    <x v="1"/>
    <x v="0"/>
    <x v="0"/>
    <x v="4"/>
    <x v="7"/>
  </r>
  <r>
    <x v="8"/>
    <x v="0"/>
    <x v="0"/>
    <x v="3"/>
    <x v="1"/>
    <x v="0"/>
    <x v="0"/>
    <x v="1"/>
    <x v="8"/>
  </r>
  <r>
    <x v="9"/>
    <x v="0"/>
    <x v="0"/>
    <x v="3"/>
    <x v="4"/>
    <x v="0"/>
    <x v="0"/>
    <x v="2"/>
    <x v="9"/>
  </r>
  <r>
    <x v="0"/>
    <x v="2"/>
    <x v="2"/>
    <x v="1"/>
    <x v="5"/>
    <x v="0"/>
    <x v="1"/>
    <x v="1"/>
    <x v="0"/>
  </r>
  <r>
    <x v="1"/>
    <x v="2"/>
    <x v="2"/>
    <x v="1"/>
    <x v="4"/>
    <x v="0"/>
    <x v="1"/>
    <x v="2"/>
    <x v="1"/>
  </r>
  <r>
    <x v="2"/>
    <x v="2"/>
    <x v="2"/>
    <x v="1"/>
    <x v="1"/>
    <x v="0"/>
    <x v="1"/>
    <x v="4"/>
    <x v="2"/>
  </r>
  <r>
    <x v="3"/>
    <x v="2"/>
    <x v="2"/>
    <x v="1"/>
    <x v="5"/>
    <x v="0"/>
    <x v="1"/>
    <x v="1"/>
    <x v="3"/>
  </r>
  <r>
    <x v="4"/>
    <x v="2"/>
    <x v="2"/>
    <x v="1"/>
    <x v="4"/>
    <x v="0"/>
    <x v="1"/>
    <x v="2"/>
    <x v="4"/>
  </r>
  <r>
    <x v="5"/>
    <x v="2"/>
    <x v="2"/>
    <x v="1"/>
    <x v="5"/>
    <x v="0"/>
    <x v="1"/>
    <x v="1"/>
    <x v="5"/>
  </r>
  <r>
    <x v="6"/>
    <x v="2"/>
    <x v="2"/>
    <x v="1"/>
    <x v="4"/>
    <x v="0"/>
    <x v="1"/>
    <x v="2"/>
    <x v="6"/>
  </r>
  <r>
    <x v="7"/>
    <x v="2"/>
    <x v="2"/>
    <x v="1"/>
    <x v="1"/>
    <x v="0"/>
    <x v="1"/>
    <x v="4"/>
    <x v="7"/>
  </r>
  <r>
    <x v="8"/>
    <x v="2"/>
    <x v="2"/>
    <x v="1"/>
    <x v="5"/>
    <x v="0"/>
    <x v="1"/>
    <x v="1"/>
    <x v="8"/>
  </r>
  <r>
    <x v="9"/>
    <x v="2"/>
    <x v="2"/>
    <x v="1"/>
    <x v="4"/>
    <x v="0"/>
    <x v="1"/>
    <x v="2"/>
    <x v="9"/>
  </r>
  <r>
    <x v="0"/>
    <x v="3"/>
    <x v="3"/>
    <x v="0"/>
    <x v="2"/>
    <x v="0"/>
    <x v="2"/>
    <x v="2"/>
    <x v="0"/>
  </r>
  <r>
    <x v="1"/>
    <x v="3"/>
    <x v="3"/>
    <x v="0"/>
    <x v="2"/>
    <x v="0"/>
    <x v="2"/>
    <x v="5"/>
    <x v="1"/>
  </r>
  <r>
    <x v="2"/>
    <x v="3"/>
    <x v="3"/>
    <x v="0"/>
    <x v="2"/>
    <x v="0"/>
    <x v="2"/>
    <x v="2"/>
    <x v="2"/>
  </r>
  <r>
    <x v="3"/>
    <x v="3"/>
    <x v="3"/>
    <x v="0"/>
    <x v="2"/>
    <x v="0"/>
    <x v="2"/>
    <x v="5"/>
    <x v="3"/>
  </r>
  <r>
    <x v="4"/>
    <x v="3"/>
    <x v="3"/>
    <x v="0"/>
    <x v="0"/>
    <x v="0"/>
    <x v="2"/>
    <x v="0"/>
    <x v="4"/>
  </r>
  <r>
    <x v="5"/>
    <x v="3"/>
    <x v="3"/>
    <x v="0"/>
    <x v="2"/>
    <x v="0"/>
    <x v="2"/>
    <x v="2"/>
    <x v="5"/>
  </r>
  <r>
    <x v="6"/>
    <x v="3"/>
    <x v="3"/>
    <x v="0"/>
    <x v="2"/>
    <x v="0"/>
    <x v="2"/>
    <x v="5"/>
    <x v="6"/>
  </r>
  <r>
    <x v="7"/>
    <x v="3"/>
    <x v="3"/>
    <x v="0"/>
    <x v="2"/>
    <x v="0"/>
    <x v="2"/>
    <x v="2"/>
    <x v="7"/>
  </r>
  <r>
    <x v="8"/>
    <x v="3"/>
    <x v="3"/>
    <x v="0"/>
    <x v="2"/>
    <x v="0"/>
    <x v="2"/>
    <x v="5"/>
    <x v="8"/>
  </r>
  <r>
    <x v="9"/>
    <x v="3"/>
    <x v="3"/>
    <x v="0"/>
    <x v="0"/>
    <x v="0"/>
    <x v="2"/>
    <x v="0"/>
    <x v="9"/>
  </r>
  <r>
    <x v="0"/>
    <x v="1"/>
    <x v="1"/>
    <x v="2"/>
    <x v="3"/>
    <x v="0"/>
    <x v="3"/>
    <x v="3"/>
    <x v="0"/>
  </r>
  <r>
    <x v="1"/>
    <x v="1"/>
    <x v="1"/>
    <x v="2"/>
    <x v="4"/>
    <x v="0"/>
    <x v="3"/>
    <x v="2"/>
    <x v="1"/>
  </r>
  <r>
    <x v="2"/>
    <x v="1"/>
    <x v="1"/>
    <x v="2"/>
    <x v="3"/>
    <x v="0"/>
    <x v="3"/>
    <x v="3"/>
    <x v="2"/>
  </r>
  <r>
    <x v="3"/>
    <x v="1"/>
    <x v="1"/>
    <x v="2"/>
    <x v="4"/>
    <x v="0"/>
    <x v="3"/>
    <x v="2"/>
    <x v="3"/>
  </r>
  <r>
    <x v="4"/>
    <x v="1"/>
    <x v="1"/>
    <x v="2"/>
    <x v="1"/>
    <x v="0"/>
    <x v="3"/>
    <x v="4"/>
    <x v="4"/>
  </r>
  <r>
    <x v="5"/>
    <x v="1"/>
    <x v="1"/>
    <x v="2"/>
    <x v="3"/>
    <x v="0"/>
    <x v="3"/>
    <x v="3"/>
    <x v="5"/>
  </r>
  <r>
    <x v="6"/>
    <x v="1"/>
    <x v="1"/>
    <x v="2"/>
    <x v="4"/>
    <x v="0"/>
    <x v="3"/>
    <x v="2"/>
    <x v="6"/>
  </r>
  <r>
    <x v="7"/>
    <x v="1"/>
    <x v="1"/>
    <x v="2"/>
    <x v="3"/>
    <x v="0"/>
    <x v="3"/>
    <x v="3"/>
    <x v="7"/>
  </r>
  <r>
    <x v="8"/>
    <x v="1"/>
    <x v="1"/>
    <x v="2"/>
    <x v="4"/>
    <x v="0"/>
    <x v="3"/>
    <x v="2"/>
    <x v="8"/>
  </r>
  <r>
    <x v="9"/>
    <x v="1"/>
    <x v="1"/>
    <x v="2"/>
    <x v="1"/>
    <x v="0"/>
    <x v="3"/>
    <x v="4"/>
    <x v="9"/>
  </r>
</pivotCacheRecords>
</file>

<file path=xl/pivotTables/_rels/pivotTable1.xml.rels><?xml version="1.0" encoding="UTF-8"?>
<Relationships xmlns="http://schemas.openxmlformats.org/package/2006/relationships"><Relationship Id="rId1" Type="http://schemas.openxmlformats.org/officeDocument/2006/relationships/pivotCacheDefinition" Target="../pivotCache/pivotCacheDefinition1.xml"/>
</Relationships>
</file>

<file path=xl/pivotTables/pivotTable1.xml><?xml version="1.0" encoding="utf-8"?>
<pivotTableDefinition xmlns="http://schemas.openxmlformats.org/spreadsheetml/2006/main" name="TCDVueEnsemble" cacheId="1" applyNumberFormats="0" applyBorderFormats="0" applyFontFormats="0" applyPatternFormats="0" applyAlignmentFormats="0" applyWidthHeightFormats="0" dataCaption="Values" useAutoFormatting="0" itemPrintTitles="1" indent="0" outline="0" outlineData="0" compact="0" compactData="0">
  <location ref="AG2:AJ15" firstHeaderRow="1" firstDataRow="1" firstDataCol="3"/>
  <pivotFields count="9">
    <pivotField dataField="1" showAll="0" compact="0" outline="0"/>
    <pivotField axis="axisRow" showAll="0" defaultSubtotal="0" compact="0" outline="0">
      <items count="4">
        <item x="0"/>
        <item x="1"/>
        <item x="2"/>
        <item x="3"/>
      </items>
    </pivotField>
    <pivotField showAll="0" compact="0" outline="0"/>
    <pivotField axis="axisRow" showAll="0" defaultSubtotal="0" compact="0" outline="0">
      <items count="4">
        <item x="0"/>
        <item x="1"/>
        <item x="2"/>
        <item x="3"/>
      </items>
    </pivotField>
    <pivotField showAll="0" compact="0" outline="0"/>
    <pivotField showAll="0" compact="0" outline="0"/>
    <pivotField showAll="0" compact="0" outline="0"/>
    <pivotField axis="axisRow" showAll="0" defaultSubtotal="0" compact="0" outline="0">
      <items count="6">
        <item x="1"/>
        <item x="2"/>
        <item x="3"/>
        <item x="0"/>
        <item x="4"/>
        <item x="5"/>
      </items>
    </pivotField>
    <pivotField showAll="0" compact="0" outline="0"/>
  </pivotFields>
  <rowFields count="3">
    <field x="7"/>
    <field x="3"/>
    <field x="1"/>
  </rowFields>
  <dataFields count="1">
    <dataField fld="0" subtotal="count"/>
  </dataFields>
</pivotTableDefinition>
</file>

<file path=xl/tables/table1.xml><?xml version="1.0" encoding="utf-8"?>
<table xmlns="http://schemas.openxmlformats.org/spreadsheetml/2006/main" id="1" name="TabActivités" displayName="TabActivités" ref="T2:U6" headerRowCount="1" totalsRowCount="0" totalsRowShown="0">
  <autoFilter ref="T2:U6"/>
  <tableColumns count="2">
    <tableColumn id="1" name="Activité"/>
    <tableColumn id="2" name="Code d'activité"/>
  </tableColumns>
</table>
</file>

<file path=xl/tables/table2.xml><?xml version="1.0" encoding="utf-8"?>
<table xmlns="http://schemas.openxmlformats.org/spreadsheetml/2006/main" id="2" name="TabHeures" displayName="TabHeures" ref="W2:X10" headerRowCount="1" totalsRowCount="0" totalsRowShown="0">
  <autoFilter ref="W2:X10"/>
  <tableColumns count="2">
    <tableColumn id="1" name="Blocs"/>
    <tableColumn id="2" name="Heures"/>
  </tableColumns>
</table>
</file>

<file path=xl/tables/table3.xml><?xml version="1.0" encoding="utf-8"?>
<table xmlns="http://schemas.openxmlformats.org/spreadsheetml/2006/main" id="3" name="TabInscriptions" displayName="TabInscriptions" ref="A2:I42" headerRowCount="1" totalsRowCount="0" totalsRowShown="0">
  <autoFilter ref="A2:I42"/>
  <tableColumns count="9">
    <tableColumn id="1" name="Nom"/>
    <tableColumn id="2" name="Activité"/>
    <tableColumn id="3" name="Code"/>
    <tableColumn id="4" name="Local Prévu"/>
    <tableColumn id="5" name="Local"/>
    <tableColumn id="6" name="Nb. Places Local"/>
    <tableColumn id="7" name="Heure prévue"/>
    <tableColumn id="8" name="Heure modifiée"/>
    <tableColumn id="9" name="Décompte"/>
  </tableColumns>
</table>
</file>

<file path=xl/tables/table4.xml><?xml version="1.0" encoding="utf-8"?>
<table xmlns="http://schemas.openxmlformats.org/spreadsheetml/2006/main" id="4" name="TabLocaux" displayName="TabLocaux" ref="Q2:R8" headerRowCount="1" totalsRowCount="0" totalsRowShown="0">
  <tableColumns count="2">
    <tableColumn id="1" name="Locaux"/>
    <tableColumn id="2" name="Nb. Places"/>
  </tableColumns>
</table>
</file>

<file path=xl/tables/table5.xml><?xml version="1.0" encoding="utf-8"?>
<table xmlns="http://schemas.openxmlformats.org/spreadsheetml/2006/main" id="5" name="TabProgrammation" displayName="TabProgrammation" ref="K2:O14" headerRowCount="1" totalsRowCount="0" totalsRowShown="0">
  <autoFilter ref="K2:O14"/>
  <tableColumns count="5">
    <tableColumn id="1" name="Activité"/>
    <tableColumn id="2" name="Code"/>
    <tableColumn id="3" name="Local"/>
    <tableColumn id="4" name="Heure"/>
    <tableColumn id="5" name=""/>
  </tableColumns>
</tabl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table" Target="../tables/table1.xml"/><Relationship Id="rId4" Type="http://schemas.openxmlformats.org/officeDocument/2006/relationships/table" Target="../tables/table2.xml"/><Relationship Id="rId5" Type="http://schemas.openxmlformats.org/officeDocument/2006/relationships/table" Target="../tables/table3.xml"/><Relationship Id="rId6" Type="http://schemas.openxmlformats.org/officeDocument/2006/relationships/table" Target="../tables/table4.xml"/><Relationship Id="rId7" Type="http://schemas.openxmlformats.org/officeDocument/2006/relationships/table" Target="../tables/table5.xml"/><Relationship Id="rId8" Type="http://schemas.openxmlformats.org/officeDocument/2006/relationships/pivotTable" Target="../pivotTables/pivotTable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J4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F3" activeCellId="0" sqref="F3"/>
    </sheetView>
  </sheetViews>
  <sheetFormatPr defaultRowHeight="13.8" zeroHeight="false" outlineLevelRow="0" outlineLevelCol="0"/>
  <cols>
    <col collapsed="false" customWidth="true" hidden="false" outlineLevel="0" max="5" min="1" style="0" width="10.66"/>
    <col collapsed="false" customWidth="true" hidden="false" outlineLevel="0" max="6" min="6" style="0" width="8.89"/>
    <col collapsed="false" customWidth="true" hidden="false" outlineLevel="0" max="7" min="7" style="0" width="15.11"/>
    <col collapsed="false" customWidth="true" hidden="false" outlineLevel="0" max="8" min="8" style="0" width="17.83"/>
    <col collapsed="false" customWidth="true" hidden="false" outlineLevel="0" max="13" min="9" style="0" width="10.66"/>
    <col collapsed="false" customWidth="true" hidden="false" outlineLevel="0" max="14" min="14" style="0" width="16.11"/>
    <col collapsed="false" customWidth="false" hidden="false" outlineLevel="0" max="15" min="15" style="0" width="11.52"/>
    <col collapsed="false" customWidth="true" hidden="false" outlineLevel="0" max="23" min="16" style="0" width="10.66"/>
    <col collapsed="false" customWidth="true" hidden="false" outlineLevel="0" max="26" min="24" style="0" width="15.11"/>
    <col collapsed="false" customWidth="true" hidden="false" outlineLevel="0" max="27" min="27" style="0" width="20.89"/>
    <col collapsed="false" customWidth="true" hidden="false" outlineLevel="0" max="31" min="28" style="0" width="17.89"/>
    <col collapsed="false" customWidth="true" hidden="false" outlineLevel="0" max="32" min="32" style="0" width="15.11"/>
    <col collapsed="false" customWidth="true" hidden="false" outlineLevel="0" max="33" min="33" style="0" width="25.89"/>
    <col collapsed="false" customWidth="true" hidden="false" outlineLevel="0" max="34" min="34" style="0" width="16.11"/>
    <col collapsed="false" customWidth="true" hidden="false" outlineLevel="0" max="35" min="35" style="0" width="12.66"/>
    <col collapsed="false" customWidth="true" hidden="false" outlineLevel="0" max="37" min="36" style="0" width="14.11"/>
    <col collapsed="false" customWidth="true" hidden="false" outlineLevel="0" max="1025" min="38" style="0" width="10.66"/>
  </cols>
  <sheetData>
    <row r="1" customFormat="false" ht="15" hidden="false" customHeight="false" outlineLevel="0" collapsed="false">
      <c r="A1" s="1" t="s">
        <v>0</v>
      </c>
      <c r="B1" s="1"/>
      <c r="C1" s="1"/>
      <c r="D1" s="1"/>
      <c r="E1" s="1"/>
      <c r="F1" s="1"/>
      <c r="G1" s="1"/>
      <c r="H1" s="1"/>
      <c r="I1" s="1"/>
      <c r="K1" s="1" t="s">
        <v>1</v>
      </c>
      <c r="L1" s="1"/>
      <c r="M1" s="1"/>
      <c r="N1" s="1"/>
      <c r="O1" s="2"/>
      <c r="Q1" s="1" t="s">
        <v>2</v>
      </c>
      <c r="R1" s="1"/>
      <c r="T1" s="3" t="s">
        <v>3</v>
      </c>
      <c r="U1" s="3"/>
      <c r="W1" s="1" t="s">
        <v>4</v>
      </c>
      <c r="X1" s="1"/>
      <c r="AA1" s="1" t="s">
        <v>5</v>
      </c>
      <c r="AB1" s="1"/>
      <c r="AC1" s="1"/>
      <c r="AD1" s="1"/>
      <c r="AE1" s="1"/>
      <c r="AG1" s="4" t="s">
        <v>6</v>
      </c>
      <c r="AH1" s="4"/>
      <c r="AI1" s="4"/>
      <c r="AJ1" s="4"/>
    </row>
    <row r="2" customFormat="false" ht="54" hidden="false" customHeight="true" outlineLevel="0" collapsed="false">
      <c r="A2" s="5" t="s">
        <v>7</v>
      </c>
      <c r="B2" s="5" t="s">
        <v>8</v>
      </c>
      <c r="C2" s="5" t="s">
        <v>9</v>
      </c>
      <c r="D2" s="5" t="s">
        <v>10</v>
      </c>
      <c r="E2" s="5" t="s">
        <v>11</v>
      </c>
      <c r="F2" s="6" t="s">
        <v>12</v>
      </c>
      <c r="G2" s="6" t="s">
        <v>13</v>
      </c>
      <c r="H2" s="5" t="s">
        <v>14</v>
      </c>
      <c r="I2" s="5" t="s">
        <v>15</v>
      </c>
      <c r="K2" s="7" t="s">
        <v>8</v>
      </c>
      <c r="L2" s="7" t="s">
        <v>9</v>
      </c>
      <c r="M2" s="7" t="s">
        <v>11</v>
      </c>
      <c r="N2" s="7" t="s">
        <v>16</v>
      </c>
      <c r="O2" s="7"/>
      <c r="Q2" s="7" t="s">
        <v>17</v>
      </c>
      <c r="R2" s="7" t="s">
        <v>18</v>
      </c>
      <c r="T2" s="7" t="s">
        <v>8</v>
      </c>
      <c r="U2" s="7" t="s">
        <v>19</v>
      </c>
      <c r="W2" s="7" t="s">
        <v>20</v>
      </c>
      <c r="X2" s="7" t="s">
        <v>21</v>
      </c>
      <c r="AA2" s="7" t="s">
        <v>22</v>
      </c>
      <c r="AB2" s="8" t="s">
        <v>23</v>
      </c>
      <c r="AC2" s="8" t="s">
        <v>24</v>
      </c>
      <c r="AD2" s="8" t="s">
        <v>25</v>
      </c>
      <c r="AE2" s="9" t="s">
        <v>26</v>
      </c>
      <c r="AG2" s="10" t="s">
        <v>14</v>
      </c>
      <c r="AH2" s="11" t="s">
        <v>10</v>
      </c>
      <c r="AI2" s="11" t="s">
        <v>8</v>
      </c>
      <c r="AJ2" s="12" t="s">
        <v>27</v>
      </c>
    </row>
    <row r="3" customFormat="false" ht="13.8" hidden="false" customHeight="false" outlineLevel="0" collapsed="false">
      <c r="A3" s="0" t="s">
        <v>28</v>
      </c>
      <c r="B3" s="13" t="s">
        <v>23</v>
      </c>
      <c r="C3" s="0" t="str">
        <f aca="false">VLOOKUP(TabInscriptions[[#This Row],[Activité]],TabActivités[],2,0)</f>
        <v>C105</v>
      </c>
      <c r="D3" s="0" t="str">
        <f aca="false">INDEX(ListeLocaux,1+1,MATCH(C3,CodesLocaux,0))</f>
        <v>L-109</v>
      </c>
      <c r="E3" s="0" t="str">
        <f aca="true">IF(I3&lt;=F3,OFFSET(SousListeLocaux,0,MATCH(C3,Codes,0)-1,1,1),IF(AND(I3&gt;F3,I3&lt;=2*F3),OFFSET(SousListeLocaux,1,MATCH(C3,Codes,1)-1,1,1),IF(AND(I3&gt;2*F3,I3&lt;=3*F3),OFFSET(SousListeLocaux,2,MATCH(C3,Codes,1)-1,1,1),IF(AND(I3&gt;3*F3,I3&lt;=4*F3),OFFSET(SousListeLocaux,3,MATCH(C3,Codes,1)-1,1,1),IF(AND(I3&gt;4*F3,I3&lt;=5*F3),OFFSET(SousListeLocaux,4,MATCH(C3,Codes,1)-1,1,1),IF(AND(I3&gt;5*F3,I3&lt;=6*F3),OFFSET(SousListeLocaux,5,MATCH(C3,Codes,1)-1,1,1),IF(AND(I3&gt;6*F3,I3&lt;=7*F3),OFFSET(SousListeLocaux,6,MATCH(C3,Codes,1)-1,1,1),OFFSET(SousListeLocaux,7,MATCH(C3,Codes,1)-1,1,1))))))))</f>
        <v>L-105</v>
      </c>
      <c r="F3" s="14" t="n">
        <f aca="false">VLOOKUP(TabInscriptions[[#This Row],[Local Prévu]],TabLocaux[],2,0)</f>
        <v>4</v>
      </c>
      <c r="G3" s="15" t="str">
        <f aca="false">INDEX(ListeHeures,1+1,MATCH(C3,Codes,0))</f>
        <v>10 h 30 à 11 h 15</v>
      </c>
      <c r="H3" s="16" t="str">
        <f aca="true">IF(I3&lt;=F3,OFFSET(SousListeHeures,0,MATCH(C3,Codes,0)-1,1,1),IF(AND(I3&gt;F3,I3&lt;=2*F3),OFFSET(SousListeHeures,1,MATCH(C3,Codes,1)-1,1,1),IF(AND(I3&gt;2*F3,I3&lt;=3*F3),OFFSET(SousListeHeures,2,MATCH(C3,Codes,1)-1,1,1),IF(AND(I3&gt;3*F3,I3&lt;=4*F3),OFFSET(SousListeHeures,3,MATCH(C3,Codes,1)-1,1,1),IF(AND(I3&gt;4*F3,I3&lt;=5*F3),OFFSET(SousListeHeures,4,MATCH(C3,Codes,1)-1,1,1),IF(AND(I3&gt;5*F3,I3&lt;=6*F3),OFFSET(SousListeHeures,5,MATCH(C3,Codes,1)-1,1,1),IF(AND(I3&gt;6*F3,I3&lt;=7*F3),OFFSET(SousListeHeures,6,MATCH(C3,Codes,1)-1,1,1),OFFSET(SousListeHeures,7,MATCH(C3,Codes,1)-1,1,1))))))))</f>
        <v>09 h 30 à 10 h 15</v>
      </c>
      <c r="I3" s="17" t="n">
        <f aca="false">COUNTIFS($D$3:D3,D3,$G$3:G3,G3)</f>
        <v>1</v>
      </c>
      <c r="K3" s="0" t="s">
        <v>23</v>
      </c>
      <c r="L3" s="0" t="s">
        <v>29</v>
      </c>
      <c r="M3" s="13" t="s">
        <v>30</v>
      </c>
      <c r="N3" s="16" t="s">
        <v>31</v>
      </c>
      <c r="O3" s="16" t="n">
        <f aca="false">COUNTIFS(C$3:C$42,L3,H$3:H$42,N3)</f>
        <v>4</v>
      </c>
      <c r="Q3" s="0" t="s">
        <v>30</v>
      </c>
      <c r="R3" s="0" t="n">
        <v>4</v>
      </c>
      <c r="T3" s="0" t="s">
        <v>23</v>
      </c>
      <c r="U3" s="0" t="s">
        <v>29</v>
      </c>
      <c r="W3" s="0" t="s">
        <v>32</v>
      </c>
      <c r="X3" s="0" t="s">
        <v>31</v>
      </c>
      <c r="AA3" s="7" t="s">
        <v>33</v>
      </c>
      <c r="AB3" s="18" t="s">
        <v>29</v>
      </c>
      <c r="AC3" s="18" t="s">
        <v>34</v>
      </c>
      <c r="AD3" s="18" t="s">
        <v>35</v>
      </c>
      <c r="AE3" s="18" t="s">
        <v>36</v>
      </c>
      <c r="AG3" s="19" t="s">
        <v>31</v>
      </c>
      <c r="AH3" s="20" t="s">
        <v>37</v>
      </c>
      <c r="AI3" s="20" t="s">
        <v>25</v>
      </c>
      <c r="AJ3" s="21" t="n">
        <v>4</v>
      </c>
    </row>
    <row r="4" customFormat="false" ht="13.8" hidden="false" customHeight="false" outlineLevel="0" collapsed="false">
      <c r="A4" s="0" t="s">
        <v>38</v>
      </c>
      <c r="B4" s="13" t="s">
        <v>23</v>
      </c>
      <c r="C4" s="0" t="str">
        <f aca="false">VLOOKUP(TabInscriptions[[#This Row],[Activité]],TabActivités[],2,0)</f>
        <v>C105</v>
      </c>
      <c r="D4" s="0" t="str">
        <f aca="false">INDEX(ListeLocaux,1+1,MATCH(C4,CodesLocaux,0))</f>
        <v>L-109</v>
      </c>
      <c r="E4" s="0" t="str">
        <f aca="true">IF(I4&lt;=F4,OFFSET(SousListeLocaux,0,MATCH(C4,Codes,0)-1,1,1),IF(AND(I4&gt;F4,I4&lt;=2*F4),OFFSET(SousListeLocaux,1,MATCH(C4,Codes,1)-1,1,1),IF(AND(I4&gt;2*F4,I4&lt;=3*F4),OFFSET(SousListeLocaux,2,MATCH(C4,Codes,1)-1,1,1),IF(AND(I4&gt;3*F4,I4&lt;=4*F4),OFFSET(SousListeLocaux,3,MATCH(C4,Codes,1)-1,1,1),IF(AND(I4&gt;4*F4,I4&lt;=5*F4),OFFSET(SousListeLocaux,4,MATCH(C4,Codes,1)-1,1,1),IF(AND(I4&gt;5*F4,I4&lt;=6*F4),OFFSET(SousListeLocaux,5,MATCH(C4,Codes,1)-1,1,1),IF(AND(I4&gt;6*F4,I4&lt;=7*F4),OFFSET(SousListeLocaux,6,MATCH(C4,Codes,1)-1,1,1),OFFSET(SousListeLocaux,7,MATCH(C4,Codes,1)-1,1,1))))))))</f>
        <v>L-105</v>
      </c>
      <c r="F4" s="14" t="n">
        <f aca="false">VLOOKUP(TabInscriptions[[#This Row],[Local Prévu]],TabLocaux[],2,0)</f>
        <v>4</v>
      </c>
      <c r="G4" s="15" t="str">
        <f aca="false">INDEX(ListeHeures,1+1,MATCH(C4,Codes,0))</f>
        <v>10 h 30 à 11 h 15</v>
      </c>
      <c r="H4" s="16" t="str">
        <f aca="true">IF(I4&lt;=F4,OFFSET(SousListeHeures,0,MATCH(C4,Codes,0)-1,1,1),IF(AND(I4&gt;F4,I4&lt;=2*F4),OFFSET(SousListeHeures,1,MATCH(C4,Codes,1)-1,1,1),IF(AND(I4&gt;2*F4,I4&lt;=3*F4),OFFSET(SousListeHeures,2,MATCH(C4,Codes,1)-1,1,1),IF(AND(I4&gt;3*F4,I4&lt;=4*F4),OFFSET(SousListeHeures,3,MATCH(C4,Codes,1)-1,1,1),IF(AND(I4&gt;4*F4,I4&lt;=5*F4),OFFSET(SousListeHeures,4,MATCH(C4,Codes,1)-1,1,1),IF(AND(I4&gt;5*F4,I4&lt;=6*F4),OFFSET(SousListeHeures,5,MATCH(C4,Codes,1)-1,1,1),IF(AND(I4&gt;6*F4,I4&lt;=7*F4),OFFSET(SousListeHeures,6,MATCH(C4,Codes,1)-1,1,1),OFFSET(SousListeHeures,7,MATCH(C4,Codes,1)-1,1,1))))))))</f>
        <v>09 h 30 à 10 h 15</v>
      </c>
      <c r="I4" s="17" t="n">
        <f aca="false">COUNTIFS($D$3:D4,D4,$G$3:G4,G4)</f>
        <v>2</v>
      </c>
      <c r="K4" s="0" t="s">
        <v>23</v>
      </c>
      <c r="L4" s="0" t="s">
        <v>29</v>
      </c>
      <c r="M4" s="13" t="s">
        <v>39</v>
      </c>
      <c r="N4" s="16" t="s">
        <v>40</v>
      </c>
      <c r="O4" s="16" t="n">
        <f aca="false">COUNTIFS(C$3:C$42,L4,H$3:H$42,N4)</f>
        <v>4</v>
      </c>
      <c r="Q4" s="0" t="s">
        <v>41</v>
      </c>
      <c r="R4" s="0" t="n">
        <v>4</v>
      </c>
      <c r="T4" s="0" t="s">
        <v>24</v>
      </c>
      <c r="U4" s="0" t="s">
        <v>36</v>
      </c>
      <c r="W4" s="0" t="s">
        <v>42</v>
      </c>
      <c r="X4" s="0" t="s">
        <v>40</v>
      </c>
      <c r="AA4" s="0" t="s">
        <v>43</v>
      </c>
      <c r="AB4" s="22" t="s">
        <v>31</v>
      </c>
      <c r="AC4" s="22" t="s">
        <v>40</v>
      </c>
      <c r="AD4" s="22" t="s">
        <v>31</v>
      </c>
      <c r="AE4" s="22" t="s">
        <v>44</v>
      </c>
      <c r="AG4" s="23"/>
      <c r="AH4" s="20" t="s">
        <v>39</v>
      </c>
      <c r="AI4" s="20" t="s">
        <v>23</v>
      </c>
      <c r="AJ4" s="21" t="n">
        <v>4</v>
      </c>
    </row>
    <row r="5" customFormat="false" ht="13.8" hidden="false" customHeight="false" outlineLevel="0" collapsed="false">
      <c r="A5" s="0" t="s">
        <v>45</v>
      </c>
      <c r="B5" s="13" t="s">
        <v>23</v>
      </c>
      <c r="C5" s="0" t="str">
        <f aca="false">VLOOKUP(TabInscriptions[[#This Row],[Activité]],TabActivités[],2,0)</f>
        <v>C105</v>
      </c>
      <c r="D5" s="0" t="str">
        <f aca="false">INDEX(ListeLocaux,1+1,MATCH(C5,CodesLocaux,0))</f>
        <v>L-109</v>
      </c>
      <c r="E5" s="0" t="str">
        <f aca="true">IF(I5&lt;=F5,OFFSET(SousListeLocaux,0,MATCH(C5,Codes,0)-1,1,1),IF(AND(I5&gt;F5,I5&lt;=2*F5),OFFSET(SousListeLocaux,1,MATCH(C5,Codes,1)-1,1,1),IF(AND(I5&gt;2*F5,I5&lt;=3*F5),OFFSET(SousListeLocaux,2,MATCH(C5,Codes,1)-1,1,1),IF(AND(I5&gt;3*F5,I5&lt;=4*F5),OFFSET(SousListeLocaux,3,MATCH(C5,Codes,1)-1,1,1),IF(AND(I5&gt;4*F5,I5&lt;=5*F5),OFFSET(SousListeLocaux,4,MATCH(C5,Codes,1)-1,1,1),IF(AND(I5&gt;5*F5,I5&lt;=6*F5),OFFSET(SousListeLocaux,5,MATCH(C5,Codes,1)-1,1,1),IF(AND(I5&gt;6*F5,I5&lt;=7*F5),OFFSET(SousListeLocaux,6,MATCH(C5,Codes,1)-1,1,1),OFFSET(SousListeLocaux,7,MATCH(C5,Codes,1)-1,1,1))))))))</f>
        <v>L-105</v>
      </c>
      <c r="F5" s="14" t="n">
        <f aca="false">VLOOKUP(TabInscriptions[[#This Row],[Local Prévu]],TabLocaux[],2,0)</f>
        <v>4</v>
      </c>
      <c r="G5" s="15" t="str">
        <f aca="false">INDEX(ListeHeures,1+1,MATCH(C5,Codes,0))</f>
        <v>10 h 30 à 11 h 15</v>
      </c>
      <c r="H5" s="16" t="str">
        <f aca="true">IF(I5&lt;=F5,OFFSET(SousListeHeures,0,MATCH(C5,Codes,0)-1,1,1),IF(AND(I5&gt;F5,I5&lt;=2*F5),OFFSET(SousListeHeures,1,MATCH(C5,Codes,1)-1,1,1),IF(AND(I5&gt;2*F5,I5&lt;=3*F5),OFFSET(SousListeHeures,2,MATCH(C5,Codes,1)-1,1,1),IF(AND(I5&gt;3*F5,I5&lt;=4*F5),OFFSET(SousListeHeures,3,MATCH(C5,Codes,1)-1,1,1),IF(AND(I5&gt;4*F5,I5&lt;=5*F5),OFFSET(SousListeHeures,4,MATCH(C5,Codes,1)-1,1,1),IF(AND(I5&gt;5*F5,I5&lt;=6*F5),OFFSET(SousListeHeures,5,MATCH(C5,Codes,1)-1,1,1),IF(AND(I5&gt;6*F5,I5&lt;=7*F5),OFFSET(SousListeHeures,6,MATCH(C5,Codes,1)-1,1,1),OFFSET(SousListeHeures,7,MATCH(C5,Codes,1)-1,1,1))))))))</f>
        <v>09 h 30 à 10 h 15</v>
      </c>
      <c r="I5" s="17" t="n">
        <f aca="false">COUNTIFS($D$3:D5,D5,$G$3:G5,G5)</f>
        <v>3</v>
      </c>
      <c r="K5" s="0" t="s">
        <v>23</v>
      </c>
      <c r="L5" s="0" t="s">
        <v>29</v>
      </c>
      <c r="M5" s="13" t="s">
        <v>30</v>
      </c>
      <c r="N5" s="16" t="s">
        <v>46</v>
      </c>
      <c r="O5" s="16" t="n">
        <f aca="false">COUNTIFS(C$3:C$42,L5,H$3:H$42,N5)</f>
        <v>2</v>
      </c>
      <c r="Q5" s="0" t="s">
        <v>37</v>
      </c>
      <c r="R5" s="0" t="n">
        <v>4</v>
      </c>
      <c r="T5" s="0" t="s">
        <v>25</v>
      </c>
      <c r="U5" s="0" t="s">
        <v>35</v>
      </c>
      <c r="W5" s="0" t="s">
        <v>47</v>
      </c>
      <c r="X5" s="0" t="s">
        <v>44</v>
      </c>
      <c r="AA5" s="0" t="s">
        <v>48</v>
      </c>
      <c r="AB5" s="24" t="s">
        <v>40</v>
      </c>
      <c r="AC5" s="24" t="s">
        <v>49</v>
      </c>
      <c r="AD5" s="24" t="s">
        <v>46</v>
      </c>
      <c r="AE5" s="24" t="s">
        <v>50</v>
      </c>
      <c r="AG5" s="19" t="s">
        <v>40</v>
      </c>
      <c r="AH5" s="20" t="s">
        <v>41</v>
      </c>
      <c r="AI5" s="20" t="s">
        <v>26</v>
      </c>
      <c r="AJ5" s="21" t="n">
        <v>4</v>
      </c>
    </row>
    <row r="6" customFormat="false" ht="13.8" hidden="false" customHeight="false" outlineLevel="0" collapsed="false">
      <c r="A6" s="0" t="s">
        <v>51</v>
      </c>
      <c r="B6" s="13" t="s">
        <v>23</v>
      </c>
      <c r="C6" s="0" t="str">
        <f aca="false">VLOOKUP(TabInscriptions[[#This Row],[Activité]],TabActivités[],2,0)</f>
        <v>C105</v>
      </c>
      <c r="D6" s="0" t="str">
        <f aca="false">INDEX(ListeLocaux,1+1,MATCH(C6,CodesLocaux,0))</f>
        <v>L-109</v>
      </c>
      <c r="E6" s="0" t="str">
        <f aca="true">IF(I6&lt;=F6,OFFSET(SousListeLocaux,0,MATCH(C6,Codes,0)-1,1,1),IF(AND(I6&gt;F6,I6&lt;=2*F6),OFFSET(SousListeLocaux,1,MATCH(C6,Codes,1)-1,1,1),IF(AND(I6&gt;2*F6,I6&lt;=3*F6),OFFSET(SousListeLocaux,2,MATCH(C6,Codes,1)-1,1,1),IF(AND(I6&gt;3*F6,I6&lt;=4*F6),OFFSET(SousListeLocaux,3,MATCH(C6,Codes,1)-1,1,1),IF(AND(I6&gt;4*F6,I6&lt;=5*F6),OFFSET(SousListeLocaux,4,MATCH(C6,Codes,1)-1,1,1),IF(AND(I6&gt;5*F6,I6&lt;=6*F6),OFFSET(SousListeLocaux,5,MATCH(C6,Codes,1)-1,1,1),IF(AND(I6&gt;6*F6,I6&lt;=7*F6),OFFSET(SousListeLocaux,6,MATCH(C6,Codes,1)-1,1,1),OFFSET(SousListeLocaux,7,MATCH(C6,Codes,1)-1,1,1))))))))</f>
        <v>L-105</v>
      </c>
      <c r="F6" s="14" t="n">
        <f aca="false">VLOOKUP(TabInscriptions[[#This Row],[Local Prévu]],TabLocaux[],2,0)</f>
        <v>4</v>
      </c>
      <c r="G6" s="15" t="str">
        <f aca="false">INDEX(ListeHeures,1+1,MATCH(C6,Codes,0))</f>
        <v>10 h 30 à 11 h 15</v>
      </c>
      <c r="H6" s="16" t="str">
        <f aca="true">IF(I6&lt;=F6,OFFSET(SousListeHeures,0,MATCH(C6,Codes,0)-1,1,1),IF(AND(I6&gt;F6,I6&lt;=2*F6),OFFSET(SousListeHeures,1,MATCH(C6,Codes,1)-1,1,1),IF(AND(I6&gt;2*F6,I6&lt;=3*F6),OFFSET(SousListeHeures,2,MATCH(C6,Codes,1)-1,1,1),IF(AND(I6&gt;3*F6,I6&lt;=4*F6),OFFSET(SousListeHeures,3,MATCH(C6,Codes,1)-1,1,1),IF(AND(I6&gt;4*F6,I6&lt;=5*F6),OFFSET(SousListeHeures,4,MATCH(C6,Codes,1)-1,1,1),IF(AND(I6&gt;5*F6,I6&lt;=6*F6),OFFSET(SousListeHeures,5,MATCH(C6,Codes,1)-1,1,1),IF(AND(I6&gt;6*F6,I6&lt;=7*F6),OFFSET(SousListeHeures,6,MATCH(C6,Codes,1)-1,1,1),OFFSET(SousListeHeures,7,MATCH(C6,Codes,1)-1,1,1))))))))</f>
        <v>09 h 30 à 10 h 15</v>
      </c>
      <c r="I6" s="17" t="n">
        <f aca="false">COUNTIFS($D$3:D6,D6,$G$3:G6,G6)</f>
        <v>4</v>
      </c>
      <c r="K6" s="0" t="s">
        <v>23</v>
      </c>
      <c r="L6" s="0" t="s">
        <v>29</v>
      </c>
      <c r="M6" s="13" t="s">
        <v>30</v>
      </c>
      <c r="N6" s="16" t="s">
        <v>50</v>
      </c>
      <c r="O6" s="16" t="n">
        <f aca="false">COUNTIFS(C$3:C$42,L6,H$3:H$42,N6)</f>
        <v>0</v>
      </c>
      <c r="Q6" s="0" t="s">
        <v>52</v>
      </c>
      <c r="R6" s="0" t="n">
        <v>4</v>
      </c>
      <c r="T6" s="0" t="s">
        <v>26</v>
      </c>
      <c r="U6" s="0" t="s">
        <v>34</v>
      </c>
      <c r="W6" s="0" t="s">
        <v>53</v>
      </c>
      <c r="X6" s="0" t="s">
        <v>46</v>
      </c>
      <c r="AA6" s="0" t="s">
        <v>54</v>
      </c>
      <c r="AB6" s="25" t="s">
        <v>46</v>
      </c>
      <c r="AC6" s="25"/>
      <c r="AD6" s="25" t="s">
        <v>55</v>
      </c>
      <c r="AE6" s="25"/>
      <c r="AG6" s="26"/>
      <c r="AH6" s="20" t="s">
        <v>37</v>
      </c>
      <c r="AI6" s="20" t="s">
        <v>25</v>
      </c>
      <c r="AJ6" s="21" t="n">
        <v>4</v>
      </c>
    </row>
    <row r="7" customFormat="false" ht="13.8" hidden="false" customHeight="false" outlineLevel="0" collapsed="false">
      <c r="A7" s="0" t="s">
        <v>56</v>
      </c>
      <c r="B7" s="13" t="s">
        <v>23</v>
      </c>
      <c r="C7" s="0" t="str">
        <f aca="false">VLOOKUP(TabInscriptions[[#This Row],[Activité]],TabActivités[],2,0)</f>
        <v>C105</v>
      </c>
      <c r="D7" s="0" t="str">
        <f aca="false">INDEX(ListeLocaux,1+1,MATCH(C7,CodesLocaux,0))</f>
        <v>L-109</v>
      </c>
      <c r="E7" s="0" t="str">
        <f aca="true">IF(I7&lt;=F7,OFFSET(SousListeLocaux,0,MATCH(C7,Codes,0)-1,1,1),IF(AND(I7&gt;F7,I7&lt;=2*F7),OFFSET(SousListeLocaux,1,MATCH(C7,Codes,1)-1,1,1),IF(AND(I7&gt;2*F7,I7&lt;=3*F7),OFFSET(SousListeLocaux,2,MATCH(C7,Codes,1)-1,1,1),IF(AND(I7&gt;3*F7,I7&lt;=4*F7),OFFSET(SousListeLocaux,3,MATCH(C7,Codes,1)-1,1,1),IF(AND(I7&gt;4*F7,I7&lt;=5*F7),OFFSET(SousListeLocaux,4,MATCH(C7,Codes,1)-1,1,1),IF(AND(I7&gt;5*F7,I7&lt;=6*F7),OFFSET(SousListeLocaux,5,MATCH(C7,Codes,1)-1,1,1),IF(AND(I7&gt;6*F7,I7&lt;=7*F7),OFFSET(SousListeLocaux,6,MATCH(C7,Codes,1)-1,1,1),OFFSET(SousListeLocaux,7,MATCH(C7,Codes,1)-1,1,1))))))))</f>
        <v>L-109</v>
      </c>
      <c r="F7" s="14" t="n">
        <f aca="false">VLOOKUP(TabInscriptions[[#This Row],[Local Prévu]],TabLocaux[],2,0)</f>
        <v>4</v>
      </c>
      <c r="G7" s="15" t="str">
        <f aca="false">INDEX(ListeHeures,1+1,MATCH(C7,Codes,0))</f>
        <v>10 h 30 à 11 h 15</v>
      </c>
      <c r="H7" s="16" t="str">
        <f aca="true">IF(I7&lt;=F7,OFFSET(SousListeHeures,0,MATCH(C7,Codes,0)-1,1,1),IF(AND(I7&gt;F7,I7&lt;=2*F7),OFFSET(SousListeHeures,1,MATCH(C7,Codes,1)-1,1,1),IF(AND(I7&gt;2*F7,I7&lt;=3*F7),OFFSET(SousListeHeures,2,MATCH(C7,Codes,1)-1,1,1),IF(AND(I7&gt;3*F7,I7&lt;=4*F7),OFFSET(SousListeHeures,3,MATCH(C7,Codes,1)-1,1,1),IF(AND(I7&gt;4*F7,I7&lt;=5*F7),OFFSET(SousListeHeures,4,MATCH(C7,Codes,1)-1,1,1),IF(AND(I7&gt;5*F7,I7&lt;=6*F7),OFFSET(SousListeHeures,5,MATCH(C7,Codes,1)-1,1,1),IF(AND(I7&gt;6*F7,I7&lt;=7*F7),OFFSET(SousListeHeures,6,MATCH(C7,Codes,1)-1,1,1),OFFSET(SousListeHeures,7,MATCH(C7,Codes,1)-1,1,1))))))))</f>
        <v>10 h 30 à 11 h 15</v>
      </c>
      <c r="I7" s="17" t="n">
        <f aca="false">COUNTIFS($D$3:D7,D7,$G$3:G7,G7)</f>
        <v>5</v>
      </c>
      <c r="K7" s="0" t="s">
        <v>23</v>
      </c>
      <c r="L7" s="0" t="s">
        <v>29</v>
      </c>
      <c r="M7" s="13" t="s">
        <v>30</v>
      </c>
      <c r="N7" s="16" t="s">
        <v>55</v>
      </c>
      <c r="O7" s="16" t="n">
        <f aca="false">COUNTIFS(C$3:C$42,L7,H$3:H$42,N7)</f>
        <v>0</v>
      </c>
      <c r="Q7" s="0" t="s">
        <v>39</v>
      </c>
      <c r="R7" s="0" t="n">
        <v>4</v>
      </c>
      <c r="W7" s="0" t="s">
        <v>57</v>
      </c>
      <c r="X7" s="0" t="s">
        <v>49</v>
      </c>
      <c r="AA7" s="0" t="s">
        <v>58</v>
      </c>
      <c r="AB7" s="27" t="s">
        <v>50</v>
      </c>
      <c r="AC7" s="27"/>
      <c r="AD7" s="27"/>
      <c r="AE7" s="27"/>
      <c r="AG7" s="26"/>
      <c r="AH7" s="20" t="s">
        <v>52</v>
      </c>
      <c r="AI7" s="20" t="s">
        <v>24</v>
      </c>
      <c r="AJ7" s="21" t="n">
        <v>4</v>
      </c>
    </row>
    <row r="8" customFormat="false" ht="13.8" hidden="false" customHeight="false" outlineLevel="0" collapsed="false">
      <c r="A8" s="0" t="s">
        <v>59</v>
      </c>
      <c r="B8" s="13" t="s">
        <v>23</v>
      </c>
      <c r="C8" s="0" t="str">
        <f aca="false">VLOOKUP(TabInscriptions[[#This Row],[Activité]],TabActivités[],2,0)</f>
        <v>C105</v>
      </c>
      <c r="D8" s="0" t="str">
        <f aca="false">INDEX(ListeLocaux,1+1,MATCH(C8,CodesLocaux,0))</f>
        <v>L-109</v>
      </c>
      <c r="E8" s="0" t="str">
        <f aca="true">IF(I8&lt;=F8,OFFSET(SousListeLocaux,0,MATCH(C8,Codes,0)-1,1,1),IF(AND(I8&gt;F8,I8&lt;=2*F8),OFFSET(SousListeLocaux,1,MATCH(C8,Codes,1)-1,1,1),IF(AND(I8&gt;2*F8,I8&lt;=3*F8),OFFSET(SousListeLocaux,2,MATCH(C8,Codes,1)-1,1,1),IF(AND(I8&gt;3*F8,I8&lt;=4*F8),OFFSET(SousListeLocaux,3,MATCH(C8,Codes,1)-1,1,1),IF(AND(I8&gt;4*F8,I8&lt;=5*F8),OFFSET(SousListeLocaux,4,MATCH(C8,Codes,1)-1,1,1),IF(AND(I8&gt;5*F8,I8&lt;=6*F8),OFFSET(SousListeLocaux,5,MATCH(C8,Codes,1)-1,1,1),IF(AND(I8&gt;6*F8,I8&lt;=7*F8),OFFSET(SousListeLocaux,6,MATCH(C8,Codes,1)-1,1,1),OFFSET(SousListeLocaux,7,MATCH(C8,Codes,1)-1,1,1))))))))</f>
        <v>L-109</v>
      </c>
      <c r="F8" s="14" t="n">
        <f aca="false">VLOOKUP(TabInscriptions[[#This Row],[Local Prévu]],TabLocaux[],2,0)</f>
        <v>4</v>
      </c>
      <c r="G8" s="15" t="str">
        <f aca="false">INDEX(ListeHeures,1+1,MATCH(C8,Codes,0))</f>
        <v>10 h 30 à 11 h 15</v>
      </c>
      <c r="H8" s="16" t="str">
        <f aca="true">IF(I8&lt;=F8,OFFSET(SousListeHeures,0,MATCH(C8,Codes,0)-1,1,1),IF(AND(I8&gt;F8,I8&lt;=2*F8),OFFSET(SousListeHeures,1,MATCH(C8,Codes,1)-1,1,1),IF(AND(I8&gt;2*F8,I8&lt;=3*F8),OFFSET(SousListeHeures,2,MATCH(C8,Codes,1)-1,1,1),IF(AND(I8&gt;3*F8,I8&lt;=4*F8),OFFSET(SousListeHeures,3,MATCH(C8,Codes,1)-1,1,1),IF(AND(I8&gt;4*F8,I8&lt;=5*F8),OFFSET(SousListeHeures,4,MATCH(C8,Codes,1)-1,1,1),IF(AND(I8&gt;5*F8,I8&lt;=6*F8),OFFSET(SousListeHeures,5,MATCH(C8,Codes,1)-1,1,1),IF(AND(I8&gt;6*F8,I8&lt;=7*F8),OFFSET(SousListeHeures,6,MATCH(C8,Codes,1)-1,1,1),OFFSET(SousListeHeures,7,MATCH(C8,Codes,1)-1,1,1))))))))</f>
        <v>10 h 30 à 11 h 15</v>
      </c>
      <c r="I8" s="17" t="n">
        <f aca="false">COUNTIFS($D$3:D8,D8,$G$3:G8,G8)</f>
        <v>6</v>
      </c>
      <c r="K8" s="0" t="s">
        <v>26</v>
      </c>
      <c r="L8" s="0" t="s">
        <v>34</v>
      </c>
      <c r="M8" s="13" t="s">
        <v>41</v>
      </c>
      <c r="N8" s="16" t="s">
        <v>40</v>
      </c>
      <c r="O8" s="16" t="n">
        <f aca="false">COUNTIFS(C$3:C$42,L8,H$3:H$42,N8)</f>
        <v>4</v>
      </c>
      <c r="Q8" s="0" t="s">
        <v>60</v>
      </c>
      <c r="R8" s="0" t="n">
        <v>4</v>
      </c>
      <c r="W8" s="0" t="s">
        <v>61</v>
      </c>
      <c r="X8" s="0" t="s">
        <v>50</v>
      </c>
      <c r="AA8" s="0" t="s">
        <v>62</v>
      </c>
      <c r="AB8" s="28" t="s">
        <v>55</v>
      </c>
      <c r="AC8" s="28"/>
      <c r="AD8" s="28"/>
      <c r="AE8" s="28"/>
      <c r="AG8" s="23"/>
      <c r="AH8" s="20" t="s">
        <v>39</v>
      </c>
      <c r="AI8" s="20" t="s">
        <v>23</v>
      </c>
      <c r="AJ8" s="21" t="n">
        <v>4</v>
      </c>
    </row>
    <row r="9" customFormat="false" ht="13.8" hidden="false" customHeight="false" outlineLevel="0" collapsed="false">
      <c r="A9" s="0" t="s">
        <v>63</v>
      </c>
      <c r="B9" s="13" t="s">
        <v>23</v>
      </c>
      <c r="C9" s="0" t="str">
        <f aca="false">VLOOKUP(TabInscriptions[[#This Row],[Activité]],TabActivités[],2,0)</f>
        <v>C105</v>
      </c>
      <c r="D9" s="0" t="str">
        <f aca="false">INDEX(ListeLocaux,1+1,MATCH(C9,CodesLocaux,0))</f>
        <v>L-109</v>
      </c>
      <c r="E9" s="0" t="str">
        <f aca="true">IF(I9&lt;=F9,OFFSET(SousListeLocaux,0,MATCH(C9,Codes,0)-1,1,1),IF(AND(I9&gt;F9,I9&lt;=2*F9),OFFSET(SousListeLocaux,1,MATCH(C9,Codes,1)-1,1,1),IF(AND(I9&gt;2*F9,I9&lt;=3*F9),OFFSET(SousListeLocaux,2,MATCH(C9,Codes,1)-1,1,1),IF(AND(I9&gt;3*F9,I9&lt;=4*F9),OFFSET(SousListeLocaux,3,MATCH(C9,Codes,1)-1,1,1),IF(AND(I9&gt;4*F9,I9&lt;=5*F9),OFFSET(SousListeLocaux,4,MATCH(C9,Codes,1)-1,1,1),IF(AND(I9&gt;5*F9,I9&lt;=6*F9),OFFSET(SousListeLocaux,5,MATCH(C9,Codes,1)-1,1,1),IF(AND(I9&gt;6*F9,I9&lt;=7*F9),OFFSET(SousListeLocaux,6,MATCH(C9,Codes,1)-1,1,1),OFFSET(SousListeLocaux,7,MATCH(C9,Codes,1)-1,1,1))))))))</f>
        <v>L-109</v>
      </c>
      <c r="F9" s="14" t="n">
        <f aca="false">VLOOKUP(TabInscriptions[[#This Row],[Local Prévu]],TabLocaux[],2,0)</f>
        <v>4</v>
      </c>
      <c r="G9" s="15" t="str">
        <f aca="false">INDEX(ListeHeures,1+1,MATCH(C9,Codes,0))</f>
        <v>10 h 30 à 11 h 15</v>
      </c>
      <c r="H9" s="16" t="str">
        <f aca="true">IF(I9&lt;=F9,OFFSET(SousListeHeures,0,MATCH(C9,Codes,0)-1,1,1),IF(AND(I9&gt;F9,I9&lt;=2*F9),OFFSET(SousListeHeures,1,MATCH(C9,Codes,1)-1,1,1),IF(AND(I9&gt;2*F9,I9&lt;=3*F9),OFFSET(SousListeHeures,2,MATCH(C9,Codes,1)-1,1,1),IF(AND(I9&gt;3*F9,I9&lt;=4*F9),OFFSET(SousListeHeures,3,MATCH(C9,Codes,1)-1,1,1),IF(AND(I9&gt;4*F9,I9&lt;=5*F9),OFFSET(SousListeHeures,4,MATCH(C9,Codes,1)-1,1,1),IF(AND(I9&gt;5*F9,I9&lt;=6*F9),OFFSET(SousListeHeures,5,MATCH(C9,Codes,1)-1,1,1),IF(AND(I9&gt;6*F9,I9&lt;=7*F9),OFFSET(SousListeHeures,6,MATCH(C9,Codes,1)-1,1,1),OFFSET(SousListeHeures,7,MATCH(C9,Codes,1)-1,1,1))))))))</f>
        <v>10 h 30 à 11 h 15</v>
      </c>
      <c r="I9" s="17" t="n">
        <f aca="false">COUNTIFS($D$3:D9,D9,$G$3:G9,G9)</f>
        <v>7</v>
      </c>
      <c r="K9" s="0" t="s">
        <v>26</v>
      </c>
      <c r="L9" s="0" t="s">
        <v>34</v>
      </c>
      <c r="M9" s="13" t="s">
        <v>41</v>
      </c>
      <c r="N9" s="16" t="s">
        <v>49</v>
      </c>
      <c r="O9" s="16" t="n">
        <f aca="false">COUNTIFS(C$3:C$42,L9,H$3:H$42,N9)</f>
        <v>4</v>
      </c>
      <c r="W9" s="0" t="s">
        <v>64</v>
      </c>
      <c r="X9" s="0" t="s">
        <v>55</v>
      </c>
      <c r="AA9" s="0" t="s">
        <v>65</v>
      </c>
      <c r="AB9" s="29"/>
      <c r="AC9" s="29"/>
      <c r="AD9" s="29"/>
      <c r="AE9" s="29"/>
      <c r="AG9" s="30" t="s">
        <v>44</v>
      </c>
      <c r="AH9" s="20" t="s">
        <v>52</v>
      </c>
      <c r="AI9" s="20" t="s">
        <v>24</v>
      </c>
      <c r="AJ9" s="21" t="n">
        <v>4</v>
      </c>
    </row>
    <row r="10" customFormat="false" ht="13.8" hidden="false" customHeight="false" outlineLevel="0" collapsed="false">
      <c r="A10" s="0" t="s">
        <v>66</v>
      </c>
      <c r="B10" s="13" t="s">
        <v>23</v>
      </c>
      <c r="C10" s="0" t="str">
        <f aca="false">VLOOKUP(TabInscriptions[[#This Row],[Activité]],TabActivités[],2,0)</f>
        <v>C105</v>
      </c>
      <c r="D10" s="0" t="str">
        <f aca="false">INDEX(ListeLocaux,1+1,MATCH(C10,CodesLocaux,0))</f>
        <v>L-109</v>
      </c>
      <c r="E10" s="0" t="str">
        <f aca="true">IF(I10&lt;=F10,OFFSET(SousListeLocaux,0,MATCH(C10,Codes,0)-1,1,1),IF(AND(I10&gt;F10,I10&lt;=2*F10),OFFSET(SousListeLocaux,1,MATCH(C10,Codes,1)-1,1,1),IF(AND(I10&gt;2*F10,I10&lt;=3*F10),OFFSET(SousListeLocaux,2,MATCH(C10,Codes,1)-1,1,1),IF(AND(I10&gt;3*F10,I10&lt;=4*F10),OFFSET(SousListeLocaux,3,MATCH(C10,Codes,1)-1,1,1),IF(AND(I10&gt;4*F10,I10&lt;=5*F10),OFFSET(SousListeLocaux,4,MATCH(C10,Codes,1)-1,1,1),IF(AND(I10&gt;5*F10,I10&lt;=6*F10),OFFSET(SousListeLocaux,5,MATCH(C10,Codes,1)-1,1,1),IF(AND(I10&gt;6*F10,I10&lt;=7*F10),OFFSET(SousListeLocaux,6,MATCH(C10,Codes,1)-1,1,1),OFFSET(SousListeLocaux,7,MATCH(C10,Codes,1)-1,1,1))))))))</f>
        <v>L-109</v>
      </c>
      <c r="F10" s="14" t="n">
        <f aca="false">VLOOKUP(TabInscriptions[[#This Row],[Local Prévu]],TabLocaux[],2,0)</f>
        <v>4</v>
      </c>
      <c r="G10" s="15" t="str">
        <f aca="false">INDEX(ListeHeures,1+1,MATCH(C10,Codes,0))</f>
        <v>10 h 30 à 11 h 15</v>
      </c>
      <c r="H10" s="16" t="str">
        <f aca="true">IF(I10&lt;=F10,OFFSET(SousListeHeures,0,MATCH(C10,Codes,0)-1,1,1),IF(AND(I10&gt;F10,I10&lt;=2*F10),OFFSET(SousListeHeures,1,MATCH(C10,Codes,1)-1,1,1),IF(AND(I10&gt;2*F10,I10&lt;=3*F10),OFFSET(SousListeHeures,2,MATCH(C10,Codes,1)-1,1,1),IF(AND(I10&gt;3*F10,I10&lt;=4*F10),OFFSET(SousListeHeures,3,MATCH(C10,Codes,1)-1,1,1),IF(AND(I10&gt;4*F10,I10&lt;=5*F10),OFFSET(SousListeHeures,4,MATCH(C10,Codes,1)-1,1,1),IF(AND(I10&gt;5*F10,I10&lt;=6*F10),OFFSET(SousListeHeures,5,MATCH(C10,Codes,1)-1,1,1),IF(AND(I10&gt;6*F10,I10&lt;=7*F10),OFFSET(SousListeHeures,6,MATCH(C10,Codes,1)-1,1,1),OFFSET(SousListeHeures,7,MATCH(C10,Codes,1)-1,1,1))))))))</f>
        <v>10 h 30 à 11 h 15</v>
      </c>
      <c r="I10" s="17" t="n">
        <f aca="false">COUNTIFS($D$3:D10,D10,$G$3:G10,G10)</f>
        <v>8</v>
      </c>
      <c r="K10" s="0" t="s">
        <v>25</v>
      </c>
      <c r="L10" s="0" t="s">
        <v>35</v>
      </c>
      <c r="M10" s="13" t="s">
        <v>60</v>
      </c>
      <c r="N10" s="16" t="s">
        <v>31</v>
      </c>
      <c r="O10" s="16" t="n">
        <f aca="false">COUNTIFS(C$3:C$42,L10,H$3:H$42,N10)</f>
        <v>4</v>
      </c>
      <c r="W10" s="0" t="s">
        <v>67</v>
      </c>
      <c r="X10" s="0" t="s">
        <v>68</v>
      </c>
      <c r="AA10" s="0" t="s">
        <v>69</v>
      </c>
      <c r="AB10" s="31"/>
      <c r="AC10" s="31"/>
      <c r="AD10" s="31"/>
      <c r="AE10" s="31"/>
      <c r="AG10" s="30" t="n">
        <v>0</v>
      </c>
      <c r="AH10" s="20" t="s">
        <v>41</v>
      </c>
      <c r="AI10" s="20" t="s">
        <v>26</v>
      </c>
      <c r="AJ10" s="21" t="n">
        <v>2</v>
      </c>
    </row>
    <row r="11" customFormat="false" ht="13.8" hidden="false" customHeight="false" outlineLevel="0" collapsed="false">
      <c r="A11" s="0" t="s">
        <v>70</v>
      </c>
      <c r="B11" s="13" t="s">
        <v>23</v>
      </c>
      <c r="C11" s="0" t="str">
        <f aca="false">VLOOKUP(TabInscriptions[[#This Row],[Activité]],TabActivités[],2,0)</f>
        <v>C105</v>
      </c>
      <c r="D11" s="0" t="str">
        <f aca="false">INDEX(ListeLocaux,1+1,MATCH(C11,CodesLocaux,0))</f>
        <v>L-109</v>
      </c>
      <c r="E11" s="0" t="str">
        <f aca="true">IF(I11&lt;=F11,OFFSET(SousListeLocaux,0,MATCH(C11,Codes,0)-1,1,1),IF(AND(I11&gt;F11,I11&lt;=2*F11),OFFSET(SousListeLocaux,1,MATCH(C11,Codes,1)-1,1,1),IF(AND(I11&gt;2*F11,I11&lt;=3*F11),OFFSET(SousListeLocaux,2,MATCH(C11,Codes,1)-1,1,1),IF(AND(I11&gt;3*F11,I11&lt;=4*F11),OFFSET(SousListeLocaux,3,MATCH(C11,Codes,1)-1,1,1),IF(AND(I11&gt;4*F11,I11&lt;=5*F11),OFFSET(SousListeLocaux,4,MATCH(C11,Codes,1)-1,1,1),IF(AND(I11&gt;5*F11,I11&lt;=6*F11),OFFSET(SousListeLocaux,5,MATCH(C11,Codes,1)-1,1,1),IF(AND(I11&gt;6*F11,I11&lt;=7*F11),OFFSET(SousListeLocaux,6,MATCH(C11,Codes,1)-1,1,1),OFFSET(SousListeLocaux,7,MATCH(C11,Codes,1)-1,1,1))))))))</f>
        <v>L-105</v>
      </c>
      <c r="F11" s="14" t="n">
        <f aca="false">VLOOKUP(TabInscriptions[[#This Row],[Local Prévu]],TabLocaux[],2,0)</f>
        <v>4</v>
      </c>
      <c r="G11" s="15" t="str">
        <f aca="false">INDEX(ListeHeures,1+1,MATCH(C11,Codes,0))</f>
        <v>10 h 30 à 11 h 15</v>
      </c>
      <c r="H11" s="16" t="str">
        <f aca="true">IF(I11&lt;=F11,OFFSET(SousListeHeures,0,MATCH(C11,Codes,0)-1,1,1),IF(AND(I11&gt;F11,I11&lt;=2*F11),OFFSET(SousListeHeures,1,MATCH(C11,Codes,1)-1,1,1),IF(AND(I11&gt;2*F11,I11&lt;=3*F11),OFFSET(SousListeHeures,2,MATCH(C11,Codes,1)-1,1,1),IF(AND(I11&gt;3*F11,I11&lt;=4*F11),OFFSET(SousListeHeures,3,MATCH(C11,Codes,1)-1,1,1),IF(AND(I11&gt;4*F11,I11&lt;=5*F11),OFFSET(SousListeHeures,4,MATCH(C11,Codes,1)-1,1,1),IF(AND(I11&gt;5*F11,I11&lt;=6*F11),OFFSET(SousListeHeures,5,MATCH(C11,Codes,1)-1,1,1),IF(AND(I11&gt;6*F11,I11&lt;=7*F11),OFFSET(SousListeHeures,6,MATCH(C11,Codes,1)-1,1,1),OFFSET(SousListeHeures,7,MATCH(C11,Codes,1)-1,1,1))))))))</f>
        <v>12 h 30 à 13 h 15</v>
      </c>
      <c r="I11" s="17" t="n">
        <f aca="false">COUNTIFS($D$3:D11,D11,$G$3:G11,G11)</f>
        <v>9</v>
      </c>
      <c r="K11" s="0" t="s">
        <v>25</v>
      </c>
      <c r="L11" s="0" t="s">
        <v>35</v>
      </c>
      <c r="M11" s="13" t="s">
        <v>37</v>
      </c>
      <c r="N11" s="16" t="s">
        <v>46</v>
      </c>
      <c r="O11" s="16" t="n">
        <f aca="false">COUNTIFS(C$3:C$42,L11,H$3:H$42,N11)</f>
        <v>2</v>
      </c>
      <c r="AA11" s="0" t="s">
        <v>71</v>
      </c>
      <c r="AB11" s="32"/>
      <c r="AC11" s="32"/>
      <c r="AD11" s="32"/>
      <c r="AE11" s="32"/>
      <c r="AG11" s="19" t="s">
        <v>46</v>
      </c>
      <c r="AH11" s="20" t="s">
        <v>37</v>
      </c>
      <c r="AI11" s="20" t="s">
        <v>25</v>
      </c>
      <c r="AJ11" s="21" t="n">
        <v>2</v>
      </c>
    </row>
    <row r="12" customFormat="false" ht="13.8" hidden="false" customHeight="false" outlineLevel="0" collapsed="false">
      <c r="A12" s="0" t="s">
        <v>72</v>
      </c>
      <c r="B12" s="13" t="s">
        <v>23</v>
      </c>
      <c r="C12" s="0" t="str">
        <f aca="false">VLOOKUP(TabInscriptions[[#This Row],[Activité]],TabActivités[],2,0)</f>
        <v>C105</v>
      </c>
      <c r="D12" s="0" t="str">
        <f aca="false">INDEX(ListeLocaux,1+1,MATCH(C12,CodesLocaux,0))</f>
        <v>L-109</v>
      </c>
      <c r="E12" s="0" t="str">
        <f aca="true">IF(I12&lt;=F12,OFFSET(SousListeLocaux,0,MATCH(C12,Codes,0)-1,1,1),IF(AND(I12&gt;F12,I12&lt;=2*F12),OFFSET(SousListeLocaux,1,MATCH(C12,Codes,1)-1,1,1),IF(AND(I12&gt;2*F12,I12&lt;=3*F12),OFFSET(SousListeLocaux,2,MATCH(C12,Codes,1)-1,1,1),IF(AND(I12&gt;3*F12,I12&lt;=4*F12),OFFSET(SousListeLocaux,3,MATCH(C12,Codes,1)-1,1,1),IF(AND(I12&gt;4*F12,I12&lt;=5*F12),OFFSET(SousListeLocaux,4,MATCH(C12,Codes,1)-1,1,1),IF(AND(I12&gt;5*F12,I12&lt;=6*F12),OFFSET(SousListeLocaux,5,MATCH(C12,Codes,1)-1,1,1),IF(AND(I12&gt;6*F12,I12&lt;=7*F12),OFFSET(SousListeLocaux,6,MATCH(C12,Codes,1)-1,1,1),OFFSET(SousListeLocaux,7,MATCH(C12,Codes,1)-1,1,1))))))))</f>
        <v>L-105</v>
      </c>
      <c r="F12" s="14" t="n">
        <f aca="false">VLOOKUP(TabInscriptions[[#This Row],[Local Prévu]],TabLocaux[],2,0)</f>
        <v>4</v>
      </c>
      <c r="G12" s="15" t="str">
        <f aca="false">INDEX(ListeHeures,1+1,MATCH(C12,Codes,0))</f>
        <v>10 h 30 à 11 h 15</v>
      </c>
      <c r="H12" s="16" t="str">
        <f aca="true">IF(I12&lt;=F12,OFFSET(SousListeHeures,0,MATCH(C12,Codes,0)-1,1,1),IF(AND(I12&gt;F12,I12&lt;=2*F12),OFFSET(SousListeHeures,1,MATCH(C12,Codes,1)-1,1,1),IF(AND(I12&gt;2*F12,I12&lt;=3*F12),OFFSET(SousListeHeures,2,MATCH(C12,Codes,1)-1,1,1),IF(AND(I12&gt;3*F12,I12&lt;=4*F12),OFFSET(SousListeHeures,3,MATCH(C12,Codes,1)-1,1,1),IF(AND(I12&gt;4*F12,I12&lt;=5*F12),OFFSET(SousListeHeures,4,MATCH(C12,Codes,1)-1,1,1),IF(AND(I12&gt;5*F12,I12&lt;=6*F12),OFFSET(SousListeHeures,5,MATCH(C12,Codes,1)-1,1,1),IF(AND(I12&gt;6*F12,I12&lt;=7*F12),OFFSET(SousListeHeures,6,MATCH(C12,Codes,1)-1,1,1),OFFSET(SousListeHeures,7,MATCH(C12,Codes,1)-1,1,1))))))))</f>
        <v>12 h 30 à 13 h 15</v>
      </c>
      <c r="I12" s="17" t="n">
        <f aca="false">COUNTIFS($D$3:D12,D12,$G$3:G12,G12)</f>
        <v>10</v>
      </c>
      <c r="K12" s="0" t="s">
        <v>25</v>
      </c>
      <c r="L12" s="0" t="s">
        <v>35</v>
      </c>
      <c r="M12" s="13" t="s">
        <v>37</v>
      </c>
      <c r="N12" s="16" t="s">
        <v>55</v>
      </c>
      <c r="O12" s="16" t="n">
        <f aca="false">COUNTIFS(C$3:C$42,L12,H$3:H$42,N12)</f>
        <v>0</v>
      </c>
      <c r="AA12" s="7" t="s">
        <v>33</v>
      </c>
      <c r="AB12" s="33" t="str">
        <f aca="false">AB3</f>
        <v>C105</v>
      </c>
      <c r="AC12" s="33" t="str">
        <f aca="false">AC3</f>
        <v>S110</v>
      </c>
      <c r="AD12" s="33" t="str">
        <f aca="false">AD3</f>
        <v>P120</v>
      </c>
      <c r="AE12" s="33" t="str">
        <f aca="false">AE3</f>
        <v>J130</v>
      </c>
      <c r="AG12" s="26"/>
      <c r="AH12" s="20" t="s">
        <v>52</v>
      </c>
      <c r="AI12" s="20" t="s">
        <v>24</v>
      </c>
      <c r="AJ12" s="21" t="n">
        <v>2</v>
      </c>
    </row>
    <row r="13" customFormat="false" ht="13.8" hidden="false" customHeight="false" outlineLevel="0" collapsed="false">
      <c r="A13" s="0" t="s">
        <v>28</v>
      </c>
      <c r="B13" s="13" t="s">
        <v>25</v>
      </c>
      <c r="C13" s="0" t="str">
        <f aca="false">VLOOKUP(TabInscriptions[[#This Row],[Activité]],TabActivités[],2,0)</f>
        <v>P120</v>
      </c>
      <c r="D13" s="0" t="str">
        <f aca="false">INDEX(ListeLocaux,1+1,MATCH(C13,CodesLocaux,0))</f>
        <v>L-107</v>
      </c>
      <c r="E13" s="0" t="str">
        <f aca="true">IF(I13&lt;=F13,OFFSET(SousListeLocaux,0,MATCH(C13,Codes,0)-1,1,1),IF(AND(I13&gt;F13,I13&lt;=2*F13),OFFSET(SousListeLocaux,1,MATCH(C13,Codes,1)-1,1,1),IF(AND(I13&gt;2*F13,I13&lt;=3*F13),OFFSET(SousListeLocaux,2,MATCH(C13,Codes,1)-1,1,1),IF(AND(I13&gt;3*F13,I13&lt;=4*F13),OFFSET(SousListeLocaux,3,MATCH(C13,Codes,1)-1,1,1),IF(AND(I13&gt;4*F13,I13&lt;=5*F13),OFFSET(SousListeLocaux,4,MATCH(C13,Codes,1)-1,1,1),IF(AND(I13&gt;5*F13,I13&lt;=6*F13),OFFSET(SousListeLocaux,5,MATCH(C13,Codes,1)-1,1,1),IF(AND(I13&gt;6*F13,I13&lt;=7*F13),OFFSET(SousListeLocaux,6,MATCH(C13,Codes,1)-1,1,1),OFFSET(SousListeLocaux,7,MATCH(C13,Codes,1)-1,1,1))))))))</f>
        <v>L-110</v>
      </c>
      <c r="F13" s="14" t="n">
        <f aca="false">VLOOKUP(TabInscriptions[[#This Row],[Local Prévu]],TabLocaux[],2,0)</f>
        <v>4</v>
      </c>
      <c r="G13" s="15" t="str">
        <f aca="false">INDEX(ListeHeures,1+1,MATCH(C13,Codes,0))</f>
        <v>12 h 30 à 13 h 15</v>
      </c>
      <c r="H13" s="16" t="str">
        <f aca="true">IF(I13&lt;=F13,OFFSET(SousListeHeures,0,MATCH(C13,Codes,0)-1,1,1),IF(AND(I13&gt;F13,I13&lt;=2*F13),OFFSET(SousListeHeures,1,MATCH(C13,Codes,1)-1,1,1),IF(AND(I13&gt;2*F13,I13&lt;=3*F13),OFFSET(SousListeHeures,2,MATCH(C13,Codes,1)-1,1,1),IF(AND(I13&gt;3*F13,I13&lt;=4*F13),OFFSET(SousListeHeures,3,MATCH(C13,Codes,1)-1,1,1),IF(AND(I13&gt;4*F13,I13&lt;=5*F13),OFFSET(SousListeHeures,4,MATCH(C13,Codes,1)-1,1,1),IF(AND(I13&gt;5*F13,I13&lt;=6*F13),OFFSET(SousListeHeures,5,MATCH(C13,Codes,1)-1,1,1),IF(AND(I13&gt;6*F13,I13&lt;=7*F13),OFFSET(SousListeHeures,6,MATCH(C13,Codes,1)-1,1,1),OFFSET(SousListeHeures,7,MATCH(C13,Codes,1)-1,1,1))))))))</f>
        <v>09 h 30 à 10 h 15</v>
      </c>
      <c r="I13" s="17" t="n">
        <f aca="false">COUNTIFS($D$3:D13,D13,$G$3:G13,G13)</f>
        <v>1</v>
      </c>
      <c r="K13" s="0" t="s">
        <v>24</v>
      </c>
      <c r="L13" s="0" t="s">
        <v>36</v>
      </c>
      <c r="M13" s="13" t="s">
        <v>52</v>
      </c>
      <c r="N13" s="16" t="s">
        <v>44</v>
      </c>
      <c r="O13" s="16" t="n">
        <f aca="false">COUNTIFS(C$3:C$42,L13,H$3:H$42,N13)</f>
        <v>4</v>
      </c>
      <c r="AA13" s="0" t="s">
        <v>73</v>
      </c>
      <c r="AB13" s="34" t="s">
        <v>30</v>
      </c>
      <c r="AC13" s="34" t="s">
        <v>41</v>
      </c>
      <c r="AD13" s="34" t="s">
        <v>60</v>
      </c>
      <c r="AE13" s="34" t="s">
        <v>52</v>
      </c>
      <c r="AG13" s="23"/>
      <c r="AH13" s="20" t="s">
        <v>39</v>
      </c>
      <c r="AI13" s="20" t="s">
        <v>23</v>
      </c>
      <c r="AJ13" s="21" t="n">
        <v>2</v>
      </c>
    </row>
    <row r="14" customFormat="false" ht="13.8" hidden="false" customHeight="false" outlineLevel="0" collapsed="false">
      <c r="A14" s="0" t="s">
        <v>38</v>
      </c>
      <c r="B14" s="13" t="s">
        <v>25</v>
      </c>
      <c r="C14" s="0" t="str">
        <f aca="false">VLOOKUP(TabInscriptions[[#This Row],[Activité]],TabActivités[],2,0)</f>
        <v>P120</v>
      </c>
      <c r="D14" s="0" t="str">
        <f aca="false">INDEX(ListeLocaux,1+1,MATCH(C14,CodesLocaux,0))</f>
        <v>L-107</v>
      </c>
      <c r="E14" s="0" t="str">
        <f aca="true">IF(I14&lt;=F14,OFFSET(SousListeLocaux,0,MATCH(C14,Codes,0)-1,1,1),IF(AND(I14&gt;F14,I14&lt;=2*F14),OFFSET(SousListeLocaux,1,MATCH(C14,Codes,1)-1,1,1),IF(AND(I14&gt;2*F14,I14&lt;=3*F14),OFFSET(SousListeLocaux,2,MATCH(C14,Codes,1)-1,1,1),IF(AND(I14&gt;3*F14,I14&lt;=4*F14),OFFSET(SousListeLocaux,3,MATCH(C14,Codes,1)-1,1,1),IF(AND(I14&gt;4*F14,I14&lt;=5*F14),OFFSET(SousListeLocaux,4,MATCH(C14,Codes,1)-1,1,1),IF(AND(I14&gt;5*F14,I14&lt;=6*F14),OFFSET(SousListeLocaux,5,MATCH(C14,Codes,1)-1,1,1),IF(AND(I14&gt;6*F14,I14&lt;=7*F14),OFFSET(SousListeLocaux,6,MATCH(C14,Codes,1)-1,1,1),OFFSET(SousListeLocaux,7,MATCH(C14,Codes,1)-1,1,1))))))))</f>
        <v>L-110</v>
      </c>
      <c r="F14" s="14" t="n">
        <f aca="false">VLOOKUP(TabInscriptions[[#This Row],[Local Prévu]],TabLocaux[],2,0)</f>
        <v>4</v>
      </c>
      <c r="G14" s="15" t="str">
        <f aca="false">INDEX(ListeHeures,1+1,MATCH(C14,Codes,0))</f>
        <v>12 h 30 à 13 h 15</v>
      </c>
      <c r="H14" s="16" t="str">
        <f aca="true">IF(I14&lt;=F14,OFFSET(SousListeHeures,0,MATCH(C14,Codes,0)-1,1,1),IF(AND(I14&gt;F14,I14&lt;=2*F14),OFFSET(SousListeHeures,1,MATCH(C14,Codes,1)-1,1,1),IF(AND(I14&gt;2*F14,I14&lt;=3*F14),OFFSET(SousListeHeures,2,MATCH(C14,Codes,1)-1,1,1),IF(AND(I14&gt;3*F14,I14&lt;=4*F14),OFFSET(SousListeHeures,3,MATCH(C14,Codes,1)-1,1,1),IF(AND(I14&gt;4*F14,I14&lt;=5*F14),OFFSET(SousListeHeures,4,MATCH(C14,Codes,1)-1,1,1),IF(AND(I14&gt;5*F14,I14&lt;=6*F14),OFFSET(SousListeHeures,5,MATCH(C14,Codes,1)-1,1,1),IF(AND(I14&gt;6*F14,I14&lt;=7*F14),OFFSET(SousListeHeures,6,MATCH(C14,Codes,1)-1,1,1),OFFSET(SousListeHeures,7,MATCH(C14,Codes,1)-1,1,1))))))))</f>
        <v>09 h 30 à 10 h 15</v>
      </c>
      <c r="I14" s="17" t="n">
        <f aca="false">COUNTIFS($D$3:D14,D14,$G$3:G14,G14)</f>
        <v>2</v>
      </c>
      <c r="K14" s="0" t="s">
        <v>24</v>
      </c>
      <c r="L14" s="0" t="s">
        <v>36</v>
      </c>
      <c r="M14" s="13" t="s">
        <v>52</v>
      </c>
      <c r="N14" s="16" t="s">
        <v>50</v>
      </c>
      <c r="O14" s="16" t="n">
        <f aca="false">COUNTIFS(C$3:C$42,L14,H$3:H$42,N14)</f>
        <v>0</v>
      </c>
      <c r="AA14" s="0" t="s">
        <v>74</v>
      </c>
      <c r="AB14" s="35" t="s">
        <v>39</v>
      </c>
      <c r="AC14" s="35" t="s">
        <v>41</v>
      </c>
      <c r="AD14" s="35" t="s">
        <v>37</v>
      </c>
      <c r="AE14" s="35" t="s">
        <v>52</v>
      </c>
      <c r="AG14" s="30" t="s">
        <v>49</v>
      </c>
      <c r="AH14" s="20" t="s">
        <v>41</v>
      </c>
      <c r="AI14" s="20" t="s">
        <v>26</v>
      </c>
      <c r="AJ14" s="21" t="n">
        <v>4</v>
      </c>
    </row>
    <row r="15" customFormat="false" ht="13.8" hidden="false" customHeight="false" outlineLevel="0" collapsed="false">
      <c r="A15" s="0" t="s">
        <v>45</v>
      </c>
      <c r="B15" s="13" t="s">
        <v>25</v>
      </c>
      <c r="C15" s="0" t="str">
        <f aca="false">VLOOKUP(TabInscriptions[[#This Row],[Activité]],TabActivités[],2,0)</f>
        <v>P120</v>
      </c>
      <c r="D15" s="0" t="str">
        <f aca="false">INDEX(ListeLocaux,1+1,MATCH(C15,CodesLocaux,0))</f>
        <v>L-107</v>
      </c>
      <c r="E15" s="0" t="str">
        <f aca="true">IF(I15&lt;=F15,OFFSET(SousListeLocaux,0,MATCH(C15,Codes,0)-1,1,1),IF(AND(I15&gt;F15,I15&lt;=2*F15),OFFSET(SousListeLocaux,1,MATCH(C15,Codes,1)-1,1,1),IF(AND(I15&gt;2*F15,I15&lt;=3*F15),OFFSET(SousListeLocaux,2,MATCH(C15,Codes,1)-1,1,1),IF(AND(I15&gt;3*F15,I15&lt;=4*F15),OFFSET(SousListeLocaux,3,MATCH(C15,Codes,1)-1,1,1),IF(AND(I15&gt;4*F15,I15&lt;=5*F15),OFFSET(SousListeLocaux,4,MATCH(C15,Codes,1)-1,1,1),IF(AND(I15&gt;5*F15,I15&lt;=6*F15),OFFSET(SousListeLocaux,5,MATCH(C15,Codes,1)-1,1,1),IF(AND(I15&gt;6*F15,I15&lt;=7*F15),OFFSET(SousListeLocaux,6,MATCH(C15,Codes,1)-1,1,1),OFFSET(SousListeLocaux,7,MATCH(C15,Codes,1)-1,1,1))))))))</f>
        <v>L-110</v>
      </c>
      <c r="F15" s="14" t="n">
        <f aca="false">VLOOKUP(TabInscriptions[[#This Row],[Local Prévu]],TabLocaux[],2,0)</f>
        <v>4</v>
      </c>
      <c r="G15" s="15" t="str">
        <f aca="false">INDEX(ListeHeures,1+1,MATCH(C15,Codes,0))</f>
        <v>12 h 30 à 13 h 15</v>
      </c>
      <c r="H15" s="16" t="str">
        <f aca="true">IF(I15&lt;=F15,OFFSET(SousListeHeures,0,MATCH(C15,Codes,0)-1,1,1),IF(AND(I15&gt;F15,I15&lt;=2*F15),OFFSET(SousListeHeures,1,MATCH(C15,Codes,1)-1,1,1),IF(AND(I15&gt;2*F15,I15&lt;=3*F15),OFFSET(SousListeHeures,2,MATCH(C15,Codes,1)-1,1,1),IF(AND(I15&gt;3*F15,I15&lt;=4*F15),OFFSET(SousListeHeures,3,MATCH(C15,Codes,1)-1,1,1),IF(AND(I15&gt;4*F15,I15&lt;=5*F15),OFFSET(SousListeHeures,4,MATCH(C15,Codes,1)-1,1,1),IF(AND(I15&gt;5*F15,I15&lt;=6*F15),OFFSET(SousListeHeures,5,MATCH(C15,Codes,1)-1,1,1),IF(AND(I15&gt;6*F15,I15&lt;=7*F15),OFFSET(SousListeHeures,6,MATCH(C15,Codes,1)-1,1,1),OFFSET(SousListeHeures,7,MATCH(C15,Codes,1)-1,1,1))))))))</f>
        <v>09 h 30 à 10 h 15</v>
      </c>
      <c r="I15" s="17" t="n">
        <f aca="false">COUNTIFS($D$3:D15,D15,$G$3:G15,G15)</f>
        <v>3</v>
      </c>
      <c r="AA15" s="0" t="s">
        <v>75</v>
      </c>
      <c r="AB15" s="36" t="s">
        <v>30</v>
      </c>
      <c r="AC15" s="36"/>
      <c r="AD15" s="36" t="s">
        <v>37</v>
      </c>
      <c r="AE15" s="36"/>
      <c r="AG15" s="37" t="s">
        <v>76</v>
      </c>
      <c r="AH15" s="38"/>
      <c r="AI15" s="39"/>
      <c r="AJ15" s="40" t="n">
        <v>40</v>
      </c>
    </row>
    <row r="16" customFormat="false" ht="13.8" hidden="false" customHeight="false" outlineLevel="0" collapsed="false">
      <c r="A16" s="0" t="s">
        <v>51</v>
      </c>
      <c r="B16" s="13" t="s">
        <v>25</v>
      </c>
      <c r="C16" s="0" t="str">
        <f aca="false">VLOOKUP(TabInscriptions[[#This Row],[Activité]],TabActivités[],2,0)</f>
        <v>P120</v>
      </c>
      <c r="D16" s="0" t="str">
        <f aca="false">INDEX(ListeLocaux,1+1,MATCH(C16,CodesLocaux,0))</f>
        <v>L-107</v>
      </c>
      <c r="E16" s="0" t="str">
        <f aca="true">IF(I16&lt;=F16,OFFSET(SousListeLocaux,0,MATCH(C16,Codes,0)-1,1,1),IF(AND(I16&gt;F16,I16&lt;=2*F16),OFFSET(SousListeLocaux,1,MATCH(C16,Codes,1)-1,1,1),IF(AND(I16&gt;2*F16,I16&lt;=3*F16),OFFSET(SousListeLocaux,2,MATCH(C16,Codes,1)-1,1,1),IF(AND(I16&gt;3*F16,I16&lt;=4*F16),OFFSET(SousListeLocaux,3,MATCH(C16,Codes,1)-1,1,1),IF(AND(I16&gt;4*F16,I16&lt;=5*F16),OFFSET(SousListeLocaux,4,MATCH(C16,Codes,1)-1,1,1),IF(AND(I16&gt;5*F16,I16&lt;=6*F16),OFFSET(SousListeLocaux,5,MATCH(C16,Codes,1)-1,1,1),IF(AND(I16&gt;6*F16,I16&lt;=7*F16),OFFSET(SousListeLocaux,6,MATCH(C16,Codes,1)-1,1,1),OFFSET(SousListeLocaux,7,MATCH(C16,Codes,1)-1,1,1))))))))</f>
        <v>L-110</v>
      </c>
      <c r="F16" s="14" t="n">
        <f aca="false">VLOOKUP(TabInscriptions[[#This Row],[Local Prévu]],TabLocaux[],2,0)</f>
        <v>4</v>
      </c>
      <c r="G16" s="15" t="str">
        <f aca="false">INDEX(ListeHeures,1+1,MATCH(C16,Codes,0))</f>
        <v>12 h 30 à 13 h 15</v>
      </c>
      <c r="H16" s="16" t="str">
        <f aca="true">IF(I16&lt;=F16,OFFSET(SousListeHeures,0,MATCH(C16,Codes,0)-1,1,1),IF(AND(I16&gt;F16,I16&lt;=2*F16),OFFSET(SousListeHeures,1,MATCH(C16,Codes,1)-1,1,1),IF(AND(I16&gt;2*F16,I16&lt;=3*F16),OFFSET(SousListeHeures,2,MATCH(C16,Codes,1)-1,1,1),IF(AND(I16&gt;3*F16,I16&lt;=4*F16),OFFSET(SousListeHeures,3,MATCH(C16,Codes,1)-1,1,1),IF(AND(I16&gt;4*F16,I16&lt;=5*F16),OFFSET(SousListeHeures,4,MATCH(C16,Codes,1)-1,1,1),IF(AND(I16&gt;5*F16,I16&lt;=6*F16),OFFSET(SousListeHeures,5,MATCH(C16,Codes,1)-1,1,1),IF(AND(I16&gt;6*F16,I16&lt;=7*F16),OFFSET(SousListeHeures,6,MATCH(C16,Codes,1)-1,1,1),OFFSET(SousListeHeures,7,MATCH(C16,Codes,1)-1,1,1))))))))</f>
        <v>09 h 30 à 10 h 15</v>
      </c>
      <c r="I16" s="17" t="n">
        <f aca="false">COUNTIFS($D$3:D16,D16,$G$3:G16,G16)</f>
        <v>4</v>
      </c>
      <c r="AA16" s="0" t="s">
        <v>77</v>
      </c>
      <c r="AB16" s="41" t="s">
        <v>30</v>
      </c>
      <c r="AC16" s="41"/>
      <c r="AD16" s="41"/>
      <c r="AE16" s="41"/>
    </row>
    <row r="17" customFormat="false" ht="13.8" hidden="false" customHeight="false" outlineLevel="0" collapsed="false">
      <c r="A17" s="0" t="s">
        <v>56</v>
      </c>
      <c r="B17" s="13" t="s">
        <v>25</v>
      </c>
      <c r="C17" s="0" t="str">
        <f aca="false">VLOOKUP(TabInscriptions[[#This Row],[Activité]],TabActivités[],2,0)</f>
        <v>P120</v>
      </c>
      <c r="D17" s="0" t="str">
        <f aca="false">INDEX(ListeLocaux,1+1,MATCH(C17,CodesLocaux,0))</f>
        <v>L-107</v>
      </c>
      <c r="E17" s="0" t="str">
        <f aca="true">IF(I17&lt;=F17,OFFSET(SousListeLocaux,0,MATCH(C17,Codes,0)-1,1,1),IF(AND(I17&gt;F17,I17&lt;=2*F17),OFFSET(SousListeLocaux,1,MATCH(C17,Codes,1)-1,1,1),IF(AND(I17&gt;2*F17,I17&lt;=3*F17),OFFSET(SousListeLocaux,2,MATCH(C17,Codes,1)-1,1,1),IF(AND(I17&gt;3*F17,I17&lt;=4*F17),OFFSET(SousListeLocaux,3,MATCH(C17,Codes,1)-1,1,1),IF(AND(I17&gt;4*F17,I17&lt;=5*F17),OFFSET(SousListeLocaux,4,MATCH(C17,Codes,1)-1,1,1),IF(AND(I17&gt;5*F17,I17&lt;=6*F17),OFFSET(SousListeLocaux,5,MATCH(C17,Codes,1)-1,1,1),IF(AND(I17&gt;6*F17,I17&lt;=7*F17),OFFSET(SousListeLocaux,6,MATCH(C17,Codes,1)-1,1,1),OFFSET(SousListeLocaux,7,MATCH(C17,Codes,1)-1,1,1))))))))</f>
        <v>L-109</v>
      </c>
      <c r="F17" s="14" t="n">
        <f aca="false">VLOOKUP(TabInscriptions[[#This Row],[Local Prévu]],TabLocaux[],2,0)</f>
        <v>4</v>
      </c>
      <c r="G17" s="15" t="str">
        <f aca="false">INDEX(ListeHeures,1+1,MATCH(C17,Codes,0))</f>
        <v>12 h 30 à 13 h 15</v>
      </c>
      <c r="H17" s="16" t="str">
        <f aca="true">IF(I17&lt;=F17,OFFSET(SousListeHeures,0,MATCH(C17,Codes,0)-1,1,1),IF(AND(I17&gt;F17,I17&lt;=2*F17),OFFSET(SousListeHeures,1,MATCH(C17,Codes,1)-1,1,1),IF(AND(I17&gt;2*F17,I17&lt;=3*F17),OFFSET(SousListeHeures,2,MATCH(C17,Codes,1)-1,1,1),IF(AND(I17&gt;3*F17,I17&lt;=4*F17),OFFSET(SousListeHeures,3,MATCH(C17,Codes,1)-1,1,1),IF(AND(I17&gt;4*F17,I17&lt;=5*F17),OFFSET(SousListeHeures,4,MATCH(C17,Codes,1)-1,1,1),IF(AND(I17&gt;5*F17,I17&lt;=6*F17),OFFSET(SousListeHeures,5,MATCH(C17,Codes,1)-1,1,1),IF(AND(I17&gt;6*F17,I17&lt;=7*F17),OFFSET(SousListeHeures,6,MATCH(C17,Codes,1)-1,1,1),OFFSET(SousListeHeures,7,MATCH(C17,Codes,1)-1,1,1))))))))</f>
        <v>10 h 30 à 11 h 15</v>
      </c>
      <c r="I17" s="17" t="n">
        <f aca="false">COUNTIFS($D$3:D17,D17,$G$3:G17,G17)</f>
        <v>5</v>
      </c>
      <c r="AA17" s="0" t="s">
        <v>78</v>
      </c>
      <c r="AB17" s="42" t="s">
        <v>30</v>
      </c>
      <c r="AC17" s="42"/>
      <c r="AD17" s="42"/>
      <c r="AE17" s="42"/>
    </row>
    <row r="18" customFormat="false" ht="13.8" hidden="false" customHeight="false" outlineLevel="0" collapsed="false">
      <c r="A18" s="0" t="s">
        <v>59</v>
      </c>
      <c r="B18" s="13" t="s">
        <v>25</v>
      </c>
      <c r="C18" s="0" t="str">
        <f aca="false">VLOOKUP(TabInscriptions[[#This Row],[Activité]],TabActivités[],2,0)</f>
        <v>P120</v>
      </c>
      <c r="D18" s="0" t="str">
        <f aca="false">INDEX(ListeLocaux,1+1,MATCH(C18,CodesLocaux,0))</f>
        <v>L-107</v>
      </c>
      <c r="E18" s="0" t="str">
        <f aca="true">IF(I18&lt;=F18,OFFSET(SousListeLocaux,0,MATCH(C18,Codes,0)-1,1,1),IF(AND(I18&gt;F18,I18&lt;=2*F18),OFFSET(SousListeLocaux,1,MATCH(C18,Codes,1)-1,1,1),IF(AND(I18&gt;2*F18,I18&lt;=3*F18),OFFSET(SousListeLocaux,2,MATCH(C18,Codes,1)-1,1,1),IF(AND(I18&gt;3*F18,I18&lt;=4*F18),OFFSET(SousListeLocaux,3,MATCH(C18,Codes,1)-1,1,1),IF(AND(I18&gt;4*F18,I18&lt;=5*F18),OFFSET(SousListeLocaux,4,MATCH(C18,Codes,1)-1,1,1),IF(AND(I18&gt;5*F18,I18&lt;=6*F18),OFFSET(SousListeLocaux,5,MATCH(C18,Codes,1)-1,1,1),IF(AND(I18&gt;6*F18,I18&lt;=7*F18),OFFSET(SousListeLocaux,6,MATCH(C18,Codes,1)-1,1,1),OFFSET(SousListeLocaux,7,MATCH(C18,Codes,1)-1,1,1))))))))</f>
        <v>L-109</v>
      </c>
      <c r="F18" s="14" t="n">
        <f aca="false">VLOOKUP(TabInscriptions[[#This Row],[Local Prévu]],TabLocaux[],2,0)</f>
        <v>4</v>
      </c>
      <c r="G18" s="15" t="str">
        <f aca="false">INDEX(ListeHeures,1+1,MATCH(C18,Codes,0))</f>
        <v>12 h 30 à 13 h 15</v>
      </c>
      <c r="H18" s="16" t="str">
        <f aca="true">IF(I18&lt;=F18,OFFSET(SousListeHeures,0,MATCH(C18,Codes,0)-1,1,1),IF(AND(I18&gt;F18,I18&lt;=2*F18),OFFSET(SousListeHeures,1,MATCH(C18,Codes,1)-1,1,1),IF(AND(I18&gt;2*F18,I18&lt;=3*F18),OFFSET(SousListeHeures,2,MATCH(C18,Codes,1)-1,1,1),IF(AND(I18&gt;3*F18,I18&lt;=4*F18),OFFSET(SousListeHeures,3,MATCH(C18,Codes,1)-1,1,1),IF(AND(I18&gt;4*F18,I18&lt;=5*F18),OFFSET(SousListeHeures,4,MATCH(C18,Codes,1)-1,1,1),IF(AND(I18&gt;5*F18,I18&lt;=6*F18),OFFSET(SousListeHeures,5,MATCH(C18,Codes,1)-1,1,1),IF(AND(I18&gt;6*F18,I18&lt;=7*F18),OFFSET(SousListeHeures,6,MATCH(C18,Codes,1)-1,1,1),OFFSET(SousListeHeures,7,MATCH(C18,Codes,1)-1,1,1))))))))</f>
        <v>10 h 30 à 11 h 15</v>
      </c>
      <c r="I18" s="17" t="n">
        <f aca="false">COUNTIFS($D$3:D18,D18,$G$3:G18,G18)</f>
        <v>6</v>
      </c>
      <c r="AA18" s="0" t="s">
        <v>79</v>
      </c>
      <c r="AB18" s="43"/>
      <c r="AC18" s="43"/>
      <c r="AD18" s="43"/>
      <c r="AE18" s="43"/>
    </row>
    <row r="19" customFormat="false" ht="13.8" hidden="false" customHeight="false" outlineLevel="0" collapsed="false">
      <c r="A19" s="0" t="s">
        <v>63</v>
      </c>
      <c r="B19" s="13" t="s">
        <v>25</v>
      </c>
      <c r="C19" s="0" t="str">
        <f aca="false">VLOOKUP(TabInscriptions[[#This Row],[Activité]],TabActivités[],2,0)</f>
        <v>P120</v>
      </c>
      <c r="D19" s="0" t="str">
        <f aca="false">INDEX(ListeLocaux,1+1,MATCH(C19,CodesLocaux,0))</f>
        <v>L-107</v>
      </c>
      <c r="E19" s="0" t="str">
        <f aca="true">IF(I19&lt;=F19,OFFSET(SousListeLocaux,0,MATCH(C19,Codes,0)-1,1,1),IF(AND(I19&gt;F19,I19&lt;=2*F19),OFFSET(SousListeLocaux,1,MATCH(C19,Codes,1)-1,1,1),IF(AND(I19&gt;2*F19,I19&lt;=3*F19),OFFSET(SousListeLocaux,2,MATCH(C19,Codes,1)-1,1,1),IF(AND(I19&gt;3*F19,I19&lt;=4*F19),OFFSET(SousListeLocaux,3,MATCH(C19,Codes,1)-1,1,1),IF(AND(I19&gt;4*F19,I19&lt;=5*F19),OFFSET(SousListeLocaux,4,MATCH(C19,Codes,1)-1,1,1),IF(AND(I19&gt;5*F19,I19&lt;=6*F19),OFFSET(SousListeLocaux,5,MATCH(C19,Codes,1)-1,1,1),IF(AND(I19&gt;6*F19,I19&lt;=7*F19),OFFSET(SousListeLocaux,6,MATCH(C19,Codes,1)-1,1,1),OFFSET(SousListeLocaux,7,MATCH(C19,Codes,1)-1,1,1))))))))</f>
        <v>L-109</v>
      </c>
      <c r="F19" s="14" t="n">
        <f aca="false">VLOOKUP(TabInscriptions[[#This Row],[Local Prévu]],TabLocaux[],2,0)</f>
        <v>4</v>
      </c>
      <c r="G19" s="15" t="str">
        <f aca="false">INDEX(ListeHeures,1+1,MATCH(C19,Codes,0))</f>
        <v>12 h 30 à 13 h 15</v>
      </c>
      <c r="H19" s="16" t="str">
        <f aca="true">IF(I19&lt;=F19,OFFSET(SousListeHeures,0,MATCH(C19,Codes,0)-1,1,1),IF(AND(I19&gt;F19,I19&lt;=2*F19),OFFSET(SousListeHeures,1,MATCH(C19,Codes,1)-1,1,1),IF(AND(I19&gt;2*F19,I19&lt;=3*F19),OFFSET(SousListeHeures,2,MATCH(C19,Codes,1)-1,1,1),IF(AND(I19&gt;3*F19,I19&lt;=4*F19),OFFSET(SousListeHeures,3,MATCH(C19,Codes,1)-1,1,1),IF(AND(I19&gt;4*F19,I19&lt;=5*F19),OFFSET(SousListeHeures,4,MATCH(C19,Codes,1)-1,1,1),IF(AND(I19&gt;5*F19,I19&lt;=6*F19),OFFSET(SousListeHeures,5,MATCH(C19,Codes,1)-1,1,1),IF(AND(I19&gt;6*F19,I19&lt;=7*F19),OFFSET(SousListeHeures,6,MATCH(C19,Codes,1)-1,1,1),OFFSET(SousListeHeures,7,MATCH(C19,Codes,1)-1,1,1))))))))</f>
        <v>10 h 30 à 11 h 15</v>
      </c>
      <c r="I19" s="17" t="n">
        <f aca="false">COUNTIFS($D$3:D19,D19,$G$3:G19,G19)</f>
        <v>7</v>
      </c>
      <c r="AA19" s="0" t="s">
        <v>80</v>
      </c>
      <c r="AB19" s="44"/>
      <c r="AC19" s="44"/>
      <c r="AD19" s="44"/>
      <c r="AE19" s="44"/>
    </row>
    <row r="20" customFormat="false" ht="13.8" hidden="false" customHeight="false" outlineLevel="0" collapsed="false">
      <c r="A20" s="0" t="s">
        <v>66</v>
      </c>
      <c r="B20" s="13" t="s">
        <v>25</v>
      </c>
      <c r="C20" s="0" t="str">
        <f aca="false">VLOOKUP(TabInscriptions[[#This Row],[Activité]],TabActivités[],2,0)</f>
        <v>P120</v>
      </c>
      <c r="D20" s="0" t="str">
        <f aca="false">INDEX(ListeLocaux,1+1,MATCH(C20,CodesLocaux,0))</f>
        <v>L-107</v>
      </c>
      <c r="E20" s="0" t="str">
        <f aca="true">IF(I20&lt;=F20,OFFSET(SousListeLocaux,0,MATCH(C20,Codes,0)-1,1,1),IF(AND(I20&gt;F20,I20&lt;=2*F20),OFFSET(SousListeLocaux,1,MATCH(C20,Codes,1)-1,1,1),IF(AND(I20&gt;2*F20,I20&lt;=3*F20),OFFSET(SousListeLocaux,2,MATCH(C20,Codes,1)-1,1,1),IF(AND(I20&gt;3*F20,I20&lt;=4*F20),OFFSET(SousListeLocaux,3,MATCH(C20,Codes,1)-1,1,1),IF(AND(I20&gt;4*F20,I20&lt;=5*F20),OFFSET(SousListeLocaux,4,MATCH(C20,Codes,1)-1,1,1),IF(AND(I20&gt;5*F20,I20&lt;=6*F20),OFFSET(SousListeLocaux,5,MATCH(C20,Codes,1)-1,1,1),IF(AND(I20&gt;6*F20,I20&lt;=7*F20),OFFSET(SousListeLocaux,6,MATCH(C20,Codes,1)-1,1,1),OFFSET(SousListeLocaux,7,MATCH(C20,Codes,1)-1,1,1))))))))</f>
        <v>L-109</v>
      </c>
      <c r="F20" s="14" t="n">
        <f aca="false">VLOOKUP(TabInscriptions[[#This Row],[Local Prévu]],TabLocaux[],2,0)</f>
        <v>4</v>
      </c>
      <c r="G20" s="15" t="str">
        <f aca="false">INDEX(ListeHeures,1+1,MATCH(C20,Codes,0))</f>
        <v>12 h 30 à 13 h 15</v>
      </c>
      <c r="H20" s="16" t="str">
        <f aca="true">IF(I20&lt;=F20,OFFSET(SousListeHeures,0,MATCH(C20,Codes,0)-1,1,1),IF(AND(I20&gt;F20,I20&lt;=2*F20),OFFSET(SousListeHeures,1,MATCH(C20,Codes,1)-1,1,1),IF(AND(I20&gt;2*F20,I20&lt;=3*F20),OFFSET(SousListeHeures,2,MATCH(C20,Codes,1)-1,1,1),IF(AND(I20&gt;3*F20,I20&lt;=4*F20),OFFSET(SousListeHeures,3,MATCH(C20,Codes,1)-1,1,1),IF(AND(I20&gt;4*F20,I20&lt;=5*F20),OFFSET(SousListeHeures,4,MATCH(C20,Codes,1)-1,1,1),IF(AND(I20&gt;5*F20,I20&lt;=6*F20),OFFSET(SousListeHeures,5,MATCH(C20,Codes,1)-1,1,1),IF(AND(I20&gt;6*F20,I20&lt;=7*F20),OFFSET(SousListeHeures,6,MATCH(C20,Codes,1)-1,1,1),OFFSET(SousListeHeures,7,MATCH(C20,Codes,1)-1,1,1))))))))</f>
        <v>10 h 30 à 11 h 15</v>
      </c>
      <c r="I20" s="17" t="n">
        <f aca="false">COUNTIFS($D$3:D20,D20,$G$3:G20,G20)</f>
        <v>8</v>
      </c>
      <c r="AA20" s="0" t="s">
        <v>81</v>
      </c>
      <c r="AB20" s="45"/>
      <c r="AC20" s="45"/>
      <c r="AD20" s="45"/>
      <c r="AE20" s="45"/>
    </row>
    <row r="21" customFormat="false" ht="13.8" hidden="false" customHeight="false" outlineLevel="0" collapsed="false">
      <c r="A21" s="0" t="s">
        <v>70</v>
      </c>
      <c r="B21" s="13" t="s">
        <v>25</v>
      </c>
      <c r="C21" s="0" t="str">
        <f aca="false">VLOOKUP(TabInscriptions[[#This Row],[Activité]],TabActivités[],2,0)</f>
        <v>P120</v>
      </c>
      <c r="D21" s="0" t="str">
        <f aca="false">INDEX(ListeLocaux,1+1,MATCH(C21,CodesLocaux,0))</f>
        <v>L-107</v>
      </c>
      <c r="E21" s="0" t="str">
        <f aca="true">IF(I21&lt;=F21,OFFSET(SousListeLocaux,0,MATCH(C21,Codes,0)-1,1,1),IF(AND(I21&gt;F21,I21&lt;=2*F21),OFFSET(SousListeLocaux,1,MATCH(C21,Codes,1)-1,1,1),IF(AND(I21&gt;2*F21,I21&lt;=3*F21),OFFSET(SousListeLocaux,2,MATCH(C21,Codes,1)-1,1,1),IF(AND(I21&gt;3*F21,I21&lt;=4*F21),OFFSET(SousListeLocaux,3,MATCH(C21,Codes,1)-1,1,1),IF(AND(I21&gt;4*F21,I21&lt;=5*F21),OFFSET(SousListeLocaux,4,MATCH(C21,Codes,1)-1,1,1),IF(AND(I21&gt;5*F21,I21&lt;=6*F21),OFFSET(SousListeLocaux,5,MATCH(C21,Codes,1)-1,1,1),IF(AND(I21&gt;6*F21,I21&lt;=7*F21),OFFSET(SousListeLocaux,6,MATCH(C21,Codes,1)-1,1,1),OFFSET(SousListeLocaux,7,MATCH(C21,Codes,1)-1,1,1))))))))</f>
        <v>L-105</v>
      </c>
      <c r="F21" s="14" t="n">
        <f aca="false">VLOOKUP(TabInscriptions[[#This Row],[Local Prévu]],TabLocaux[],2,0)</f>
        <v>4</v>
      </c>
      <c r="G21" s="15" t="str">
        <f aca="false">INDEX(ListeHeures,1+1,MATCH(C21,Codes,0))</f>
        <v>12 h 30 à 13 h 15</v>
      </c>
      <c r="H21" s="16" t="str">
        <f aca="true">IF(I21&lt;=F21,OFFSET(SousListeHeures,0,MATCH(C21,Codes,0)-1,1,1),IF(AND(I21&gt;F21,I21&lt;=2*F21),OFFSET(SousListeHeures,1,MATCH(C21,Codes,1)-1,1,1),IF(AND(I21&gt;2*F21,I21&lt;=3*F21),OFFSET(SousListeHeures,2,MATCH(C21,Codes,1)-1,1,1),IF(AND(I21&gt;3*F21,I21&lt;=4*F21),OFFSET(SousListeHeures,3,MATCH(C21,Codes,1)-1,1,1),IF(AND(I21&gt;4*F21,I21&lt;=5*F21),OFFSET(SousListeHeures,4,MATCH(C21,Codes,1)-1,1,1),IF(AND(I21&gt;5*F21,I21&lt;=6*F21),OFFSET(SousListeHeures,5,MATCH(C21,Codes,1)-1,1,1),IF(AND(I21&gt;6*F21,I21&lt;=7*F21),OFFSET(SousListeHeures,6,MATCH(C21,Codes,1)-1,1,1),OFFSET(SousListeHeures,7,MATCH(C21,Codes,1)-1,1,1))))))))</f>
        <v>12 h 30 à 13 h 15</v>
      </c>
      <c r="I21" s="17" t="n">
        <f aca="false">COUNTIFS($D$3:D21,D21,$G$3:G21,G21)</f>
        <v>9</v>
      </c>
    </row>
    <row r="22" customFormat="false" ht="13.8" hidden="false" customHeight="false" outlineLevel="0" collapsed="false">
      <c r="A22" s="0" t="s">
        <v>72</v>
      </c>
      <c r="B22" s="13" t="s">
        <v>25</v>
      </c>
      <c r="C22" s="0" t="str">
        <f aca="false">VLOOKUP(TabInscriptions[[#This Row],[Activité]],TabActivités[],2,0)</f>
        <v>P120</v>
      </c>
      <c r="D22" s="0" t="str">
        <f aca="false">INDEX(ListeLocaux,1+1,MATCH(C22,CodesLocaux,0))</f>
        <v>L-107</v>
      </c>
      <c r="E22" s="0" t="str">
        <f aca="true">IF(I22&lt;=F22,OFFSET(SousListeLocaux,0,MATCH(C22,Codes,0)-1,1,1),IF(AND(I22&gt;F22,I22&lt;=2*F22),OFFSET(SousListeLocaux,1,MATCH(C22,Codes,1)-1,1,1),IF(AND(I22&gt;2*F22,I22&lt;=3*F22),OFFSET(SousListeLocaux,2,MATCH(C22,Codes,1)-1,1,1),IF(AND(I22&gt;3*F22,I22&lt;=4*F22),OFFSET(SousListeLocaux,3,MATCH(C22,Codes,1)-1,1,1),IF(AND(I22&gt;4*F22,I22&lt;=5*F22),OFFSET(SousListeLocaux,4,MATCH(C22,Codes,1)-1,1,1),IF(AND(I22&gt;5*F22,I22&lt;=6*F22),OFFSET(SousListeLocaux,5,MATCH(C22,Codes,1)-1,1,1),IF(AND(I22&gt;6*F22,I22&lt;=7*F22),OFFSET(SousListeLocaux,6,MATCH(C22,Codes,1)-1,1,1),OFFSET(SousListeLocaux,7,MATCH(C22,Codes,1)-1,1,1))))))))</f>
        <v>L-105</v>
      </c>
      <c r="F22" s="14" t="n">
        <f aca="false">VLOOKUP(TabInscriptions[[#This Row],[Local Prévu]],TabLocaux[],2,0)</f>
        <v>4</v>
      </c>
      <c r="G22" s="15" t="str">
        <f aca="false">INDEX(ListeHeures,1+1,MATCH(C22,Codes,0))</f>
        <v>12 h 30 à 13 h 15</v>
      </c>
      <c r="H22" s="16" t="str">
        <f aca="true">IF(I22&lt;=F22,OFFSET(SousListeHeures,0,MATCH(C22,Codes,0)-1,1,1),IF(AND(I22&gt;F22,I22&lt;=2*F22),OFFSET(SousListeHeures,1,MATCH(C22,Codes,1)-1,1,1),IF(AND(I22&gt;2*F22,I22&lt;=3*F22),OFFSET(SousListeHeures,2,MATCH(C22,Codes,1)-1,1,1),IF(AND(I22&gt;3*F22,I22&lt;=4*F22),OFFSET(SousListeHeures,3,MATCH(C22,Codes,1)-1,1,1),IF(AND(I22&gt;4*F22,I22&lt;=5*F22),OFFSET(SousListeHeures,4,MATCH(C22,Codes,1)-1,1,1),IF(AND(I22&gt;5*F22,I22&lt;=6*F22),OFFSET(SousListeHeures,5,MATCH(C22,Codes,1)-1,1,1),IF(AND(I22&gt;6*F22,I22&lt;=7*F22),OFFSET(SousListeHeures,6,MATCH(C22,Codes,1)-1,1,1),OFFSET(SousListeHeures,7,MATCH(C22,Codes,1)-1,1,1))))))))</f>
        <v>12 h 30 à 13 h 15</v>
      </c>
      <c r="I22" s="17" t="n">
        <f aca="false">COUNTIFS($D$3:D22,D22,$G$3:G22,G22)</f>
        <v>10</v>
      </c>
    </row>
    <row r="23" customFormat="false" ht="13.8" hidden="false" customHeight="false" outlineLevel="0" collapsed="false">
      <c r="A23" s="0" t="s">
        <v>28</v>
      </c>
      <c r="B23" s="13" t="s">
        <v>26</v>
      </c>
      <c r="C23" s="0" t="str">
        <f aca="false">VLOOKUP(TabInscriptions[[#This Row],[Activité]],TabActivités[],2,0)</f>
        <v>S110</v>
      </c>
      <c r="D23" s="0" t="str">
        <f aca="false">INDEX(ListeLocaux,1+1,MATCH(C23,CodesLocaux,0))</f>
        <v>L-106</v>
      </c>
      <c r="E23" s="0" t="str">
        <f aca="true">IF(I23&lt;=F23,OFFSET(SousListeLocaux,0,MATCH(C23,Codes,0)-1,1,1),IF(AND(I23&gt;F23,I23&lt;=2*F23),OFFSET(SousListeLocaux,1,MATCH(C23,Codes,1)-1,1,1),IF(AND(I23&gt;2*F23,I23&lt;=3*F23),OFFSET(SousListeLocaux,2,MATCH(C23,Codes,1)-1,1,1),IF(AND(I23&gt;3*F23,I23&lt;=4*F23),OFFSET(SousListeLocaux,3,MATCH(C23,Codes,1)-1,1,1),IF(AND(I23&gt;4*F23,I23&lt;=5*F23),OFFSET(SousListeLocaux,4,MATCH(C23,Codes,1)-1,1,1),IF(AND(I23&gt;5*F23,I23&lt;=6*F23),OFFSET(SousListeLocaux,5,MATCH(C23,Codes,1)-1,1,1),IF(AND(I23&gt;6*F23,I23&lt;=7*F23),OFFSET(SousListeLocaux,6,MATCH(C23,Codes,1)-1,1,1),OFFSET(SousListeLocaux,7,MATCH(C23,Codes,1)-1,1,1))))))))</f>
        <v>L-106</v>
      </c>
      <c r="F23" s="14" t="n">
        <f aca="false">VLOOKUP(TabInscriptions[[#This Row],[Local Prévu]],TabLocaux[],2,0)</f>
        <v>4</v>
      </c>
      <c r="G23" s="15" t="str">
        <f aca="false">INDEX(ListeHeures,1+1,MATCH(C23,Codes,0))</f>
        <v>13 h 30 à 14 h 15</v>
      </c>
      <c r="H23" s="16" t="str">
        <f aca="true">IF(I23&lt;=F23,OFFSET(SousListeHeures,0,MATCH(C23,Codes,0)-1,1,1),IF(AND(I23&gt;F23,I23&lt;=2*F23),OFFSET(SousListeHeures,1,MATCH(C23,Codes,1)-1,1,1),IF(AND(I23&gt;2*F23,I23&lt;=3*F23),OFFSET(SousListeHeures,2,MATCH(C23,Codes,1)-1,1,1),IF(AND(I23&gt;3*F23,I23&lt;=4*F23),OFFSET(SousListeHeures,3,MATCH(C23,Codes,1)-1,1,1),IF(AND(I23&gt;4*F23,I23&lt;=5*F23),OFFSET(SousListeHeures,4,MATCH(C23,Codes,1)-1,1,1),IF(AND(I23&gt;5*F23,I23&lt;=6*F23),OFFSET(SousListeHeures,5,MATCH(C23,Codes,1)-1,1,1),IF(AND(I23&gt;6*F23,I23&lt;=7*F23),OFFSET(SousListeHeures,6,MATCH(C23,Codes,1)-1,1,1),OFFSET(SousListeHeures,7,MATCH(C23,Codes,1)-1,1,1))))))))</f>
        <v>10 h 30 à 11 h 15</v>
      </c>
      <c r="I23" s="17" t="n">
        <f aca="false">COUNTIFS($D$3:D23,D23,$G$3:G23,G23)</f>
        <v>1</v>
      </c>
    </row>
    <row r="24" customFormat="false" ht="13.8" hidden="false" customHeight="false" outlineLevel="0" collapsed="false">
      <c r="A24" s="0" t="s">
        <v>38</v>
      </c>
      <c r="B24" s="13" t="s">
        <v>26</v>
      </c>
      <c r="C24" s="0" t="str">
        <f aca="false">VLOOKUP(TabInscriptions[[#This Row],[Activité]],TabActivités[],2,0)</f>
        <v>S110</v>
      </c>
      <c r="D24" s="0" t="str">
        <f aca="false">INDEX(ListeLocaux,1+1,MATCH(C24,CodesLocaux,0))</f>
        <v>L-106</v>
      </c>
      <c r="E24" s="0" t="str">
        <f aca="true">IF(I24&lt;=F24,OFFSET(SousListeLocaux,0,MATCH(C24,Codes,0)-1,1,1),IF(AND(I24&gt;F24,I24&lt;=2*F24),OFFSET(SousListeLocaux,1,MATCH(C24,Codes,1)-1,1,1),IF(AND(I24&gt;2*F24,I24&lt;=3*F24),OFFSET(SousListeLocaux,2,MATCH(C24,Codes,1)-1,1,1),IF(AND(I24&gt;3*F24,I24&lt;=4*F24),OFFSET(SousListeLocaux,3,MATCH(C24,Codes,1)-1,1,1),IF(AND(I24&gt;4*F24,I24&lt;=5*F24),OFFSET(SousListeLocaux,4,MATCH(C24,Codes,1)-1,1,1),IF(AND(I24&gt;5*F24,I24&lt;=6*F24),OFFSET(SousListeLocaux,5,MATCH(C24,Codes,1)-1,1,1),IF(AND(I24&gt;6*F24,I24&lt;=7*F24),OFFSET(SousListeLocaux,6,MATCH(C24,Codes,1)-1,1,1),OFFSET(SousListeLocaux,7,MATCH(C24,Codes,1)-1,1,1))))))))</f>
        <v>L-106</v>
      </c>
      <c r="F24" s="14" t="n">
        <f aca="false">VLOOKUP(TabInscriptions[[#This Row],[Local Prévu]],TabLocaux[],2,0)</f>
        <v>4</v>
      </c>
      <c r="G24" s="15" t="str">
        <f aca="false">INDEX(ListeHeures,1+1,MATCH(C24,Codes,0))</f>
        <v>13 h 30 à 14 h 15</v>
      </c>
      <c r="H24" s="16" t="str">
        <f aca="true">IF(I24&lt;=F24,OFFSET(SousListeHeures,0,MATCH(C24,Codes,0)-1,1,1),IF(AND(I24&gt;F24,I24&lt;=2*F24),OFFSET(SousListeHeures,1,MATCH(C24,Codes,1)-1,1,1),IF(AND(I24&gt;2*F24,I24&lt;=3*F24),OFFSET(SousListeHeures,2,MATCH(C24,Codes,1)-1,1,1),IF(AND(I24&gt;3*F24,I24&lt;=4*F24),OFFSET(SousListeHeures,3,MATCH(C24,Codes,1)-1,1,1),IF(AND(I24&gt;4*F24,I24&lt;=5*F24),OFFSET(SousListeHeures,4,MATCH(C24,Codes,1)-1,1,1),IF(AND(I24&gt;5*F24,I24&lt;=6*F24),OFFSET(SousListeHeures,5,MATCH(C24,Codes,1)-1,1,1),IF(AND(I24&gt;6*F24,I24&lt;=7*F24),OFFSET(SousListeHeures,6,MATCH(C24,Codes,1)-1,1,1),OFFSET(SousListeHeures,7,MATCH(C24,Codes,1)-1,1,1))))))))</f>
        <v>10 h 30 à 11 h 15</v>
      </c>
      <c r="I24" s="17" t="n">
        <f aca="false">COUNTIFS($D$3:D24,D24,$G$3:G24,G24)</f>
        <v>2</v>
      </c>
    </row>
    <row r="25" customFormat="false" ht="13.8" hidden="false" customHeight="false" outlineLevel="0" collapsed="false">
      <c r="A25" s="0" t="s">
        <v>45</v>
      </c>
      <c r="B25" s="13" t="s">
        <v>26</v>
      </c>
      <c r="C25" s="0" t="str">
        <f aca="false">VLOOKUP(TabInscriptions[[#This Row],[Activité]],TabActivités[],2,0)</f>
        <v>S110</v>
      </c>
      <c r="D25" s="0" t="str">
        <f aca="false">INDEX(ListeLocaux,1+1,MATCH(C25,CodesLocaux,0))</f>
        <v>L-106</v>
      </c>
      <c r="E25" s="0" t="str">
        <f aca="true">IF(I25&lt;=F25,OFFSET(SousListeLocaux,0,MATCH(C25,Codes,0)-1,1,1),IF(AND(I25&gt;F25,I25&lt;=2*F25),OFFSET(SousListeLocaux,1,MATCH(C25,Codes,1)-1,1,1),IF(AND(I25&gt;2*F25,I25&lt;=3*F25),OFFSET(SousListeLocaux,2,MATCH(C25,Codes,1)-1,1,1),IF(AND(I25&gt;3*F25,I25&lt;=4*F25),OFFSET(SousListeLocaux,3,MATCH(C25,Codes,1)-1,1,1),IF(AND(I25&gt;4*F25,I25&lt;=5*F25),OFFSET(SousListeLocaux,4,MATCH(C25,Codes,1)-1,1,1),IF(AND(I25&gt;5*F25,I25&lt;=6*F25),OFFSET(SousListeLocaux,5,MATCH(C25,Codes,1)-1,1,1),IF(AND(I25&gt;6*F25,I25&lt;=7*F25),OFFSET(SousListeLocaux,6,MATCH(C25,Codes,1)-1,1,1),OFFSET(SousListeLocaux,7,MATCH(C25,Codes,1)-1,1,1))))))))</f>
        <v>L-106</v>
      </c>
      <c r="F25" s="14" t="n">
        <f aca="false">VLOOKUP(TabInscriptions[[#This Row],[Local Prévu]],TabLocaux[],2,0)</f>
        <v>4</v>
      </c>
      <c r="G25" s="15" t="str">
        <f aca="false">INDEX(ListeHeures,1+1,MATCH(C25,Codes,0))</f>
        <v>13 h 30 à 14 h 15</v>
      </c>
      <c r="H25" s="16" t="str">
        <f aca="true">IF(I25&lt;=F25,OFFSET(SousListeHeures,0,MATCH(C25,Codes,0)-1,1,1),IF(AND(I25&gt;F25,I25&lt;=2*F25),OFFSET(SousListeHeures,1,MATCH(C25,Codes,1)-1,1,1),IF(AND(I25&gt;2*F25,I25&lt;=3*F25),OFFSET(SousListeHeures,2,MATCH(C25,Codes,1)-1,1,1),IF(AND(I25&gt;3*F25,I25&lt;=4*F25),OFFSET(SousListeHeures,3,MATCH(C25,Codes,1)-1,1,1),IF(AND(I25&gt;4*F25,I25&lt;=5*F25),OFFSET(SousListeHeures,4,MATCH(C25,Codes,1)-1,1,1),IF(AND(I25&gt;5*F25,I25&lt;=6*F25),OFFSET(SousListeHeures,5,MATCH(C25,Codes,1)-1,1,1),IF(AND(I25&gt;6*F25,I25&lt;=7*F25),OFFSET(SousListeHeures,6,MATCH(C25,Codes,1)-1,1,1),OFFSET(SousListeHeures,7,MATCH(C25,Codes,1)-1,1,1))))))))</f>
        <v>10 h 30 à 11 h 15</v>
      </c>
      <c r="I25" s="17" t="n">
        <f aca="false">COUNTIFS($D$3:D25,D25,$G$3:G25,G25)</f>
        <v>3</v>
      </c>
    </row>
    <row r="26" customFormat="false" ht="13.8" hidden="false" customHeight="false" outlineLevel="0" collapsed="false">
      <c r="A26" s="0" t="s">
        <v>51</v>
      </c>
      <c r="B26" s="13" t="s">
        <v>26</v>
      </c>
      <c r="C26" s="0" t="str">
        <f aca="false">VLOOKUP(TabInscriptions[[#This Row],[Activité]],TabActivités[],2,0)</f>
        <v>S110</v>
      </c>
      <c r="D26" s="0" t="str">
        <f aca="false">INDEX(ListeLocaux,1+1,MATCH(C26,CodesLocaux,0))</f>
        <v>L-106</v>
      </c>
      <c r="E26" s="0" t="str">
        <f aca="true">IF(I26&lt;=F26,OFFSET(SousListeLocaux,0,MATCH(C26,Codes,0)-1,1,1),IF(AND(I26&gt;F26,I26&lt;=2*F26),OFFSET(SousListeLocaux,1,MATCH(C26,Codes,1)-1,1,1),IF(AND(I26&gt;2*F26,I26&lt;=3*F26),OFFSET(SousListeLocaux,2,MATCH(C26,Codes,1)-1,1,1),IF(AND(I26&gt;3*F26,I26&lt;=4*F26),OFFSET(SousListeLocaux,3,MATCH(C26,Codes,1)-1,1,1),IF(AND(I26&gt;4*F26,I26&lt;=5*F26),OFFSET(SousListeLocaux,4,MATCH(C26,Codes,1)-1,1,1),IF(AND(I26&gt;5*F26,I26&lt;=6*F26),OFFSET(SousListeLocaux,5,MATCH(C26,Codes,1)-1,1,1),IF(AND(I26&gt;6*F26,I26&lt;=7*F26),OFFSET(SousListeLocaux,6,MATCH(C26,Codes,1)-1,1,1),OFFSET(SousListeLocaux,7,MATCH(C26,Codes,1)-1,1,1))))))))</f>
        <v>L-106</v>
      </c>
      <c r="F26" s="14" t="n">
        <f aca="false">VLOOKUP(TabInscriptions[[#This Row],[Local Prévu]],TabLocaux[],2,0)</f>
        <v>4</v>
      </c>
      <c r="G26" s="15" t="str">
        <f aca="false">INDEX(ListeHeures,1+1,MATCH(C26,Codes,0))</f>
        <v>13 h 30 à 14 h 15</v>
      </c>
      <c r="H26" s="16" t="str">
        <f aca="true">IF(I26&lt;=F26,OFFSET(SousListeHeures,0,MATCH(C26,Codes,0)-1,1,1),IF(AND(I26&gt;F26,I26&lt;=2*F26),OFFSET(SousListeHeures,1,MATCH(C26,Codes,1)-1,1,1),IF(AND(I26&gt;2*F26,I26&lt;=3*F26),OFFSET(SousListeHeures,2,MATCH(C26,Codes,1)-1,1,1),IF(AND(I26&gt;3*F26,I26&lt;=4*F26),OFFSET(SousListeHeures,3,MATCH(C26,Codes,1)-1,1,1),IF(AND(I26&gt;4*F26,I26&lt;=5*F26),OFFSET(SousListeHeures,4,MATCH(C26,Codes,1)-1,1,1),IF(AND(I26&gt;5*F26,I26&lt;=6*F26),OFFSET(SousListeHeures,5,MATCH(C26,Codes,1)-1,1,1),IF(AND(I26&gt;6*F26,I26&lt;=7*F26),OFFSET(SousListeHeures,6,MATCH(C26,Codes,1)-1,1,1),OFFSET(SousListeHeures,7,MATCH(C26,Codes,1)-1,1,1))))))))</f>
        <v>10 h 30 à 11 h 15</v>
      </c>
      <c r="I26" s="17" t="n">
        <f aca="false">COUNTIFS($D$3:D26,D26,$G$3:G26,G26)</f>
        <v>4</v>
      </c>
    </row>
    <row r="27" customFormat="false" ht="13.8" hidden="false" customHeight="false" outlineLevel="0" collapsed="false">
      <c r="A27" s="0" t="s">
        <v>56</v>
      </c>
      <c r="B27" s="13" t="s">
        <v>26</v>
      </c>
      <c r="C27" s="0" t="str">
        <f aca="false">VLOOKUP(TabInscriptions[[#This Row],[Activité]],TabActivités[],2,0)</f>
        <v>S110</v>
      </c>
      <c r="D27" s="0" t="str">
        <f aca="false">INDEX(ListeLocaux,1+1,MATCH(C27,CodesLocaux,0))</f>
        <v>L-106</v>
      </c>
      <c r="E27" s="0" t="str">
        <f aca="true">IF(I27&lt;=F27,OFFSET(SousListeLocaux,0,MATCH(C27,Codes,0)-1,1,1),IF(AND(I27&gt;F27,I27&lt;=2*F27),OFFSET(SousListeLocaux,1,MATCH(C27,Codes,1)-1,1,1),IF(AND(I27&gt;2*F27,I27&lt;=3*F27),OFFSET(SousListeLocaux,2,MATCH(C27,Codes,1)-1,1,1),IF(AND(I27&gt;3*F27,I27&lt;=4*F27),OFFSET(SousListeLocaux,3,MATCH(C27,Codes,1)-1,1,1),IF(AND(I27&gt;4*F27,I27&lt;=5*F27),OFFSET(SousListeLocaux,4,MATCH(C27,Codes,1)-1,1,1),IF(AND(I27&gt;5*F27,I27&lt;=6*F27),OFFSET(SousListeLocaux,5,MATCH(C27,Codes,1)-1,1,1),IF(AND(I27&gt;6*F27,I27&lt;=7*F27),OFFSET(SousListeLocaux,6,MATCH(C27,Codes,1)-1,1,1),OFFSET(SousListeLocaux,7,MATCH(C27,Codes,1)-1,1,1))))))))</f>
        <v>L-106</v>
      </c>
      <c r="F27" s="14" t="n">
        <f aca="false">VLOOKUP(TabInscriptions[[#This Row],[Local Prévu]],TabLocaux[],2,0)</f>
        <v>4</v>
      </c>
      <c r="G27" s="15" t="str">
        <f aca="false">INDEX(ListeHeures,1+1,MATCH(C27,Codes,0))</f>
        <v>13 h 30 à 14 h 15</v>
      </c>
      <c r="H27" s="16" t="str">
        <f aca="true">IF(I27&lt;=F27,OFFSET(SousListeHeures,0,MATCH(C27,Codes,0)-1,1,1),IF(AND(I27&gt;F27,I27&lt;=2*F27),OFFSET(SousListeHeures,1,MATCH(C27,Codes,1)-1,1,1),IF(AND(I27&gt;2*F27,I27&lt;=3*F27),OFFSET(SousListeHeures,2,MATCH(C27,Codes,1)-1,1,1),IF(AND(I27&gt;3*F27,I27&lt;=4*F27),OFFSET(SousListeHeures,3,MATCH(C27,Codes,1)-1,1,1),IF(AND(I27&gt;4*F27,I27&lt;=5*F27),OFFSET(SousListeHeures,4,MATCH(C27,Codes,1)-1,1,1),IF(AND(I27&gt;5*F27,I27&lt;=6*F27),OFFSET(SousListeHeures,5,MATCH(C27,Codes,1)-1,1,1),IF(AND(I27&gt;6*F27,I27&lt;=7*F27),OFFSET(SousListeHeures,6,MATCH(C27,Codes,1)-1,1,1),OFFSET(SousListeHeures,7,MATCH(C27,Codes,1)-1,1,1))))))))</f>
        <v>13 h 30 à 14 h 15</v>
      </c>
      <c r="I27" s="17" t="n">
        <f aca="false">COUNTIFS($D$3:D27,D27,$G$3:G27,G27)</f>
        <v>5</v>
      </c>
    </row>
    <row r="28" customFormat="false" ht="13.8" hidden="false" customHeight="false" outlineLevel="0" collapsed="false">
      <c r="A28" s="0" t="s">
        <v>59</v>
      </c>
      <c r="B28" s="13" t="s">
        <v>26</v>
      </c>
      <c r="C28" s="0" t="str">
        <f aca="false">VLOOKUP(TabInscriptions[[#This Row],[Activité]],TabActivités[],2,0)</f>
        <v>S110</v>
      </c>
      <c r="D28" s="0" t="str">
        <f aca="false">INDEX(ListeLocaux,1+1,MATCH(C28,CodesLocaux,0))</f>
        <v>L-106</v>
      </c>
      <c r="E28" s="0" t="str">
        <f aca="true">IF(I28&lt;=F28,OFFSET(SousListeLocaux,0,MATCH(C28,Codes,0)-1,1,1),IF(AND(I28&gt;F28,I28&lt;=2*F28),OFFSET(SousListeLocaux,1,MATCH(C28,Codes,1)-1,1,1),IF(AND(I28&gt;2*F28,I28&lt;=3*F28),OFFSET(SousListeLocaux,2,MATCH(C28,Codes,1)-1,1,1),IF(AND(I28&gt;3*F28,I28&lt;=4*F28),OFFSET(SousListeLocaux,3,MATCH(C28,Codes,1)-1,1,1),IF(AND(I28&gt;4*F28,I28&lt;=5*F28),OFFSET(SousListeLocaux,4,MATCH(C28,Codes,1)-1,1,1),IF(AND(I28&gt;5*F28,I28&lt;=6*F28),OFFSET(SousListeLocaux,5,MATCH(C28,Codes,1)-1,1,1),IF(AND(I28&gt;6*F28,I28&lt;=7*F28),OFFSET(SousListeLocaux,6,MATCH(C28,Codes,1)-1,1,1),OFFSET(SousListeLocaux,7,MATCH(C28,Codes,1)-1,1,1))))))))</f>
        <v>L-106</v>
      </c>
      <c r="F28" s="14" t="n">
        <f aca="false">VLOOKUP(TabInscriptions[[#This Row],[Local Prévu]],TabLocaux[],2,0)</f>
        <v>4</v>
      </c>
      <c r="G28" s="15" t="str">
        <f aca="false">INDEX(ListeHeures,1+1,MATCH(C28,Codes,0))</f>
        <v>13 h 30 à 14 h 15</v>
      </c>
      <c r="H28" s="16" t="str">
        <f aca="true">IF(I28&lt;=F28,OFFSET(SousListeHeures,0,MATCH(C28,Codes,0)-1,1,1),IF(AND(I28&gt;F28,I28&lt;=2*F28),OFFSET(SousListeHeures,1,MATCH(C28,Codes,1)-1,1,1),IF(AND(I28&gt;2*F28,I28&lt;=3*F28),OFFSET(SousListeHeures,2,MATCH(C28,Codes,1)-1,1,1),IF(AND(I28&gt;3*F28,I28&lt;=4*F28),OFFSET(SousListeHeures,3,MATCH(C28,Codes,1)-1,1,1),IF(AND(I28&gt;4*F28,I28&lt;=5*F28),OFFSET(SousListeHeures,4,MATCH(C28,Codes,1)-1,1,1),IF(AND(I28&gt;5*F28,I28&lt;=6*F28),OFFSET(SousListeHeures,5,MATCH(C28,Codes,1)-1,1,1),IF(AND(I28&gt;6*F28,I28&lt;=7*F28),OFFSET(SousListeHeures,6,MATCH(C28,Codes,1)-1,1,1),OFFSET(SousListeHeures,7,MATCH(C28,Codes,1)-1,1,1))))))))</f>
        <v>13 h 30 à 14 h 15</v>
      </c>
      <c r="I28" s="17" t="n">
        <f aca="false">COUNTIFS($D$3:D28,D28,$G$3:G28,G28)</f>
        <v>6</v>
      </c>
    </row>
    <row r="29" customFormat="false" ht="13.8" hidden="false" customHeight="false" outlineLevel="0" collapsed="false">
      <c r="A29" s="0" t="s">
        <v>63</v>
      </c>
      <c r="B29" s="13" t="s">
        <v>26</v>
      </c>
      <c r="C29" s="0" t="str">
        <f aca="false">VLOOKUP(TabInscriptions[[#This Row],[Activité]],TabActivités[],2,0)</f>
        <v>S110</v>
      </c>
      <c r="D29" s="0" t="str">
        <f aca="false">INDEX(ListeLocaux,1+1,MATCH(C29,CodesLocaux,0))</f>
        <v>L-106</v>
      </c>
      <c r="E29" s="0" t="str">
        <f aca="true">IF(I29&lt;=F29,OFFSET(SousListeLocaux,0,MATCH(C29,Codes,0)-1,1,1),IF(AND(I29&gt;F29,I29&lt;=2*F29),OFFSET(SousListeLocaux,1,MATCH(C29,Codes,1)-1,1,1),IF(AND(I29&gt;2*F29,I29&lt;=3*F29),OFFSET(SousListeLocaux,2,MATCH(C29,Codes,1)-1,1,1),IF(AND(I29&gt;3*F29,I29&lt;=4*F29),OFFSET(SousListeLocaux,3,MATCH(C29,Codes,1)-1,1,1),IF(AND(I29&gt;4*F29,I29&lt;=5*F29),OFFSET(SousListeLocaux,4,MATCH(C29,Codes,1)-1,1,1),IF(AND(I29&gt;5*F29,I29&lt;=6*F29),OFFSET(SousListeLocaux,5,MATCH(C29,Codes,1)-1,1,1),IF(AND(I29&gt;6*F29,I29&lt;=7*F29),OFFSET(SousListeLocaux,6,MATCH(C29,Codes,1)-1,1,1),OFFSET(SousListeLocaux,7,MATCH(C29,Codes,1)-1,1,1))))))))</f>
        <v>L-106</v>
      </c>
      <c r="F29" s="14" t="n">
        <f aca="false">VLOOKUP(TabInscriptions[[#This Row],[Local Prévu]],TabLocaux[],2,0)</f>
        <v>4</v>
      </c>
      <c r="G29" s="15" t="str">
        <f aca="false">INDEX(ListeHeures,1+1,MATCH(C29,Codes,0))</f>
        <v>13 h 30 à 14 h 15</v>
      </c>
      <c r="H29" s="16" t="str">
        <f aca="true">IF(I29&lt;=F29,OFFSET(SousListeHeures,0,MATCH(C29,Codes,0)-1,1,1),IF(AND(I29&gt;F29,I29&lt;=2*F29),OFFSET(SousListeHeures,1,MATCH(C29,Codes,1)-1,1,1),IF(AND(I29&gt;2*F29,I29&lt;=3*F29),OFFSET(SousListeHeures,2,MATCH(C29,Codes,1)-1,1,1),IF(AND(I29&gt;3*F29,I29&lt;=4*F29),OFFSET(SousListeHeures,3,MATCH(C29,Codes,1)-1,1,1),IF(AND(I29&gt;4*F29,I29&lt;=5*F29),OFFSET(SousListeHeures,4,MATCH(C29,Codes,1)-1,1,1),IF(AND(I29&gt;5*F29,I29&lt;=6*F29),OFFSET(SousListeHeures,5,MATCH(C29,Codes,1)-1,1,1),IF(AND(I29&gt;6*F29,I29&lt;=7*F29),OFFSET(SousListeHeures,6,MATCH(C29,Codes,1)-1,1,1),OFFSET(SousListeHeures,7,MATCH(C29,Codes,1)-1,1,1))))))))</f>
        <v>13 h 30 à 14 h 15</v>
      </c>
      <c r="I29" s="17" t="n">
        <f aca="false">COUNTIFS($D$3:D29,D29,$G$3:G29,G29)</f>
        <v>7</v>
      </c>
    </row>
    <row r="30" customFormat="false" ht="13.8" hidden="false" customHeight="false" outlineLevel="0" collapsed="false">
      <c r="A30" s="0" t="s">
        <v>66</v>
      </c>
      <c r="B30" s="13" t="s">
        <v>26</v>
      </c>
      <c r="C30" s="0" t="str">
        <f aca="false">VLOOKUP(TabInscriptions[[#This Row],[Activité]],TabActivités[],2,0)</f>
        <v>S110</v>
      </c>
      <c r="D30" s="0" t="str">
        <f aca="false">INDEX(ListeLocaux,1+1,MATCH(C30,CodesLocaux,0))</f>
        <v>L-106</v>
      </c>
      <c r="E30" s="0" t="str">
        <f aca="true">IF(I30&lt;=F30,OFFSET(SousListeLocaux,0,MATCH(C30,Codes,0)-1,1,1),IF(AND(I30&gt;F30,I30&lt;=2*F30),OFFSET(SousListeLocaux,1,MATCH(C30,Codes,1)-1,1,1),IF(AND(I30&gt;2*F30,I30&lt;=3*F30),OFFSET(SousListeLocaux,2,MATCH(C30,Codes,1)-1,1,1),IF(AND(I30&gt;3*F30,I30&lt;=4*F30),OFFSET(SousListeLocaux,3,MATCH(C30,Codes,1)-1,1,1),IF(AND(I30&gt;4*F30,I30&lt;=5*F30),OFFSET(SousListeLocaux,4,MATCH(C30,Codes,1)-1,1,1),IF(AND(I30&gt;5*F30,I30&lt;=6*F30),OFFSET(SousListeLocaux,5,MATCH(C30,Codes,1)-1,1,1),IF(AND(I30&gt;6*F30,I30&lt;=7*F30),OFFSET(SousListeLocaux,6,MATCH(C30,Codes,1)-1,1,1),OFFSET(SousListeLocaux,7,MATCH(C30,Codes,1)-1,1,1))))))))</f>
        <v>L-106</v>
      </c>
      <c r="F30" s="14" t="n">
        <f aca="false">VLOOKUP(TabInscriptions[[#This Row],[Local Prévu]],TabLocaux[],2,0)</f>
        <v>4</v>
      </c>
      <c r="G30" s="15" t="str">
        <f aca="false">INDEX(ListeHeures,1+1,MATCH(C30,Codes,0))</f>
        <v>13 h 30 à 14 h 15</v>
      </c>
      <c r="H30" s="16" t="str">
        <f aca="true">IF(I30&lt;=F30,OFFSET(SousListeHeures,0,MATCH(C30,Codes,0)-1,1,1),IF(AND(I30&gt;F30,I30&lt;=2*F30),OFFSET(SousListeHeures,1,MATCH(C30,Codes,1)-1,1,1),IF(AND(I30&gt;2*F30,I30&lt;=3*F30),OFFSET(SousListeHeures,2,MATCH(C30,Codes,1)-1,1,1),IF(AND(I30&gt;3*F30,I30&lt;=4*F30),OFFSET(SousListeHeures,3,MATCH(C30,Codes,1)-1,1,1),IF(AND(I30&gt;4*F30,I30&lt;=5*F30),OFFSET(SousListeHeures,4,MATCH(C30,Codes,1)-1,1,1),IF(AND(I30&gt;5*F30,I30&lt;=6*F30),OFFSET(SousListeHeures,5,MATCH(C30,Codes,1)-1,1,1),IF(AND(I30&gt;6*F30,I30&lt;=7*F30),OFFSET(SousListeHeures,6,MATCH(C30,Codes,1)-1,1,1),OFFSET(SousListeHeures,7,MATCH(C30,Codes,1)-1,1,1))))))))</f>
        <v>13 h 30 à 14 h 15</v>
      </c>
      <c r="I30" s="17" t="n">
        <f aca="false">COUNTIFS($D$3:D30,D30,$G$3:G30,G30)</f>
        <v>8</v>
      </c>
    </row>
    <row r="31" customFormat="false" ht="13.8" hidden="false" customHeight="false" outlineLevel="0" collapsed="false">
      <c r="A31" s="0" t="s">
        <v>70</v>
      </c>
      <c r="B31" s="13" t="s">
        <v>26</v>
      </c>
      <c r="C31" s="0" t="str">
        <f aca="false">VLOOKUP(TabInscriptions[[#This Row],[Activité]],TabActivités[],2,0)</f>
        <v>S110</v>
      </c>
      <c r="D31" s="0" t="str">
        <f aca="false">INDEX(ListeLocaux,1+1,MATCH(C31,CodesLocaux,0))</f>
        <v>L-106</v>
      </c>
      <c r="E31" s="0" t="n">
        <f aca="true">IF(I31&lt;=F31,OFFSET(SousListeLocaux,0,MATCH(C31,Codes,0)-1,1,1),IF(AND(I31&gt;F31,I31&lt;=2*F31),OFFSET(SousListeLocaux,1,MATCH(C31,Codes,1)-1,1,1),IF(AND(I31&gt;2*F31,I31&lt;=3*F31),OFFSET(SousListeLocaux,2,MATCH(C31,Codes,1)-1,1,1),IF(AND(I31&gt;3*F31,I31&lt;=4*F31),OFFSET(SousListeLocaux,3,MATCH(C31,Codes,1)-1,1,1),IF(AND(I31&gt;4*F31,I31&lt;=5*F31),OFFSET(SousListeLocaux,4,MATCH(C31,Codes,1)-1,1,1),IF(AND(I31&gt;5*F31,I31&lt;=6*F31),OFFSET(SousListeLocaux,5,MATCH(C31,Codes,1)-1,1,1),IF(AND(I31&gt;6*F31,I31&lt;=7*F31),OFFSET(SousListeLocaux,6,MATCH(C31,Codes,1)-1,1,1),OFFSET(SousListeLocaux,7,MATCH(C31,Codes,1)-1,1,1))))))))</f>
        <v>0</v>
      </c>
      <c r="F31" s="14" t="n">
        <f aca="false">VLOOKUP(TabInscriptions[[#This Row],[Local Prévu]],TabLocaux[],2,0)</f>
        <v>4</v>
      </c>
      <c r="G31" s="15" t="str">
        <f aca="false">INDEX(ListeHeures,1+1,MATCH(C31,Codes,0))</f>
        <v>13 h 30 à 14 h 15</v>
      </c>
      <c r="H31" s="16" t="n">
        <f aca="true">IF(I31&lt;=F31,OFFSET(SousListeHeures,0,MATCH(C31,Codes,0)-1,1,1),IF(AND(I31&gt;F31,I31&lt;=2*F31),OFFSET(SousListeHeures,1,MATCH(C31,Codes,1)-1,1,1),IF(AND(I31&gt;2*F31,I31&lt;=3*F31),OFFSET(SousListeHeures,2,MATCH(C31,Codes,1)-1,1,1),IF(AND(I31&gt;3*F31,I31&lt;=4*F31),OFFSET(SousListeHeures,3,MATCH(C31,Codes,1)-1,1,1),IF(AND(I31&gt;4*F31,I31&lt;=5*F31),OFFSET(SousListeHeures,4,MATCH(C31,Codes,1)-1,1,1),IF(AND(I31&gt;5*F31,I31&lt;=6*F31),OFFSET(SousListeHeures,5,MATCH(C31,Codes,1)-1,1,1),IF(AND(I31&gt;6*F31,I31&lt;=7*F31),OFFSET(SousListeHeures,6,MATCH(C31,Codes,1)-1,1,1),OFFSET(SousListeHeures,7,MATCH(C31,Codes,1)-1,1,1))))))))</f>
        <v>0</v>
      </c>
      <c r="I31" s="17" t="n">
        <f aca="false">COUNTIFS($D$3:D31,D31,$G$3:G31,G31)</f>
        <v>9</v>
      </c>
    </row>
    <row r="32" customFormat="false" ht="13.8" hidden="false" customHeight="false" outlineLevel="0" collapsed="false">
      <c r="A32" s="0" t="s">
        <v>72</v>
      </c>
      <c r="B32" s="13" t="s">
        <v>26</v>
      </c>
      <c r="C32" s="0" t="str">
        <f aca="false">VLOOKUP(TabInscriptions[[#This Row],[Activité]],TabActivités[],2,0)</f>
        <v>S110</v>
      </c>
      <c r="D32" s="0" t="str">
        <f aca="false">INDEX(ListeLocaux,1+1,MATCH(C32,CodesLocaux,0))</f>
        <v>L-106</v>
      </c>
      <c r="E32" s="0" t="n">
        <f aca="true">IF(I32&lt;=F32,OFFSET(SousListeLocaux,0,MATCH(C32,Codes,0)-1,1,1),IF(AND(I32&gt;F32,I32&lt;=2*F32),OFFSET(SousListeLocaux,1,MATCH(C32,Codes,1)-1,1,1),IF(AND(I32&gt;2*F32,I32&lt;=3*F32),OFFSET(SousListeLocaux,2,MATCH(C32,Codes,1)-1,1,1),IF(AND(I32&gt;3*F32,I32&lt;=4*F32),OFFSET(SousListeLocaux,3,MATCH(C32,Codes,1)-1,1,1),IF(AND(I32&gt;4*F32,I32&lt;=5*F32),OFFSET(SousListeLocaux,4,MATCH(C32,Codes,1)-1,1,1),IF(AND(I32&gt;5*F32,I32&lt;=6*F32),OFFSET(SousListeLocaux,5,MATCH(C32,Codes,1)-1,1,1),IF(AND(I32&gt;6*F32,I32&lt;=7*F32),OFFSET(SousListeLocaux,6,MATCH(C32,Codes,1)-1,1,1),OFFSET(SousListeLocaux,7,MATCH(C32,Codes,1)-1,1,1))))))))</f>
        <v>0</v>
      </c>
      <c r="F32" s="14" t="n">
        <f aca="false">VLOOKUP(TabInscriptions[[#This Row],[Local Prévu]],TabLocaux[],2,0)</f>
        <v>4</v>
      </c>
      <c r="G32" s="15" t="str">
        <f aca="false">INDEX(ListeHeures,1+1,MATCH(C32,Codes,0))</f>
        <v>13 h 30 à 14 h 15</v>
      </c>
      <c r="H32" s="16" t="n">
        <f aca="true">IF(I32&lt;=F32,OFFSET(SousListeHeures,0,MATCH(C32,Codes,0)-1,1,1),IF(AND(I32&gt;F32,I32&lt;=2*F32),OFFSET(SousListeHeures,1,MATCH(C32,Codes,1)-1,1,1),IF(AND(I32&gt;2*F32,I32&lt;=3*F32),OFFSET(SousListeHeures,2,MATCH(C32,Codes,1)-1,1,1),IF(AND(I32&gt;3*F32,I32&lt;=4*F32),OFFSET(SousListeHeures,3,MATCH(C32,Codes,1)-1,1,1),IF(AND(I32&gt;4*F32,I32&lt;=5*F32),OFFSET(SousListeHeures,4,MATCH(C32,Codes,1)-1,1,1),IF(AND(I32&gt;5*F32,I32&lt;=6*F32),OFFSET(SousListeHeures,5,MATCH(C32,Codes,1)-1,1,1),IF(AND(I32&gt;6*F32,I32&lt;=7*F32),OFFSET(SousListeHeures,6,MATCH(C32,Codes,1)-1,1,1),OFFSET(SousListeHeures,7,MATCH(C32,Codes,1)-1,1,1))))))))</f>
        <v>0</v>
      </c>
      <c r="I32" s="17" t="n">
        <f aca="false">COUNTIFS($D$3:D32,D32,$G$3:G32,G32)</f>
        <v>10</v>
      </c>
    </row>
    <row r="33" customFormat="false" ht="13.8" hidden="false" customHeight="false" outlineLevel="0" collapsed="false">
      <c r="A33" s="0" t="s">
        <v>28</v>
      </c>
      <c r="B33" s="13" t="s">
        <v>24</v>
      </c>
      <c r="C33" s="0" t="str">
        <f aca="false">VLOOKUP(TabInscriptions[[#This Row],[Activité]],TabActivités[],2,0)</f>
        <v>J130</v>
      </c>
      <c r="D33" s="0" t="str">
        <f aca="false">INDEX(ListeLocaux,1+1,MATCH(C33,CodesLocaux,0))</f>
        <v>L-108</v>
      </c>
      <c r="E33" s="0" t="str">
        <f aca="true">IF(I33&lt;=F33,OFFSET(SousListeLocaux,0,MATCH(C33,Codes,0)-1,1,1),IF(AND(I33&gt;F33,I33&lt;=2*F33),OFFSET(SousListeLocaux,1,MATCH(C33,Codes,1)-1,1,1),IF(AND(I33&gt;2*F33,I33&lt;=3*F33),OFFSET(SousListeLocaux,2,MATCH(C33,Codes,1)-1,1,1),IF(AND(I33&gt;3*F33,I33&lt;=4*F33),OFFSET(SousListeLocaux,3,MATCH(C33,Codes,1)-1,1,1),IF(AND(I33&gt;4*F33,I33&lt;=5*F33),OFFSET(SousListeLocaux,4,MATCH(C33,Codes,1)-1,1,1),IF(AND(I33&gt;5*F33,I33&lt;=6*F33),OFFSET(SousListeLocaux,5,MATCH(C33,Codes,1)-1,1,1),IF(AND(I33&gt;6*F33,I33&lt;=7*F33),OFFSET(SousListeLocaux,6,MATCH(C33,Codes,1)-1,1,1),OFFSET(SousListeLocaux,7,MATCH(C33,Codes,1)-1,1,1))))))))</f>
        <v>L-108</v>
      </c>
      <c r="F33" s="14" t="n">
        <f aca="false">VLOOKUP(TabInscriptions[[#This Row],[Local Prévu]],TabLocaux[],2,0)</f>
        <v>4</v>
      </c>
      <c r="G33" s="15" t="str">
        <f aca="false">INDEX(ListeHeures,1+1,MATCH(C33,Codes,0))</f>
        <v>14 h 30 à 15 h 15</v>
      </c>
      <c r="H33" s="16" t="str">
        <f aca="true">IF(I33&lt;=F33,OFFSET(SousListeHeures,0,MATCH(C33,Codes,0)-1,1,1),IF(AND(I33&gt;F33,I33&lt;=2*F33),OFFSET(SousListeHeures,1,MATCH(C33,Codes,1)-1,1,1),IF(AND(I33&gt;2*F33,I33&lt;=3*F33),OFFSET(SousListeHeures,2,MATCH(C33,Codes,1)-1,1,1),IF(AND(I33&gt;3*F33,I33&lt;=4*F33),OFFSET(SousListeHeures,3,MATCH(C33,Codes,1)-1,1,1),IF(AND(I33&gt;4*F33,I33&lt;=5*F33),OFFSET(SousListeHeures,4,MATCH(C33,Codes,1)-1,1,1),IF(AND(I33&gt;5*F33,I33&lt;=6*F33),OFFSET(SousListeHeures,5,MATCH(C33,Codes,1)-1,1,1),IF(AND(I33&gt;6*F33,I33&lt;=7*F33),OFFSET(SousListeHeures,6,MATCH(C33,Codes,1)-1,1,1),OFFSET(SousListeHeures,7,MATCH(C33,Codes,1)-1,1,1))))))))</f>
        <v>11 h 30 à 12 h 15</v>
      </c>
      <c r="I33" s="17" t="n">
        <f aca="false">COUNTIFS($D$3:D33,D33,$G$3:G33,G33)</f>
        <v>1</v>
      </c>
    </row>
    <row r="34" customFormat="false" ht="13.8" hidden="false" customHeight="false" outlineLevel="0" collapsed="false">
      <c r="A34" s="0" t="s">
        <v>38</v>
      </c>
      <c r="B34" s="13" t="s">
        <v>24</v>
      </c>
      <c r="C34" s="0" t="str">
        <f aca="false">VLOOKUP(TabInscriptions[[#This Row],[Activité]],TabActivités[],2,0)</f>
        <v>J130</v>
      </c>
      <c r="D34" s="0" t="str">
        <f aca="false">INDEX(ListeLocaux,1+1,MATCH(C34,CodesLocaux,0))</f>
        <v>L-108</v>
      </c>
      <c r="E34" s="0" t="str">
        <f aca="true">IF(I34&lt;=F34,OFFSET(SousListeLocaux,0,MATCH(C34,Codes,0)-1,1,1),IF(AND(I34&gt;F34,I34&lt;=2*F34),OFFSET(SousListeLocaux,1,MATCH(C34,Codes,1)-1,1,1),IF(AND(I34&gt;2*F34,I34&lt;=3*F34),OFFSET(SousListeLocaux,2,MATCH(C34,Codes,1)-1,1,1),IF(AND(I34&gt;3*F34,I34&lt;=4*F34),OFFSET(SousListeLocaux,3,MATCH(C34,Codes,1)-1,1,1),IF(AND(I34&gt;4*F34,I34&lt;=5*F34),OFFSET(SousListeLocaux,4,MATCH(C34,Codes,1)-1,1,1),IF(AND(I34&gt;5*F34,I34&lt;=6*F34),OFFSET(SousListeLocaux,5,MATCH(C34,Codes,1)-1,1,1),IF(AND(I34&gt;6*F34,I34&lt;=7*F34),OFFSET(SousListeLocaux,6,MATCH(C34,Codes,1)-1,1,1),OFFSET(SousListeLocaux,7,MATCH(C34,Codes,1)-1,1,1))))))))</f>
        <v>L-108</v>
      </c>
      <c r="F34" s="14" t="n">
        <f aca="false">VLOOKUP(TabInscriptions[[#This Row],[Local Prévu]],TabLocaux[],2,0)</f>
        <v>4</v>
      </c>
      <c r="G34" s="15" t="str">
        <f aca="false">INDEX(ListeHeures,1+1,MATCH(C34,Codes,0))</f>
        <v>14 h 30 à 15 h 15</v>
      </c>
      <c r="H34" s="16" t="str">
        <f aca="true">IF(I34&lt;=F34,OFFSET(SousListeHeures,0,MATCH(C34,Codes,0)-1,1,1),IF(AND(I34&gt;F34,I34&lt;=2*F34),OFFSET(SousListeHeures,1,MATCH(C34,Codes,1)-1,1,1),IF(AND(I34&gt;2*F34,I34&lt;=3*F34),OFFSET(SousListeHeures,2,MATCH(C34,Codes,1)-1,1,1),IF(AND(I34&gt;3*F34,I34&lt;=4*F34),OFFSET(SousListeHeures,3,MATCH(C34,Codes,1)-1,1,1),IF(AND(I34&gt;4*F34,I34&lt;=5*F34),OFFSET(SousListeHeures,4,MATCH(C34,Codes,1)-1,1,1),IF(AND(I34&gt;5*F34,I34&lt;=6*F34),OFFSET(SousListeHeures,5,MATCH(C34,Codes,1)-1,1,1),IF(AND(I34&gt;6*F34,I34&lt;=7*F34),OFFSET(SousListeHeures,6,MATCH(C34,Codes,1)-1,1,1),OFFSET(SousListeHeures,7,MATCH(C34,Codes,1)-1,1,1))))))))</f>
        <v>11 h 30 à 12 h 15</v>
      </c>
      <c r="I34" s="17" t="n">
        <f aca="false">COUNTIFS($D$3:D34,D34,$G$3:G34,G34)</f>
        <v>2</v>
      </c>
    </row>
    <row r="35" customFormat="false" ht="13.8" hidden="false" customHeight="false" outlineLevel="0" collapsed="false">
      <c r="A35" s="0" t="s">
        <v>45</v>
      </c>
      <c r="B35" s="13" t="s">
        <v>24</v>
      </c>
      <c r="C35" s="0" t="str">
        <f aca="false">VLOOKUP(TabInscriptions[[#This Row],[Activité]],TabActivités[],2,0)</f>
        <v>J130</v>
      </c>
      <c r="D35" s="0" t="str">
        <f aca="false">INDEX(ListeLocaux,1+1,MATCH(C35,CodesLocaux,0))</f>
        <v>L-108</v>
      </c>
      <c r="E35" s="0" t="str">
        <f aca="true">IF(I35&lt;=F35,OFFSET(SousListeLocaux,0,MATCH(C35,Codes,0)-1,1,1),IF(AND(I35&gt;F35,I35&lt;=2*F35),OFFSET(SousListeLocaux,1,MATCH(C35,Codes,1)-1,1,1),IF(AND(I35&gt;2*F35,I35&lt;=3*F35),OFFSET(SousListeLocaux,2,MATCH(C35,Codes,1)-1,1,1),IF(AND(I35&gt;3*F35,I35&lt;=4*F35),OFFSET(SousListeLocaux,3,MATCH(C35,Codes,1)-1,1,1),IF(AND(I35&gt;4*F35,I35&lt;=5*F35),OFFSET(SousListeLocaux,4,MATCH(C35,Codes,1)-1,1,1),IF(AND(I35&gt;5*F35,I35&lt;=6*F35),OFFSET(SousListeLocaux,5,MATCH(C35,Codes,1)-1,1,1),IF(AND(I35&gt;6*F35,I35&lt;=7*F35),OFFSET(SousListeLocaux,6,MATCH(C35,Codes,1)-1,1,1),OFFSET(SousListeLocaux,7,MATCH(C35,Codes,1)-1,1,1))))))))</f>
        <v>L-108</v>
      </c>
      <c r="F35" s="14" t="n">
        <f aca="false">VLOOKUP(TabInscriptions[[#This Row],[Local Prévu]],TabLocaux[],2,0)</f>
        <v>4</v>
      </c>
      <c r="G35" s="15" t="str">
        <f aca="false">INDEX(ListeHeures,1+1,MATCH(C35,Codes,0))</f>
        <v>14 h 30 à 15 h 15</v>
      </c>
      <c r="H35" s="16" t="str">
        <f aca="true">IF(I35&lt;=F35,OFFSET(SousListeHeures,0,MATCH(C35,Codes,0)-1,1,1),IF(AND(I35&gt;F35,I35&lt;=2*F35),OFFSET(SousListeHeures,1,MATCH(C35,Codes,1)-1,1,1),IF(AND(I35&gt;2*F35,I35&lt;=3*F35),OFFSET(SousListeHeures,2,MATCH(C35,Codes,1)-1,1,1),IF(AND(I35&gt;3*F35,I35&lt;=4*F35),OFFSET(SousListeHeures,3,MATCH(C35,Codes,1)-1,1,1),IF(AND(I35&gt;4*F35,I35&lt;=5*F35),OFFSET(SousListeHeures,4,MATCH(C35,Codes,1)-1,1,1),IF(AND(I35&gt;5*F35,I35&lt;=6*F35),OFFSET(SousListeHeures,5,MATCH(C35,Codes,1)-1,1,1),IF(AND(I35&gt;6*F35,I35&lt;=7*F35),OFFSET(SousListeHeures,6,MATCH(C35,Codes,1)-1,1,1),OFFSET(SousListeHeures,7,MATCH(C35,Codes,1)-1,1,1))))))))</f>
        <v>11 h 30 à 12 h 15</v>
      </c>
      <c r="I35" s="17" t="n">
        <f aca="false">COUNTIFS($D$3:D35,D35,$G$3:G35,G35)</f>
        <v>3</v>
      </c>
    </row>
    <row r="36" customFormat="false" ht="13.8" hidden="false" customHeight="false" outlineLevel="0" collapsed="false">
      <c r="A36" s="0" t="s">
        <v>51</v>
      </c>
      <c r="B36" s="13" t="s">
        <v>24</v>
      </c>
      <c r="C36" s="0" t="str">
        <f aca="false">VLOOKUP(TabInscriptions[[#This Row],[Activité]],TabActivités[],2,0)</f>
        <v>J130</v>
      </c>
      <c r="D36" s="0" t="str">
        <f aca="false">INDEX(ListeLocaux,1+1,MATCH(C36,CodesLocaux,0))</f>
        <v>L-108</v>
      </c>
      <c r="E36" s="0" t="str">
        <f aca="true">IF(I36&lt;=F36,OFFSET(SousListeLocaux,0,MATCH(C36,Codes,0)-1,1,1),IF(AND(I36&gt;F36,I36&lt;=2*F36),OFFSET(SousListeLocaux,1,MATCH(C36,Codes,1)-1,1,1),IF(AND(I36&gt;2*F36,I36&lt;=3*F36),OFFSET(SousListeLocaux,2,MATCH(C36,Codes,1)-1,1,1),IF(AND(I36&gt;3*F36,I36&lt;=4*F36),OFFSET(SousListeLocaux,3,MATCH(C36,Codes,1)-1,1,1),IF(AND(I36&gt;4*F36,I36&lt;=5*F36),OFFSET(SousListeLocaux,4,MATCH(C36,Codes,1)-1,1,1),IF(AND(I36&gt;5*F36,I36&lt;=6*F36),OFFSET(SousListeLocaux,5,MATCH(C36,Codes,1)-1,1,1),IF(AND(I36&gt;6*F36,I36&lt;=7*F36),OFFSET(SousListeLocaux,6,MATCH(C36,Codes,1)-1,1,1),OFFSET(SousListeLocaux,7,MATCH(C36,Codes,1)-1,1,1))))))))</f>
        <v>L-108</v>
      </c>
      <c r="F36" s="14" t="n">
        <f aca="false">VLOOKUP(TabInscriptions[[#This Row],[Local Prévu]],TabLocaux[],2,0)</f>
        <v>4</v>
      </c>
      <c r="G36" s="15" t="str">
        <f aca="false">INDEX(ListeHeures,1+1,MATCH(C36,Codes,0))</f>
        <v>14 h 30 à 15 h 15</v>
      </c>
      <c r="H36" s="16" t="str">
        <f aca="true">IF(I36&lt;=F36,OFFSET(SousListeHeures,0,MATCH(C36,Codes,0)-1,1,1),IF(AND(I36&gt;F36,I36&lt;=2*F36),OFFSET(SousListeHeures,1,MATCH(C36,Codes,1)-1,1,1),IF(AND(I36&gt;2*F36,I36&lt;=3*F36),OFFSET(SousListeHeures,2,MATCH(C36,Codes,1)-1,1,1),IF(AND(I36&gt;3*F36,I36&lt;=4*F36),OFFSET(SousListeHeures,3,MATCH(C36,Codes,1)-1,1,1),IF(AND(I36&gt;4*F36,I36&lt;=5*F36),OFFSET(SousListeHeures,4,MATCH(C36,Codes,1)-1,1,1),IF(AND(I36&gt;5*F36,I36&lt;=6*F36),OFFSET(SousListeHeures,5,MATCH(C36,Codes,1)-1,1,1),IF(AND(I36&gt;6*F36,I36&lt;=7*F36),OFFSET(SousListeHeures,6,MATCH(C36,Codes,1)-1,1,1),OFFSET(SousListeHeures,7,MATCH(C36,Codes,1)-1,1,1))))))))</f>
        <v>11 h 30 à 12 h 15</v>
      </c>
      <c r="I36" s="17" t="n">
        <f aca="false">COUNTIFS($D$3:D36,D36,$G$3:G36,G36)</f>
        <v>4</v>
      </c>
    </row>
    <row r="37" customFormat="false" ht="13.8" hidden="false" customHeight="false" outlineLevel="0" collapsed="false">
      <c r="A37" s="0" t="s">
        <v>56</v>
      </c>
      <c r="B37" s="13" t="s">
        <v>24</v>
      </c>
      <c r="C37" s="0" t="str">
        <f aca="false">VLOOKUP(TabInscriptions[[#This Row],[Activité]],TabActivités[],2,0)</f>
        <v>J130</v>
      </c>
      <c r="D37" s="0" t="str">
        <f aca="false">INDEX(ListeLocaux,1+1,MATCH(C37,CodesLocaux,0))</f>
        <v>L-108</v>
      </c>
      <c r="E37" s="0" t="str">
        <f aca="true">IF(I37&lt;=F37,OFFSET(SousListeLocaux,0,MATCH(C37,Codes,0)-1,1,1),IF(AND(I37&gt;F37,I37&lt;=2*F37),OFFSET(SousListeLocaux,1,MATCH(C37,Codes,1)-1,1,1),IF(AND(I37&gt;2*F37,I37&lt;=3*F37),OFFSET(SousListeLocaux,2,MATCH(C37,Codes,1)-1,1,1),IF(AND(I37&gt;3*F37,I37&lt;=4*F37),OFFSET(SousListeLocaux,3,MATCH(C37,Codes,1)-1,1,1),IF(AND(I37&gt;4*F37,I37&lt;=5*F37),OFFSET(SousListeLocaux,4,MATCH(C37,Codes,1)-1,1,1),IF(AND(I37&gt;5*F37,I37&lt;=6*F37),OFFSET(SousListeLocaux,5,MATCH(C37,Codes,1)-1,1,1),IF(AND(I37&gt;6*F37,I37&lt;=7*F37),OFFSET(SousListeLocaux,6,MATCH(C37,Codes,1)-1,1,1),OFFSET(SousListeLocaux,7,MATCH(C37,Codes,1)-1,1,1))))))))</f>
        <v>L-109</v>
      </c>
      <c r="F37" s="14" t="n">
        <f aca="false">VLOOKUP(TabInscriptions[[#This Row],[Local Prévu]],TabLocaux[],2,0)</f>
        <v>4</v>
      </c>
      <c r="G37" s="15" t="str">
        <f aca="false">INDEX(ListeHeures,1+1,MATCH(C37,Codes,0))</f>
        <v>14 h 30 à 15 h 15</v>
      </c>
      <c r="H37" s="16" t="str">
        <f aca="true">IF(I37&lt;=F37,OFFSET(SousListeHeures,0,MATCH(C37,Codes,0)-1,1,1),IF(AND(I37&gt;F37,I37&lt;=2*F37),OFFSET(SousListeHeures,1,MATCH(C37,Codes,1)-1,1,1),IF(AND(I37&gt;2*F37,I37&lt;=3*F37),OFFSET(SousListeHeures,2,MATCH(C37,Codes,1)-1,1,1),IF(AND(I37&gt;3*F37,I37&lt;=4*F37),OFFSET(SousListeHeures,3,MATCH(C37,Codes,1)-1,1,1),IF(AND(I37&gt;4*F37,I37&lt;=5*F37),OFFSET(SousListeHeures,4,MATCH(C37,Codes,1)-1,1,1),IF(AND(I37&gt;5*F37,I37&lt;=6*F37),OFFSET(SousListeHeures,5,MATCH(C37,Codes,1)-1,1,1),IF(AND(I37&gt;6*F37,I37&lt;=7*F37),OFFSET(SousListeHeures,6,MATCH(C37,Codes,1)-1,1,1),OFFSET(SousListeHeures,7,MATCH(C37,Codes,1)-1,1,1))))))))</f>
        <v>10 h 30 à 11 h 15</v>
      </c>
      <c r="I37" s="17" t="n">
        <f aca="false">COUNTIFS($D$3:D37,D37,$G$3:G37,G37)</f>
        <v>5</v>
      </c>
    </row>
    <row r="38" customFormat="false" ht="13.8" hidden="false" customHeight="false" outlineLevel="0" collapsed="false">
      <c r="A38" s="0" t="s">
        <v>59</v>
      </c>
      <c r="B38" s="13" t="s">
        <v>24</v>
      </c>
      <c r="C38" s="0" t="str">
        <f aca="false">VLOOKUP(TabInscriptions[[#This Row],[Activité]],TabActivités[],2,0)</f>
        <v>J130</v>
      </c>
      <c r="D38" s="0" t="str">
        <f aca="false">INDEX(ListeLocaux,1+1,MATCH(C38,CodesLocaux,0))</f>
        <v>L-108</v>
      </c>
      <c r="E38" s="0" t="str">
        <f aca="true">IF(I38&lt;=F38,OFFSET(SousListeLocaux,0,MATCH(C38,Codes,0)-1,1,1),IF(AND(I38&gt;F38,I38&lt;=2*F38),OFFSET(SousListeLocaux,1,MATCH(C38,Codes,1)-1,1,1),IF(AND(I38&gt;2*F38,I38&lt;=3*F38),OFFSET(SousListeLocaux,2,MATCH(C38,Codes,1)-1,1,1),IF(AND(I38&gt;3*F38,I38&lt;=4*F38),OFFSET(SousListeLocaux,3,MATCH(C38,Codes,1)-1,1,1),IF(AND(I38&gt;4*F38,I38&lt;=5*F38),OFFSET(SousListeLocaux,4,MATCH(C38,Codes,1)-1,1,1),IF(AND(I38&gt;5*F38,I38&lt;=6*F38),OFFSET(SousListeLocaux,5,MATCH(C38,Codes,1)-1,1,1),IF(AND(I38&gt;6*F38,I38&lt;=7*F38),OFFSET(SousListeLocaux,6,MATCH(C38,Codes,1)-1,1,1),OFFSET(SousListeLocaux,7,MATCH(C38,Codes,1)-1,1,1))))))))</f>
        <v>L-109</v>
      </c>
      <c r="F38" s="14" t="n">
        <f aca="false">VLOOKUP(TabInscriptions[[#This Row],[Local Prévu]],TabLocaux[],2,0)</f>
        <v>4</v>
      </c>
      <c r="G38" s="15" t="str">
        <f aca="false">INDEX(ListeHeures,1+1,MATCH(C38,Codes,0))</f>
        <v>14 h 30 à 15 h 15</v>
      </c>
      <c r="H38" s="16" t="str">
        <f aca="true">IF(I38&lt;=F38,OFFSET(SousListeHeures,0,MATCH(C38,Codes,0)-1,1,1),IF(AND(I38&gt;F38,I38&lt;=2*F38),OFFSET(SousListeHeures,1,MATCH(C38,Codes,1)-1,1,1),IF(AND(I38&gt;2*F38,I38&lt;=3*F38),OFFSET(SousListeHeures,2,MATCH(C38,Codes,1)-1,1,1),IF(AND(I38&gt;3*F38,I38&lt;=4*F38),OFFSET(SousListeHeures,3,MATCH(C38,Codes,1)-1,1,1),IF(AND(I38&gt;4*F38,I38&lt;=5*F38),OFFSET(SousListeHeures,4,MATCH(C38,Codes,1)-1,1,1),IF(AND(I38&gt;5*F38,I38&lt;=6*F38),OFFSET(SousListeHeures,5,MATCH(C38,Codes,1)-1,1,1),IF(AND(I38&gt;6*F38,I38&lt;=7*F38),OFFSET(SousListeHeures,6,MATCH(C38,Codes,1)-1,1,1),OFFSET(SousListeHeures,7,MATCH(C38,Codes,1)-1,1,1))))))))</f>
        <v>10 h 30 à 11 h 15</v>
      </c>
      <c r="I38" s="17" t="n">
        <f aca="false">COUNTIFS($D$3:D38,D38,$G$3:G38,G38)</f>
        <v>6</v>
      </c>
    </row>
    <row r="39" customFormat="false" ht="13.8" hidden="false" customHeight="false" outlineLevel="0" collapsed="false">
      <c r="A39" s="0" t="s">
        <v>63</v>
      </c>
      <c r="B39" s="13" t="s">
        <v>24</v>
      </c>
      <c r="C39" s="0" t="str">
        <f aca="false">VLOOKUP(TabInscriptions[[#This Row],[Activité]],TabActivités[],2,0)</f>
        <v>J130</v>
      </c>
      <c r="D39" s="0" t="str">
        <f aca="false">INDEX(ListeLocaux,1+1,MATCH(C39,CodesLocaux,0))</f>
        <v>L-108</v>
      </c>
      <c r="E39" s="0" t="str">
        <f aca="true">IF(I39&lt;=F39,OFFSET(SousListeLocaux,0,MATCH(C39,Codes,0)-1,1,1),IF(AND(I39&gt;F39,I39&lt;=2*F39),OFFSET(SousListeLocaux,1,MATCH(C39,Codes,1)-1,1,1),IF(AND(I39&gt;2*F39,I39&lt;=3*F39),OFFSET(SousListeLocaux,2,MATCH(C39,Codes,1)-1,1,1),IF(AND(I39&gt;3*F39,I39&lt;=4*F39),OFFSET(SousListeLocaux,3,MATCH(C39,Codes,1)-1,1,1),IF(AND(I39&gt;4*F39,I39&lt;=5*F39),OFFSET(SousListeLocaux,4,MATCH(C39,Codes,1)-1,1,1),IF(AND(I39&gt;5*F39,I39&lt;=6*F39),OFFSET(SousListeLocaux,5,MATCH(C39,Codes,1)-1,1,1),IF(AND(I39&gt;6*F39,I39&lt;=7*F39),OFFSET(SousListeLocaux,6,MATCH(C39,Codes,1)-1,1,1),OFFSET(SousListeLocaux,7,MATCH(C39,Codes,1)-1,1,1))))))))</f>
        <v>L-109</v>
      </c>
      <c r="F39" s="14" t="n">
        <f aca="false">VLOOKUP(TabInscriptions[[#This Row],[Local Prévu]],TabLocaux[],2,0)</f>
        <v>4</v>
      </c>
      <c r="G39" s="15" t="str">
        <f aca="false">INDEX(ListeHeures,1+1,MATCH(C39,Codes,0))</f>
        <v>14 h 30 à 15 h 15</v>
      </c>
      <c r="H39" s="16" t="str">
        <f aca="true">IF(I39&lt;=F39,OFFSET(SousListeHeures,0,MATCH(C39,Codes,0)-1,1,1),IF(AND(I39&gt;F39,I39&lt;=2*F39),OFFSET(SousListeHeures,1,MATCH(C39,Codes,1)-1,1,1),IF(AND(I39&gt;2*F39,I39&lt;=3*F39),OFFSET(SousListeHeures,2,MATCH(C39,Codes,1)-1,1,1),IF(AND(I39&gt;3*F39,I39&lt;=4*F39),OFFSET(SousListeHeures,3,MATCH(C39,Codes,1)-1,1,1),IF(AND(I39&gt;4*F39,I39&lt;=5*F39),OFFSET(SousListeHeures,4,MATCH(C39,Codes,1)-1,1,1),IF(AND(I39&gt;5*F39,I39&lt;=6*F39),OFFSET(SousListeHeures,5,MATCH(C39,Codes,1)-1,1,1),IF(AND(I39&gt;6*F39,I39&lt;=7*F39),OFFSET(SousListeHeures,6,MATCH(C39,Codes,1)-1,1,1),OFFSET(SousListeHeures,7,MATCH(C39,Codes,1)-1,1,1))))))))</f>
        <v>10 h 30 à 11 h 15</v>
      </c>
      <c r="I39" s="17" t="n">
        <f aca="false">COUNTIFS($D$3:D39,D39,$G$3:G39,G39)</f>
        <v>7</v>
      </c>
    </row>
    <row r="40" customFormat="false" ht="13.8" hidden="false" customHeight="false" outlineLevel="0" collapsed="false">
      <c r="A40" s="0" t="s">
        <v>66</v>
      </c>
      <c r="B40" s="13" t="s">
        <v>24</v>
      </c>
      <c r="C40" s="0" t="str">
        <f aca="false">VLOOKUP(TabInscriptions[[#This Row],[Activité]],TabActivités[],2,0)</f>
        <v>J130</v>
      </c>
      <c r="D40" s="0" t="str">
        <f aca="false">INDEX(ListeLocaux,1+1,MATCH(C40,CodesLocaux,0))</f>
        <v>L-108</v>
      </c>
      <c r="E40" s="0" t="str">
        <f aca="true">IF(I40&lt;=F40,OFFSET(SousListeLocaux,0,MATCH(C40,Codes,0)-1,1,1),IF(AND(I40&gt;F40,I40&lt;=2*F40),OFFSET(SousListeLocaux,1,MATCH(C40,Codes,1)-1,1,1),IF(AND(I40&gt;2*F40,I40&lt;=3*F40),OFFSET(SousListeLocaux,2,MATCH(C40,Codes,1)-1,1,1),IF(AND(I40&gt;3*F40,I40&lt;=4*F40),OFFSET(SousListeLocaux,3,MATCH(C40,Codes,1)-1,1,1),IF(AND(I40&gt;4*F40,I40&lt;=5*F40),OFFSET(SousListeLocaux,4,MATCH(C40,Codes,1)-1,1,1),IF(AND(I40&gt;5*F40,I40&lt;=6*F40),OFFSET(SousListeLocaux,5,MATCH(C40,Codes,1)-1,1,1),IF(AND(I40&gt;6*F40,I40&lt;=7*F40),OFFSET(SousListeLocaux,6,MATCH(C40,Codes,1)-1,1,1),OFFSET(SousListeLocaux,7,MATCH(C40,Codes,1)-1,1,1))))))))</f>
        <v>L-109</v>
      </c>
      <c r="F40" s="14" t="n">
        <f aca="false">VLOOKUP(TabInscriptions[[#This Row],[Local Prévu]],TabLocaux[],2,0)</f>
        <v>4</v>
      </c>
      <c r="G40" s="15" t="str">
        <f aca="false">INDEX(ListeHeures,1+1,MATCH(C40,Codes,0))</f>
        <v>14 h 30 à 15 h 15</v>
      </c>
      <c r="H40" s="16" t="str">
        <f aca="true">IF(I40&lt;=F40,OFFSET(SousListeHeures,0,MATCH(C40,Codes,0)-1,1,1),IF(AND(I40&gt;F40,I40&lt;=2*F40),OFFSET(SousListeHeures,1,MATCH(C40,Codes,1)-1,1,1),IF(AND(I40&gt;2*F40,I40&lt;=3*F40),OFFSET(SousListeHeures,2,MATCH(C40,Codes,1)-1,1,1),IF(AND(I40&gt;3*F40,I40&lt;=4*F40),OFFSET(SousListeHeures,3,MATCH(C40,Codes,1)-1,1,1),IF(AND(I40&gt;4*F40,I40&lt;=5*F40),OFFSET(SousListeHeures,4,MATCH(C40,Codes,1)-1,1,1),IF(AND(I40&gt;5*F40,I40&lt;=6*F40),OFFSET(SousListeHeures,5,MATCH(C40,Codes,1)-1,1,1),IF(AND(I40&gt;6*F40,I40&lt;=7*F40),OFFSET(SousListeHeures,6,MATCH(C40,Codes,1)-1,1,1),OFFSET(SousListeHeures,7,MATCH(C40,Codes,1)-1,1,1))))))))</f>
        <v>10 h 30 à 11 h 15</v>
      </c>
      <c r="I40" s="17" t="n">
        <f aca="false">COUNTIFS($D$3:D40,D40,$G$3:G40,G40)</f>
        <v>8</v>
      </c>
    </row>
    <row r="41" customFormat="false" ht="13.8" hidden="false" customHeight="false" outlineLevel="0" collapsed="false">
      <c r="A41" s="0" t="s">
        <v>70</v>
      </c>
      <c r="B41" s="13" t="s">
        <v>24</v>
      </c>
      <c r="C41" s="0" t="str">
        <f aca="false">VLOOKUP(TabInscriptions[[#This Row],[Activité]],TabActivités[],2,0)</f>
        <v>J130</v>
      </c>
      <c r="D41" s="0" t="str">
        <f aca="false">INDEX(ListeLocaux,1+1,MATCH(C41,CodesLocaux,0))</f>
        <v>L-108</v>
      </c>
      <c r="E41" s="0" t="str">
        <f aca="true">IF(I41&lt;=F41,OFFSET(SousListeLocaux,0,MATCH(C41,Codes,0)-1,1,1),IF(AND(I41&gt;F41,I41&lt;=2*F41),OFFSET(SousListeLocaux,1,MATCH(C41,Codes,1)-1,1,1),IF(AND(I41&gt;2*F41,I41&lt;=3*F41),OFFSET(SousListeLocaux,2,MATCH(C41,Codes,1)-1,1,1),IF(AND(I41&gt;3*F41,I41&lt;=4*F41),OFFSET(SousListeLocaux,3,MATCH(C41,Codes,1)-1,1,1),IF(AND(I41&gt;4*F41,I41&lt;=5*F41),OFFSET(SousListeLocaux,4,MATCH(C41,Codes,1)-1,1,1),IF(AND(I41&gt;5*F41,I41&lt;=6*F41),OFFSET(SousListeLocaux,5,MATCH(C41,Codes,1)-1,1,1),IF(AND(I41&gt;6*F41,I41&lt;=7*F41),OFFSET(SousListeLocaux,6,MATCH(C41,Codes,1)-1,1,1),OFFSET(SousListeLocaux,7,MATCH(C41,Codes,1)-1,1,1))))))))</f>
        <v>L-105</v>
      </c>
      <c r="F41" s="14" t="n">
        <f aca="false">VLOOKUP(TabInscriptions[[#This Row],[Local Prévu]],TabLocaux[],2,0)</f>
        <v>4</v>
      </c>
      <c r="G41" s="15" t="str">
        <f aca="false">INDEX(ListeHeures,1+1,MATCH(C41,Codes,0))</f>
        <v>14 h 30 à 15 h 15</v>
      </c>
      <c r="H41" s="16" t="str">
        <f aca="true">IF(I41&lt;=F41,OFFSET(SousListeHeures,0,MATCH(C41,Codes,0)-1,1,1),IF(AND(I41&gt;F41,I41&lt;=2*F41),OFFSET(SousListeHeures,1,MATCH(C41,Codes,1)-1,1,1),IF(AND(I41&gt;2*F41,I41&lt;=3*F41),OFFSET(SousListeHeures,2,MATCH(C41,Codes,1)-1,1,1),IF(AND(I41&gt;3*F41,I41&lt;=4*F41),OFFSET(SousListeHeures,3,MATCH(C41,Codes,1)-1,1,1),IF(AND(I41&gt;4*F41,I41&lt;=5*F41),OFFSET(SousListeHeures,4,MATCH(C41,Codes,1)-1,1,1),IF(AND(I41&gt;5*F41,I41&lt;=6*F41),OFFSET(SousListeHeures,5,MATCH(C41,Codes,1)-1,1,1),IF(AND(I41&gt;6*F41,I41&lt;=7*F41),OFFSET(SousListeHeures,6,MATCH(C41,Codes,1)-1,1,1),OFFSET(SousListeHeures,7,MATCH(C41,Codes,1)-1,1,1))))))))</f>
        <v>12 h 30 à 13 h 15</v>
      </c>
      <c r="I41" s="17" t="n">
        <f aca="false">COUNTIFS($D$3:D41,D41,$G$3:G41,G41)</f>
        <v>9</v>
      </c>
    </row>
    <row r="42" customFormat="false" ht="13.8" hidden="false" customHeight="false" outlineLevel="0" collapsed="false">
      <c r="A42" s="0" t="s">
        <v>72</v>
      </c>
      <c r="B42" s="13" t="s">
        <v>24</v>
      </c>
      <c r="C42" s="0" t="str">
        <f aca="false">VLOOKUP(TabInscriptions[[#This Row],[Activité]],TabActivités[],2,0)</f>
        <v>J130</v>
      </c>
      <c r="D42" s="0" t="str">
        <f aca="false">INDEX(ListeLocaux,1+1,MATCH(C42,CodesLocaux,0))</f>
        <v>L-108</v>
      </c>
      <c r="E42" s="0" t="str">
        <f aca="true">IF(I42&lt;=F42,OFFSET(SousListeLocaux,0,MATCH(C42,Codes,0)-1,1,1),IF(AND(I42&gt;F42,I42&lt;=2*F42),OFFSET(SousListeLocaux,1,MATCH(C42,Codes,1)-1,1,1),IF(AND(I42&gt;2*F42,I42&lt;=3*F42),OFFSET(SousListeLocaux,2,MATCH(C42,Codes,1)-1,1,1),IF(AND(I42&gt;3*F42,I42&lt;=4*F42),OFFSET(SousListeLocaux,3,MATCH(C42,Codes,1)-1,1,1),IF(AND(I42&gt;4*F42,I42&lt;=5*F42),OFFSET(SousListeLocaux,4,MATCH(C42,Codes,1)-1,1,1),IF(AND(I42&gt;5*F42,I42&lt;=6*F42),OFFSET(SousListeLocaux,5,MATCH(C42,Codes,1)-1,1,1),IF(AND(I42&gt;6*F42,I42&lt;=7*F42),OFFSET(SousListeLocaux,6,MATCH(C42,Codes,1)-1,1,1),OFFSET(SousListeLocaux,7,MATCH(C42,Codes,1)-1,1,1))))))))</f>
        <v>L-105</v>
      </c>
      <c r="F42" s="14" t="n">
        <f aca="false">VLOOKUP(TabInscriptions[[#This Row],[Local Prévu]],TabLocaux[],2,0)</f>
        <v>4</v>
      </c>
      <c r="G42" s="15" t="str">
        <f aca="false">INDEX(ListeHeures,1+1,MATCH(C42,Codes,0))</f>
        <v>14 h 30 à 15 h 15</v>
      </c>
      <c r="H42" s="16" t="str">
        <f aca="true">IF(I42&lt;=F42,OFFSET(SousListeHeures,0,MATCH(C42,Codes,0)-1,1,1),IF(AND(I42&gt;F42,I42&lt;=2*F42),OFFSET(SousListeHeures,1,MATCH(C42,Codes,1)-1,1,1),IF(AND(I42&gt;2*F42,I42&lt;=3*F42),OFFSET(SousListeHeures,2,MATCH(C42,Codes,1)-1,1,1),IF(AND(I42&gt;3*F42,I42&lt;=4*F42),OFFSET(SousListeHeures,3,MATCH(C42,Codes,1)-1,1,1),IF(AND(I42&gt;4*F42,I42&lt;=5*F42),OFFSET(SousListeHeures,4,MATCH(C42,Codes,1)-1,1,1),IF(AND(I42&gt;5*F42,I42&lt;=6*F42),OFFSET(SousListeHeures,5,MATCH(C42,Codes,1)-1,1,1),IF(AND(I42&gt;6*F42,I42&lt;=7*F42),OFFSET(SousListeHeures,6,MATCH(C42,Codes,1)-1,1,1),OFFSET(SousListeHeures,7,MATCH(C42,Codes,1)-1,1,1))))))))</f>
        <v>12 h 30 à 13 h 15</v>
      </c>
      <c r="I42" s="17" t="n">
        <f aca="false">COUNTIFS($D$3:D42,D42,$G$3:G42,G42)</f>
        <v>10</v>
      </c>
    </row>
  </sheetData>
  <mergeCells count="6">
    <mergeCell ref="A1:I1"/>
    <mergeCell ref="K1:N1"/>
    <mergeCell ref="Q1:R1"/>
    <mergeCell ref="W1:X1"/>
    <mergeCell ref="AA1:AE1"/>
    <mergeCell ref="AG1:AJ1"/>
  </mergeCells>
  <conditionalFormatting sqref="AB13:AE14">
    <cfRule type="expression" priority="2" aboveAverage="0" equalAverage="0" bottom="0" percent="0" rank="0" text="" dxfId="0">
      <formula>AND(AB4&lt;&gt;"",AB13="")</formula>
    </cfRule>
  </conditionalFormatting>
  <conditionalFormatting sqref="AB15:AE20">
    <cfRule type="expression" priority="3" aboveAverage="0" equalAverage="0" bottom="0" percent="0" rank="0" text="" dxfId="1">
      <formula>AND(AB6&lt;&gt;"",AB15="")</formula>
    </cfRule>
  </conditionalFormatting>
  <dataValidations count="6">
    <dataValidation allowBlank="true" operator="between" showDropDown="false" showErrorMessage="true" showInputMessage="true" sqref="AB4:AE11" type="list">
      <formula1>Heures</formula1>
      <formula2>0</formula2>
    </dataValidation>
    <dataValidation allowBlank="true" operator="between" showDropDown="false" showErrorMessage="true" showInputMessage="true" sqref="AB13:AE20 AC21:AF21" type="list">
      <formula1>Locaux</formula1>
      <formula2>0</formula2>
    </dataValidation>
    <dataValidation allowBlank="true" operator="between" showDropDown="false" showErrorMessage="true" showInputMessage="true" sqref="N3:N14" type="list">
      <formula1>OFFSET(SousListeHeures,,MATCH(L3,Codes,0)-1,COUNTA(OFFSET(SousListeHeures,,MATCH(L3,Codes,0)-1)))</formula1>
      <formula2>0</formula2>
    </dataValidation>
    <dataValidation allowBlank="true" operator="between" showDropDown="false" showErrorMessage="true" showInputMessage="true" sqref="M3:M14" type="list">
      <formula1>OFFSET(SousListeLocaux,,MATCH(L3,Codes,0)-1,COUNTA(OFFSET(SousListeLocaux,,MATCH(L3,Codes,0)-1)))</formula1>
      <formula2>0</formula2>
    </dataValidation>
    <dataValidation allowBlank="true" operator="between" showDropDown="false" showErrorMessage="true" showInputMessage="true" sqref="B3:B42" type="list">
      <formula1>Activités</formula1>
      <formula2>0</formula2>
    </dataValidation>
    <dataValidation allowBlank="true" operator="between" showDropDown="false" showErrorMessage="true" showInputMessage="true" sqref="O3:O14" type="none">
      <formula1>OFFSET(SousListeHeures,,MATCH(M3,Codes,0)-1,COUNTA(OFFSET(SousListeHeures,,MATCH(M3,Codes,0)-1)))</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legacyDrawing r:id="rId2"/>
  <tableParts>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Template/>
  <TotalTime>31</TotalTime>
  <Application>LibreOffice/6.0.3.2$Windows_X86_64 LibreOffice_project/8f48d515416608e3a835360314dac7e47fd0b821</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2018-05-11T14:29:52Z</dcterms:created>
  <dc:creator>Monique Archambault</dc:creator>
  <dc:description/>
  <dc:language>fr-FR</dc:language>
  <cp:lastModifiedBy/>
  <dcterms:modified xsi:type="dcterms:W3CDTF">2018-05-17T08:14:06Z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