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60" yWindow="1035" windowWidth="20730" windowHeight="11190" firstSheet="1" activeTab="1"/>
  </bookViews>
  <sheets>
    <sheet name="PAGE D'ACCEUIL" sheetId="18" state="hidden" r:id="rId1"/>
    <sheet name="PARC 2017" sheetId="10" r:id="rId2"/>
    <sheet name="ANALYSE" sheetId="23" state="hidden" r:id="rId3"/>
    <sheet name="REFORME" sheetId="22" state="hidden" r:id="rId4"/>
    <sheet name="COUT MAINTENANCE" sheetId="11" state="hidden" r:id="rId5"/>
    <sheet name="COUT CARBURANT" sheetId="12" state="hidden" r:id="rId6"/>
    <sheet name="COUT PEAGE" sheetId="13" state="hidden" r:id="rId7"/>
    <sheet name="COUTE LAVAGE" sheetId="14" state="hidden" r:id="rId8"/>
    <sheet name="SUIVI DES DEPENSE 2017" sheetId="15" state="hidden" r:id="rId9"/>
    <sheet name="RELEVE KILOMETRAGE " sheetId="16" state="hidden" r:id="rId10"/>
    <sheet name="FORMULAIRE DEMANDE REPARATION" sheetId="19" state="hidden" r:id="rId11"/>
    <sheet name="suivi des avis de contravention" sheetId="20" state="hidden" r:id="rId12"/>
    <sheet name="Feuil2" sheetId="21" r:id="rId13"/>
  </sheets>
  <definedNames>
    <definedName name="_xlnm._FilterDatabase" localSheetId="5" hidden="1">'COUT CARBURANT'!$A$4:$AB$11</definedName>
    <definedName name="_xlnm._FilterDatabase" localSheetId="4" hidden="1">'COUT MAINTENANCE'!$A$7:$R$65</definedName>
    <definedName name="_xlnm._FilterDatabase" localSheetId="7" hidden="1">'COUTE LAVAGE'!$A$5:$P$65</definedName>
    <definedName name="_xlnm._FilterDatabase" localSheetId="1" hidden="1">'PARC 2017'!$A$6:$AD$65</definedName>
    <definedName name="alerte" localSheetId="1">Tableau2[ALERTE CONTRÔLE TECHNIQUE]</definedName>
    <definedName name="datealerte">Tableau2[PROCHAIN CONTRÔLE TECHNIQUE]</definedName>
  </definedNames>
  <calcPr calcId="145621"/>
  <fileRecoveryPr autoRecover="0"/>
</workbook>
</file>

<file path=xl/calcChain.xml><?xml version="1.0" encoding="utf-8"?>
<calcChain xmlns="http://schemas.openxmlformats.org/spreadsheetml/2006/main">
  <c r="K7" i="10" l="1"/>
  <c r="W8" i="10" l="1"/>
  <c r="T8" i="10" s="1"/>
  <c r="W9" i="10"/>
  <c r="U9" i="10" s="1"/>
  <c r="W10" i="10"/>
  <c r="U10" i="10" s="1"/>
  <c r="W11" i="10"/>
  <c r="S11" i="10" s="1"/>
  <c r="W12" i="10"/>
  <c r="T12" i="10" s="1"/>
  <c r="W13" i="10"/>
  <c r="U13" i="10" s="1"/>
  <c r="W14" i="10"/>
  <c r="U14" i="10" s="1"/>
  <c r="W15" i="10"/>
  <c r="S15" i="10" s="1"/>
  <c r="W16" i="10"/>
  <c r="T16" i="10" s="1"/>
  <c r="W17" i="10"/>
  <c r="U17" i="10" s="1"/>
  <c r="W18" i="10"/>
  <c r="U18" i="10" s="1"/>
  <c r="W19" i="10"/>
  <c r="S19" i="10" s="1"/>
  <c r="W20" i="10"/>
  <c r="T20" i="10" s="1"/>
  <c r="W21" i="10"/>
  <c r="U21" i="10" s="1"/>
  <c r="W22" i="10"/>
  <c r="U22" i="10" s="1"/>
  <c r="W23" i="10"/>
  <c r="S23" i="10" s="1"/>
  <c r="W24" i="10"/>
  <c r="T24" i="10" s="1"/>
  <c r="W25" i="10"/>
  <c r="U25" i="10" s="1"/>
  <c r="W26" i="10"/>
  <c r="U26" i="10" s="1"/>
  <c r="W27" i="10"/>
  <c r="S27" i="10" s="1"/>
  <c r="W28" i="10"/>
  <c r="T28" i="10" s="1"/>
  <c r="W29" i="10"/>
  <c r="T29" i="10" s="1"/>
  <c r="W30" i="10"/>
  <c r="U30" i="10" s="1"/>
  <c r="W31" i="10"/>
  <c r="S31" i="10" s="1"/>
  <c r="W32" i="10"/>
  <c r="T32" i="10" s="1"/>
  <c r="W33" i="10"/>
  <c r="T33" i="10" s="1"/>
  <c r="W34" i="10"/>
  <c r="U34" i="10" s="1"/>
  <c r="W35" i="10"/>
  <c r="S35" i="10" s="1"/>
  <c r="W36" i="10"/>
  <c r="T36" i="10" s="1"/>
  <c r="W37" i="10"/>
  <c r="T37" i="10" s="1"/>
  <c r="W38" i="10"/>
  <c r="U38" i="10" s="1"/>
  <c r="W39" i="10"/>
  <c r="S39" i="10" s="1"/>
  <c r="W40" i="10"/>
  <c r="T40" i="10" s="1"/>
  <c r="W41" i="10"/>
  <c r="T41" i="10" s="1"/>
  <c r="W42" i="10"/>
  <c r="U42" i="10" s="1"/>
  <c r="W43" i="10"/>
  <c r="S43" i="10" s="1"/>
  <c r="W44" i="10"/>
  <c r="T44" i="10" s="1"/>
  <c r="W45" i="10"/>
  <c r="T45" i="10" s="1"/>
  <c r="W46" i="10"/>
  <c r="U46" i="10" s="1"/>
  <c r="W47" i="10"/>
  <c r="S47" i="10" s="1"/>
  <c r="W48" i="10"/>
  <c r="T48" i="10" s="1"/>
  <c r="W49" i="10"/>
  <c r="T49" i="10" s="1"/>
  <c r="W50" i="10"/>
  <c r="U50" i="10" s="1"/>
  <c r="W51" i="10"/>
  <c r="S51" i="10" s="1"/>
  <c r="W52" i="10"/>
  <c r="T52" i="10" s="1"/>
  <c r="W53" i="10"/>
  <c r="T53" i="10" s="1"/>
  <c r="W54" i="10"/>
  <c r="U54" i="10" s="1"/>
  <c r="W55" i="10"/>
  <c r="S55" i="10" s="1"/>
  <c r="W56" i="10"/>
  <c r="T56" i="10" s="1"/>
  <c r="W57" i="10"/>
  <c r="T57" i="10" s="1"/>
  <c r="W58" i="10"/>
  <c r="U58" i="10" s="1"/>
  <c r="W59" i="10"/>
  <c r="S59" i="10" s="1"/>
  <c r="W60" i="10"/>
  <c r="T60" i="10" s="1"/>
  <c r="W61" i="10"/>
  <c r="T61" i="10" s="1"/>
  <c r="W62" i="10"/>
  <c r="U62" i="10" s="1"/>
  <c r="W63" i="10"/>
  <c r="S63" i="10" s="1"/>
  <c r="W64" i="10"/>
  <c r="T64" i="10" s="1"/>
  <c r="W65" i="10"/>
  <c r="W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N8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N61" i="10"/>
  <c r="N62" i="10"/>
  <c r="N63" i="10"/>
  <c r="N64" i="10"/>
  <c r="N65" i="10"/>
  <c r="N7" i="10"/>
  <c r="U39" i="10" l="1"/>
  <c r="S57" i="10"/>
  <c r="U23" i="10"/>
  <c r="S41" i="10"/>
  <c r="U55" i="10"/>
  <c r="U19" i="10"/>
  <c r="U53" i="10"/>
  <c r="U37" i="10"/>
  <c r="U15" i="10"/>
  <c r="U59" i="10"/>
  <c r="U43" i="10"/>
  <c r="U27" i="10"/>
  <c r="U11" i="10"/>
  <c r="T62" i="10"/>
  <c r="S34" i="10"/>
  <c r="T30" i="10"/>
  <c r="S62" i="10"/>
  <c r="T58" i="10"/>
  <c r="S37" i="10"/>
  <c r="U33" i="10"/>
  <c r="S30" i="10"/>
  <c r="T26" i="10"/>
  <c r="T22" i="10"/>
  <c r="T18" i="10"/>
  <c r="T14" i="10"/>
  <c r="T10" i="10"/>
  <c r="U61" i="10"/>
  <c r="S58" i="10"/>
  <c r="T54" i="10"/>
  <c r="U51" i="10"/>
  <c r="S49" i="10"/>
  <c r="U45" i="10"/>
  <c r="S42" i="10"/>
  <c r="T38" i="10"/>
  <c r="U35" i="10"/>
  <c r="S33" i="10"/>
  <c r="U29" i="10"/>
  <c r="S26" i="10"/>
  <c r="S22" i="10"/>
  <c r="S18" i="10"/>
  <c r="S14" i="10"/>
  <c r="S10" i="10"/>
  <c r="S50" i="10"/>
  <c r="T46" i="10"/>
  <c r="S53" i="10"/>
  <c r="U49" i="10"/>
  <c r="S46" i="10"/>
  <c r="T42" i="10"/>
  <c r="U63" i="10"/>
  <c r="S61" i="10"/>
  <c r="U57" i="10"/>
  <c r="S54" i="10"/>
  <c r="T50" i="10"/>
  <c r="U47" i="10"/>
  <c r="S45" i="10"/>
  <c r="U41" i="10"/>
  <c r="S38" i="10"/>
  <c r="T34" i="10"/>
  <c r="U31" i="10"/>
  <c r="S29" i="10"/>
  <c r="S25" i="10"/>
  <c r="S21" i="10"/>
  <c r="S17" i="10"/>
  <c r="S13" i="10"/>
  <c r="S9" i="10"/>
  <c r="U64" i="10"/>
  <c r="T63" i="10"/>
  <c r="U56" i="10"/>
  <c r="T55" i="10"/>
  <c r="U48" i="10"/>
  <c r="T47" i="10"/>
  <c r="U40" i="10"/>
  <c r="T39" i="10"/>
  <c r="U32" i="10"/>
  <c r="T31" i="10"/>
  <c r="U24" i="10"/>
  <c r="T23" i="10"/>
  <c r="U12" i="10"/>
  <c r="T11" i="10"/>
  <c r="U8" i="10"/>
  <c r="S64" i="10"/>
  <c r="S60" i="10"/>
  <c r="S56" i="10"/>
  <c r="S52" i="10"/>
  <c r="S48" i="10"/>
  <c r="S44" i="10"/>
  <c r="S40" i="10"/>
  <c r="S36" i="10"/>
  <c r="S32" i="10"/>
  <c r="S28" i="10"/>
  <c r="T25" i="10"/>
  <c r="S24" i="10"/>
  <c r="T21" i="10"/>
  <c r="S20" i="10"/>
  <c r="T17" i="10"/>
  <c r="S16" i="10"/>
  <c r="T13" i="10"/>
  <c r="S12" i="10"/>
  <c r="T9" i="10"/>
  <c r="S8" i="10"/>
  <c r="U60" i="10"/>
  <c r="T59" i="10"/>
  <c r="U52" i="10"/>
  <c r="T51" i="10"/>
  <c r="U44" i="10"/>
  <c r="T43" i="10"/>
  <c r="U36" i="10"/>
  <c r="T35" i="10"/>
  <c r="U28" i="10"/>
  <c r="T27" i="10"/>
  <c r="U20" i="10"/>
  <c r="T19" i="10"/>
  <c r="U16" i="10"/>
  <c r="T15" i="10"/>
  <c r="X8" i="10"/>
  <c r="X9" i="10"/>
  <c r="X10" i="10"/>
  <c r="X11" i="10"/>
  <c r="X12" i="10"/>
  <c r="X13" i="10"/>
  <c r="X14" i="10"/>
  <c r="X15" i="10"/>
  <c r="X16" i="10"/>
  <c r="X17" i="10"/>
  <c r="X18" i="10"/>
  <c r="X19" i="10"/>
  <c r="X20" i="10"/>
  <c r="X21" i="10"/>
  <c r="X22" i="10"/>
  <c r="X23" i="10"/>
  <c r="X24" i="10"/>
  <c r="X25" i="10"/>
  <c r="X26" i="10"/>
  <c r="X27" i="10"/>
  <c r="X28" i="10"/>
  <c r="X29" i="10"/>
  <c r="X30" i="10"/>
  <c r="X31" i="10"/>
  <c r="X32" i="10"/>
  <c r="X33" i="10"/>
  <c r="X34" i="10"/>
  <c r="X35" i="10"/>
  <c r="X36" i="10"/>
  <c r="X37" i="10"/>
  <c r="X38" i="10"/>
  <c r="X39" i="10"/>
  <c r="X40" i="10"/>
  <c r="X41" i="10"/>
  <c r="X42" i="10"/>
  <c r="X43" i="10"/>
  <c r="X45" i="10"/>
  <c r="X46" i="10"/>
  <c r="X47" i="10"/>
  <c r="X48" i="10"/>
  <c r="X49" i="10"/>
  <c r="X50" i="10"/>
  <c r="X51" i="10"/>
  <c r="X52" i="10"/>
  <c r="X53" i="10"/>
  <c r="X54" i="10"/>
  <c r="X55" i="10"/>
  <c r="X56" i="10"/>
  <c r="X57" i="10"/>
  <c r="X58" i="10"/>
  <c r="X59" i="10"/>
  <c r="X60" i="10"/>
  <c r="X61" i="10"/>
  <c r="X62" i="10"/>
  <c r="X63" i="10"/>
  <c r="X64" i="10"/>
  <c r="X65" i="10"/>
  <c r="AB6" i="22"/>
  <c r="AA6" i="22"/>
  <c r="Z6" i="22"/>
  <c r="Y6" i="22"/>
  <c r="W6" i="22"/>
  <c r="T6" i="22"/>
  <c r="S6" i="22"/>
  <c r="U6" i="22" s="1"/>
  <c r="R6" i="22"/>
  <c r="X7" i="10"/>
  <c r="AC8" i="16"/>
  <c r="AC9" i="16"/>
  <c r="AC10" i="16"/>
  <c r="AC11" i="16"/>
  <c r="AC12" i="16"/>
  <c r="AC13" i="16"/>
  <c r="AC14" i="16"/>
  <c r="AC15" i="16"/>
  <c r="AC16" i="16"/>
  <c r="AC17" i="16"/>
  <c r="AC18" i="16"/>
  <c r="AC19" i="16"/>
  <c r="AC20" i="16"/>
  <c r="AC21" i="16"/>
  <c r="AC22" i="16"/>
  <c r="AC23" i="16"/>
  <c r="AC24" i="16"/>
  <c r="AC25" i="16"/>
  <c r="AC26" i="16"/>
  <c r="AC27" i="16"/>
  <c r="AC28" i="16"/>
  <c r="AC29" i="16"/>
  <c r="AC30" i="16"/>
  <c r="AC31" i="16"/>
  <c r="AC32" i="16"/>
  <c r="AC33" i="16"/>
  <c r="AC34" i="16"/>
  <c r="AC35" i="16"/>
  <c r="AC36" i="16"/>
  <c r="AC37" i="16"/>
  <c r="AC38" i="16"/>
  <c r="AC39" i="16"/>
  <c r="AC40" i="16"/>
  <c r="AC41" i="16"/>
  <c r="AC42" i="16"/>
  <c r="AC43" i="16"/>
  <c r="AC45" i="16"/>
  <c r="AC46" i="16"/>
  <c r="AC47" i="16"/>
  <c r="AC48" i="16"/>
  <c r="AC49" i="16"/>
  <c r="AC50" i="16"/>
  <c r="AC51" i="16"/>
  <c r="AC52" i="16"/>
  <c r="AC53" i="16"/>
  <c r="AC54" i="16"/>
  <c r="AC55" i="16"/>
  <c r="AC56" i="16"/>
  <c r="AC57" i="16"/>
  <c r="AC58" i="16"/>
  <c r="AC59" i="16"/>
  <c r="AC60" i="16"/>
  <c r="AC61" i="16"/>
  <c r="AC62" i="16"/>
  <c r="AC63" i="16"/>
  <c r="AC64" i="16"/>
  <c r="AC65" i="16"/>
  <c r="AC7" i="16"/>
  <c r="J16" i="16"/>
  <c r="L16" i="16"/>
  <c r="Z8" i="1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28" i="10"/>
  <c r="Z29" i="10"/>
  <c r="Z30" i="10"/>
  <c r="Z31" i="10"/>
  <c r="Z32" i="10"/>
  <c r="Z33" i="10"/>
  <c r="Z34" i="10"/>
  <c r="Z35" i="10"/>
  <c r="Z36" i="10"/>
  <c r="Z37" i="10"/>
  <c r="Z38" i="10"/>
  <c r="Z39" i="10"/>
  <c r="Z40" i="10"/>
  <c r="Z41" i="10"/>
  <c r="Z42" i="10"/>
  <c r="Z43" i="10"/>
  <c r="Z44" i="10"/>
  <c r="Z45" i="10"/>
  <c r="Z46" i="10"/>
  <c r="Z47" i="10"/>
  <c r="Z48" i="10"/>
  <c r="Z49" i="10"/>
  <c r="Z50" i="10"/>
  <c r="Z51" i="10"/>
  <c r="Z52" i="10"/>
  <c r="Z53" i="10"/>
  <c r="Z54" i="10"/>
  <c r="Z55" i="10"/>
  <c r="Z56" i="10"/>
  <c r="Z57" i="10"/>
  <c r="Z58" i="10"/>
  <c r="Z59" i="10"/>
  <c r="Z60" i="10"/>
  <c r="Z61" i="10"/>
  <c r="Z62" i="10"/>
  <c r="Z63" i="10"/>
  <c r="Z64" i="10"/>
  <c r="Z65" i="10"/>
  <c r="Z7" i="10"/>
  <c r="AB13" i="10"/>
  <c r="AB14" i="10"/>
  <c r="AB15" i="10"/>
  <c r="AB16" i="10"/>
  <c r="AB17" i="10"/>
  <c r="AB18" i="10"/>
  <c r="AB19" i="10"/>
  <c r="AB20" i="10"/>
  <c r="AB21" i="10"/>
  <c r="AB22" i="10"/>
  <c r="AB23" i="10"/>
  <c r="AB24" i="10"/>
  <c r="AB25" i="10"/>
  <c r="AB26" i="10"/>
  <c r="AB27" i="10"/>
  <c r="AB28" i="10"/>
  <c r="AB29" i="10"/>
  <c r="AB30" i="10"/>
  <c r="AB31" i="10"/>
  <c r="AB32" i="10"/>
  <c r="AB33" i="10"/>
  <c r="AB34" i="10"/>
  <c r="AB35" i="10"/>
  <c r="AB36" i="10"/>
  <c r="AB37" i="10"/>
  <c r="AB38" i="10"/>
  <c r="AB39" i="10"/>
  <c r="AB40" i="10"/>
  <c r="AB41" i="10"/>
  <c r="AB42" i="10"/>
  <c r="AB43" i="10"/>
  <c r="AB44" i="10"/>
  <c r="AB45" i="10"/>
  <c r="AB46" i="10"/>
  <c r="AB47" i="10"/>
  <c r="AB48" i="10"/>
  <c r="AB49" i="10"/>
  <c r="AB50" i="10"/>
  <c r="AB51" i="10"/>
  <c r="AB52" i="10"/>
  <c r="AB53" i="10"/>
  <c r="AB54" i="10"/>
  <c r="AB55" i="10"/>
  <c r="AB56" i="10"/>
  <c r="AB57" i="10"/>
  <c r="AB58" i="10"/>
  <c r="AB59" i="10"/>
  <c r="AB60" i="10"/>
  <c r="AB61" i="10"/>
  <c r="AB62" i="10"/>
  <c r="AB63" i="10"/>
  <c r="AB64" i="10"/>
  <c r="AB65" i="10"/>
  <c r="AB8" i="10"/>
  <c r="AB9" i="10"/>
  <c r="AB10" i="10"/>
  <c r="AB11" i="10"/>
  <c r="AB12" i="10"/>
  <c r="AB7" i="10"/>
  <c r="AC8" i="10"/>
  <c r="AC9" i="10"/>
  <c r="AC10" i="10"/>
  <c r="AC11" i="10"/>
  <c r="AC12" i="10"/>
  <c r="AC13" i="10"/>
  <c r="AC14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27" i="10"/>
  <c r="AC28" i="10"/>
  <c r="AC29" i="10"/>
  <c r="AC30" i="10"/>
  <c r="AC31" i="10"/>
  <c r="AC32" i="10"/>
  <c r="AC33" i="10"/>
  <c r="AC34" i="10"/>
  <c r="AC35" i="10"/>
  <c r="AC36" i="10"/>
  <c r="AC37" i="10"/>
  <c r="AC38" i="10"/>
  <c r="AC39" i="10"/>
  <c r="AC40" i="10"/>
  <c r="AC41" i="10"/>
  <c r="AC42" i="10"/>
  <c r="AC43" i="10"/>
  <c r="AC44" i="10"/>
  <c r="AC45" i="10"/>
  <c r="AC46" i="10"/>
  <c r="AC47" i="10"/>
  <c r="AC48" i="10"/>
  <c r="AC49" i="10"/>
  <c r="AC50" i="10"/>
  <c r="AC51" i="10"/>
  <c r="AC52" i="10"/>
  <c r="AC53" i="10"/>
  <c r="AC54" i="10"/>
  <c r="AC55" i="10"/>
  <c r="AC56" i="10"/>
  <c r="AC57" i="10"/>
  <c r="AC58" i="10"/>
  <c r="AC59" i="10"/>
  <c r="AC60" i="10"/>
  <c r="AC61" i="10"/>
  <c r="AC62" i="10"/>
  <c r="AC63" i="10"/>
  <c r="AC64" i="10"/>
  <c r="AC65" i="10"/>
  <c r="AC7" i="10"/>
  <c r="AA23" i="10"/>
  <c r="AA24" i="10"/>
  <c r="AA25" i="10"/>
  <c r="AA26" i="10"/>
  <c r="AA27" i="10"/>
  <c r="AA28" i="10"/>
  <c r="AA29" i="10"/>
  <c r="AA30" i="10"/>
  <c r="AA31" i="10"/>
  <c r="AA32" i="10"/>
  <c r="AA33" i="10"/>
  <c r="AA34" i="10"/>
  <c r="AA35" i="10"/>
  <c r="AA36" i="10"/>
  <c r="AA37" i="10"/>
  <c r="AA38" i="10"/>
  <c r="AA39" i="10"/>
  <c r="AA40" i="10"/>
  <c r="AA41" i="10"/>
  <c r="AA42" i="10"/>
  <c r="AA43" i="10"/>
  <c r="AA44" i="10"/>
  <c r="AA45" i="10"/>
  <c r="AA46" i="10"/>
  <c r="AA47" i="10"/>
  <c r="AA48" i="10"/>
  <c r="AA49" i="10"/>
  <c r="AA50" i="10"/>
  <c r="AA51" i="10"/>
  <c r="AA52" i="10"/>
  <c r="AA53" i="10"/>
  <c r="AA54" i="10"/>
  <c r="AA55" i="10"/>
  <c r="AA56" i="10"/>
  <c r="AA57" i="10"/>
  <c r="AA58" i="10"/>
  <c r="AA59" i="10"/>
  <c r="AA60" i="10"/>
  <c r="AA61" i="10"/>
  <c r="AA62" i="10"/>
  <c r="AA63" i="10"/>
  <c r="AA64" i="10"/>
  <c r="AA65" i="10"/>
  <c r="AA20" i="10"/>
  <c r="AA21" i="10"/>
  <c r="AA22" i="10"/>
  <c r="AA19" i="10"/>
  <c r="AA18" i="10"/>
  <c r="AA17" i="10"/>
  <c r="AA16" i="10"/>
  <c r="AA15" i="10"/>
  <c r="AA14" i="10"/>
  <c r="AA13" i="10"/>
  <c r="AA12" i="10"/>
  <c r="AA11" i="10"/>
  <c r="AA10" i="10"/>
  <c r="AA9" i="10"/>
  <c r="AA8" i="10"/>
  <c r="AA7" i="10"/>
  <c r="AC7" i="12"/>
  <c r="AC8" i="12"/>
  <c r="AC9" i="12"/>
  <c r="AC10" i="12"/>
  <c r="AC11" i="12"/>
  <c r="AC12" i="12"/>
  <c r="AC13" i="12"/>
  <c r="AC14" i="12"/>
  <c r="AC15" i="12"/>
  <c r="AC16" i="12"/>
  <c r="AC17" i="12"/>
  <c r="AC18" i="12"/>
  <c r="AC19" i="12"/>
  <c r="AC20" i="12"/>
  <c r="AC21" i="12"/>
  <c r="AC22" i="12"/>
  <c r="AC23" i="12"/>
  <c r="AC24" i="12"/>
  <c r="AC25" i="12"/>
  <c r="AC26" i="12"/>
  <c r="AC27" i="12"/>
  <c r="AC28" i="12"/>
  <c r="AC29" i="12"/>
  <c r="AC30" i="12"/>
  <c r="AC31" i="12"/>
  <c r="AC32" i="12"/>
  <c r="AC33" i="12"/>
  <c r="AC34" i="12"/>
  <c r="AC35" i="12"/>
  <c r="AC36" i="12"/>
  <c r="AC37" i="12"/>
  <c r="AC38" i="12"/>
  <c r="AC39" i="12"/>
  <c r="AC40" i="12"/>
  <c r="AC41" i="12"/>
  <c r="AC42" i="12"/>
  <c r="AC43" i="12"/>
  <c r="AC44" i="12"/>
  <c r="AC45" i="12"/>
  <c r="AC46" i="12"/>
  <c r="AC47" i="12"/>
  <c r="AC48" i="12"/>
  <c r="AC49" i="12"/>
  <c r="AC50" i="12"/>
  <c r="AC51" i="12"/>
  <c r="AC52" i="12"/>
  <c r="AC53" i="12"/>
  <c r="AC54" i="12"/>
  <c r="AC55" i="12"/>
  <c r="AC56" i="12"/>
  <c r="AC57" i="12"/>
  <c r="AC58" i="12"/>
  <c r="AC59" i="12"/>
  <c r="AC60" i="12"/>
  <c r="AC61" i="12"/>
  <c r="AC62" i="12"/>
  <c r="AC63" i="12"/>
  <c r="AC64" i="12"/>
  <c r="AC65" i="12"/>
  <c r="AC6" i="12"/>
  <c r="AB7" i="12"/>
  <c r="AB8" i="12"/>
  <c r="AB9" i="12"/>
  <c r="AB10" i="12"/>
  <c r="AB11" i="12"/>
  <c r="AB12" i="12"/>
  <c r="AB13" i="12"/>
  <c r="AB14" i="12"/>
  <c r="AB15" i="12"/>
  <c r="AB16" i="12"/>
  <c r="AB17" i="12"/>
  <c r="AB18" i="12"/>
  <c r="AB19" i="12"/>
  <c r="AB20" i="12"/>
  <c r="AB21" i="12"/>
  <c r="AB22" i="12"/>
  <c r="AB23" i="12"/>
  <c r="AB24" i="12"/>
  <c r="AB25" i="12"/>
  <c r="AB26" i="12"/>
  <c r="AB27" i="12"/>
  <c r="AB28" i="12"/>
  <c r="AB29" i="12"/>
  <c r="AB30" i="12"/>
  <c r="AB31" i="12"/>
  <c r="AB32" i="12"/>
  <c r="AB33" i="12"/>
  <c r="AB34" i="12"/>
  <c r="AB35" i="12"/>
  <c r="AB36" i="12"/>
  <c r="AB37" i="12"/>
  <c r="AB38" i="12"/>
  <c r="AB39" i="12"/>
  <c r="AB40" i="12"/>
  <c r="AB41" i="12"/>
  <c r="AB42" i="12"/>
  <c r="AB43" i="12"/>
  <c r="AB44" i="12"/>
  <c r="AB45" i="12"/>
  <c r="AB46" i="12"/>
  <c r="AB47" i="12"/>
  <c r="AB48" i="12"/>
  <c r="AB49" i="12"/>
  <c r="AB50" i="12"/>
  <c r="AB51" i="12"/>
  <c r="AB52" i="12"/>
  <c r="AB53" i="12"/>
  <c r="AB54" i="12"/>
  <c r="AB55" i="12"/>
  <c r="AB56" i="12"/>
  <c r="AB57" i="12"/>
  <c r="AB58" i="12"/>
  <c r="AB59" i="12"/>
  <c r="AB60" i="12"/>
  <c r="AB61" i="12"/>
  <c r="AB62" i="12"/>
  <c r="AB63" i="12"/>
  <c r="AB64" i="12"/>
  <c r="AB65" i="12"/>
  <c r="AB6" i="12"/>
  <c r="AC69" i="12"/>
  <c r="AB69" i="12"/>
  <c r="K69" i="12"/>
  <c r="I69" i="12"/>
  <c r="G69" i="12"/>
  <c r="E69" i="12"/>
  <c r="D134" i="15" l="1"/>
  <c r="C134" i="15"/>
  <c r="D93" i="15"/>
  <c r="E6" i="15" s="1"/>
  <c r="C93" i="15"/>
  <c r="J7" i="16"/>
  <c r="Y75" i="16"/>
  <c r="W75" i="16"/>
  <c r="U75" i="16"/>
  <c r="S75" i="16"/>
  <c r="Q75" i="16"/>
  <c r="O75" i="16"/>
  <c r="M75" i="16"/>
  <c r="K75" i="16"/>
  <c r="I75" i="16"/>
  <c r="G75" i="16"/>
  <c r="E75" i="16"/>
  <c r="Y74" i="16"/>
  <c r="W74" i="16"/>
  <c r="U74" i="16"/>
  <c r="S74" i="16"/>
  <c r="Q74" i="16"/>
  <c r="O74" i="16"/>
  <c r="M74" i="16"/>
  <c r="K74" i="16"/>
  <c r="I74" i="16"/>
  <c r="G74" i="16"/>
  <c r="E74" i="16"/>
  <c r="Y73" i="16"/>
  <c r="W73" i="16"/>
  <c r="U73" i="16"/>
  <c r="S73" i="16"/>
  <c r="Q73" i="16"/>
  <c r="O73" i="16"/>
  <c r="M73" i="16"/>
  <c r="K73" i="16"/>
  <c r="I73" i="16"/>
  <c r="G73" i="16"/>
  <c r="E73" i="16"/>
  <c r="Y72" i="16"/>
  <c r="W72" i="16"/>
  <c r="U72" i="16"/>
  <c r="S72" i="16"/>
  <c r="Q72" i="16"/>
  <c r="O72" i="16"/>
  <c r="M72" i="16"/>
  <c r="K72" i="16"/>
  <c r="I72" i="16"/>
  <c r="G72" i="16"/>
  <c r="E72" i="16"/>
  <c r="Y71" i="16"/>
  <c r="W71" i="16"/>
  <c r="U71" i="16"/>
  <c r="S71" i="16"/>
  <c r="Q71" i="16"/>
  <c r="O71" i="16"/>
  <c r="M71" i="16"/>
  <c r="K71" i="16"/>
  <c r="I71" i="16"/>
  <c r="G71" i="16"/>
  <c r="E71" i="16"/>
  <c r="Y69" i="16"/>
  <c r="W69" i="16"/>
  <c r="U69" i="16"/>
  <c r="S69" i="16"/>
  <c r="S76" i="16" s="1"/>
  <c r="Q69" i="16"/>
  <c r="O69" i="16"/>
  <c r="M69" i="16"/>
  <c r="K69" i="16"/>
  <c r="K76" i="16" s="1"/>
  <c r="I69" i="16"/>
  <c r="G69" i="16"/>
  <c r="E69" i="16"/>
  <c r="B66" i="16"/>
  <c r="Z65" i="16"/>
  <c r="X65" i="16"/>
  <c r="V65" i="16"/>
  <c r="T65" i="16"/>
  <c r="R65" i="16"/>
  <c r="P65" i="16"/>
  <c r="N65" i="16"/>
  <c r="L65" i="16"/>
  <c r="J65" i="16"/>
  <c r="H65" i="16"/>
  <c r="F65" i="16"/>
  <c r="D65" i="16"/>
  <c r="AA65" i="16" s="1"/>
  <c r="Z64" i="16"/>
  <c r="X64" i="16"/>
  <c r="V64" i="16"/>
  <c r="T64" i="16"/>
  <c r="R64" i="16"/>
  <c r="P64" i="16"/>
  <c r="N64" i="16"/>
  <c r="L64" i="16"/>
  <c r="J64" i="16"/>
  <c r="H64" i="16"/>
  <c r="F64" i="16"/>
  <c r="D64" i="16"/>
  <c r="AA64" i="16" s="1"/>
  <c r="Z63" i="16"/>
  <c r="X63" i="16"/>
  <c r="V63" i="16"/>
  <c r="T63" i="16"/>
  <c r="R63" i="16"/>
  <c r="P63" i="16"/>
  <c r="N63" i="16"/>
  <c r="L63" i="16"/>
  <c r="J63" i="16"/>
  <c r="H63" i="16"/>
  <c r="F63" i="16"/>
  <c r="D63" i="16"/>
  <c r="Z62" i="16"/>
  <c r="X62" i="16"/>
  <c r="V62" i="16"/>
  <c r="T62" i="16"/>
  <c r="R62" i="16"/>
  <c r="P62" i="16"/>
  <c r="N62" i="16"/>
  <c r="L62" i="16"/>
  <c r="J62" i="16"/>
  <c r="H62" i="16"/>
  <c r="F62" i="16"/>
  <c r="D62" i="16"/>
  <c r="Z61" i="16"/>
  <c r="X61" i="16"/>
  <c r="V61" i="16"/>
  <c r="T61" i="16"/>
  <c r="R61" i="16"/>
  <c r="P61" i="16"/>
  <c r="N61" i="16"/>
  <c r="L61" i="16"/>
  <c r="J61" i="16"/>
  <c r="H61" i="16"/>
  <c r="F61" i="16"/>
  <c r="D61" i="16"/>
  <c r="AA61" i="16" s="1"/>
  <c r="Z60" i="16"/>
  <c r="X60" i="16"/>
  <c r="V60" i="16"/>
  <c r="T60" i="16"/>
  <c r="R60" i="16"/>
  <c r="P60" i="16"/>
  <c r="N60" i="16"/>
  <c r="L60" i="16"/>
  <c r="J60" i="16"/>
  <c r="H60" i="16"/>
  <c r="F60" i="16"/>
  <c r="D60" i="16"/>
  <c r="Z59" i="16"/>
  <c r="X59" i="16"/>
  <c r="V59" i="16"/>
  <c r="T59" i="16"/>
  <c r="R59" i="16"/>
  <c r="P59" i="16"/>
  <c r="N59" i="16"/>
  <c r="L59" i="16"/>
  <c r="J59" i="16"/>
  <c r="H59" i="16"/>
  <c r="F59" i="16"/>
  <c r="D59" i="16"/>
  <c r="AA59" i="16" s="1"/>
  <c r="Z58" i="16"/>
  <c r="X58" i="16"/>
  <c r="V58" i="16"/>
  <c r="T58" i="16"/>
  <c r="R58" i="16"/>
  <c r="P58" i="16"/>
  <c r="N58" i="16"/>
  <c r="L58" i="16"/>
  <c r="J58" i="16"/>
  <c r="H58" i="16"/>
  <c r="F58" i="16"/>
  <c r="D58" i="16"/>
  <c r="AA58" i="16" s="1"/>
  <c r="Z57" i="16"/>
  <c r="X57" i="16"/>
  <c r="V57" i="16"/>
  <c r="T57" i="16"/>
  <c r="R57" i="16"/>
  <c r="P57" i="16"/>
  <c r="N57" i="16"/>
  <c r="L57" i="16"/>
  <c r="J57" i="16"/>
  <c r="H57" i="16"/>
  <c r="F57" i="16"/>
  <c r="D57" i="16"/>
  <c r="AA57" i="16" s="1"/>
  <c r="Z56" i="16"/>
  <c r="X56" i="16"/>
  <c r="V56" i="16"/>
  <c r="T56" i="16"/>
  <c r="R56" i="16"/>
  <c r="P56" i="16"/>
  <c r="N56" i="16"/>
  <c r="L56" i="16"/>
  <c r="J56" i="16"/>
  <c r="H56" i="16"/>
  <c r="F56" i="16"/>
  <c r="D56" i="16"/>
  <c r="AA56" i="16" s="1"/>
  <c r="Z55" i="16"/>
  <c r="X55" i="16"/>
  <c r="V55" i="16"/>
  <c r="T55" i="16"/>
  <c r="R55" i="16"/>
  <c r="P55" i="16"/>
  <c r="N55" i="16"/>
  <c r="L55" i="16"/>
  <c r="J55" i="16"/>
  <c r="H55" i="16"/>
  <c r="F55" i="16"/>
  <c r="D55" i="16"/>
  <c r="Z54" i="16"/>
  <c r="X54" i="16"/>
  <c r="V54" i="16"/>
  <c r="T54" i="16"/>
  <c r="R54" i="16"/>
  <c r="P54" i="16"/>
  <c r="N54" i="16"/>
  <c r="L54" i="16"/>
  <c r="J54" i="16"/>
  <c r="H54" i="16"/>
  <c r="F54" i="16"/>
  <c r="D54" i="16"/>
  <c r="Z53" i="16"/>
  <c r="X53" i="16"/>
  <c r="V53" i="16"/>
  <c r="T53" i="16"/>
  <c r="R53" i="16"/>
  <c r="P53" i="16"/>
  <c r="N53" i="16"/>
  <c r="L53" i="16"/>
  <c r="J53" i="16"/>
  <c r="H53" i="16"/>
  <c r="F53" i="16"/>
  <c r="D53" i="16"/>
  <c r="AA53" i="16" s="1"/>
  <c r="Z52" i="16"/>
  <c r="X52" i="16"/>
  <c r="V52" i="16"/>
  <c r="T52" i="16"/>
  <c r="R52" i="16"/>
  <c r="P52" i="16"/>
  <c r="N52" i="16"/>
  <c r="L52" i="16"/>
  <c r="J52" i="16"/>
  <c r="H52" i="16"/>
  <c r="F52" i="16"/>
  <c r="D52" i="16"/>
  <c r="Z51" i="16"/>
  <c r="X51" i="16"/>
  <c r="V51" i="16"/>
  <c r="T51" i="16"/>
  <c r="R51" i="16"/>
  <c r="P51" i="16"/>
  <c r="N51" i="16"/>
  <c r="L51" i="16"/>
  <c r="J51" i="16"/>
  <c r="H51" i="16"/>
  <c r="F51" i="16"/>
  <c r="D51" i="16"/>
  <c r="Z50" i="16"/>
  <c r="X50" i="16"/>
  <c r="V50" i="16"/>
  <c r="T50" i="16"/>
  <c r="R50" i="16"/>
  <c r="P50" i="16"/>
  <c r="N50" i="16"/>
  <c r="L50" i="16"/>
  <c r="J50" i="16"/>
  <c r="H50" i="16"/>
  <c r="F50" i="16"/>
  <c r="D50" i="16"/>
  <c r="AA50" i="16" s="1"/>
  <c r="Z49" i="16"/>
  <c r="X49" i="16"/>
  <c r="V49" i="16"/>
  <c r="T49" i="16"/>
  <c r="R49" i="16"/>
  <c r="P49" i="16"/>
  <c r="N49" i="16"/>
  <c r="L49" i="16"/>
  <c r="J49" i="16"/>
  <c r="H49" i="16"/>
  <c r="F49" i="16"/>
  <c r="D49" i="16"/>
  <c r="AA49" i="16" s="1"/>
  <c r="Z48" i="16"/>
  <c r="X48" i="16"/>
  <c r="V48" i="16"/>
  <c r="T48" i="16"/>
  <c r="R48" i="16"/>
  <c r="P48" i="16"/>
  <c r="N48" i="16"/>
  <c r="L48" i="16"/>
  <c r="J48" i="16"/>
  <c r="H48" i="16"/>
  <c r="F48" i="16"/>
  <c r="D48" i="16"/>
  <c r="Z47" i="16"/>
  <c r="X47" i="16"/>
  <c r="V47" i="16"/>
  <c r="T47" i="16"/>
  <c r="R47" i="16"/>
  <c r="P47" i="16"/>
  <c r="N47" i="16"/>
  <c r="L47" i="16"/>
  <c r="J47" i="16"/>
  <c r="H47" i="16"/>
  <c r="F47" i="16"/>
  <c r="D47" i="16"/>
  <c r="AA47" i="16" s="1"/>
  <c r="Z46" i="16"/>
  <c r="X46" i="16"/>
  <c r="V46" i="16"/>
  <c r="T46" i="16"/>
  <c r="R46" i="16"/>
  <c r="P46" i="16"/>
  <c r="N46" i="16"/>
  <c r="L46" i="16"/>
  <c r="J46" i="16"/>
  <c r="H46" i="16"/>
  <c r="F46" i="16"/>
  <c r="D46" i="16"/>
  <c r="AA46" i="16" s="1"/>
  <c r="Z45" i="16"/>
  <c r="X45" i="16"/>
  <c r="V45" i="16"/>
  <c r="T45" i="16"/>
  <c r="R45" i="16"/>
  <c r="P45" i="16"/>
  <c r="N45" i="16"/>
  <c r="L45" i="16"/>
  <c r="J45" i="16"/>
  <c r="H45" i="16"/>
  <c r="F45" i="16"/>
  <c r="D45" i="16"/>
  <c r="Z44" i="16"/>
  <c r="X44" i="16"/>
  <c r="V44" i="16"/>
  <c r="T44" i="16"/>
  <c r="R44" i="16"/>
  <c r="P44" i="16"/>
  <c r="N44" i="16"/>
  <c r="L44" i="16"/>
  <c r="J44" i="16"/>
  <c r="AC44" i="16" s="1"/>
  <c r="X44" i="10" s="1"/>
  <c r="H44" i="16"/>
  <c r="F44" i="16"/>
  <c r="D44" i="16"/>
  <c r="AA44" i="16" s="1"/>
  <c r="Z43" i="16"/>
  <c r="X43" i="16"/>
  <c r="V43" i="16"/>
  <c r="T43" i="16"/>
  <c r="R43" i="16"/>
  <c r="P43" i="16"/>
  <c r="N43" i="16"/>
  <c r="L43" i="16"/>
  <c r="J43" i="16"/>
  <c r="H43" i="16"/>
  <c r="F43" i="16"/>
  <c r="D43" i="16"/>
  <c r="AA43" i="16" s="1"/>
  <c r="Z42" i="16"/>
  <c r="X42" i="16"/>
  <c r="V42" i="16"/>
  <c r="T42" i="16"/>
  <c r="R42" i="16"/>
  <c r="P42" i="16"/>
  <c r="N42" i="16"/>
  <c r="L42" i="16"/>
  <c r="J42" i="16"/>
  <c r="H42" i="16"/>
  <c r="F42" i="16"/>
  <c r="D42" i="16"/>
  <c r="AA42" i="16" s="1"/>
  <c r="Z41" i="16"/>
  <c r="X41" i="16"/>
  <c r="V41" i="16"/>
  <c r="T41" i="16"/>
  <c r="R41" i="16"/>
  <c r="P41" i="16"/>
  <c r="N41" i="16"/>
  <c r="L41" i="16"/>
  <c r="J41" i="16"/>
  <c r="H41" i="16"/>
  <c r="F41" i="16"/>
  <c r="D41" i="16"/>
  <c r="AA41" i="16" s="1"/>
  <c r="Z40" i="16"/>
  <c r="X40" i="16"/>
  <c r="V40" i="16"/>
  <c r="T40" i="16"/>
  <c r="R40" i="16"/>
  <c r="P40" i="16"/>
  <c r="N40" i="16"/>
  <c r="L40" i="16"/>
  <c r="J40" i="16"/>
  <c r="H40" i="16"/>
  <c r="F40" i="16"/>
  <c r="D40" i="16"/>
  <c r="AA40" i="16" s="1"/>
  <c r="Z39" i="16"/>
  <c r="X39" i="16"/>
  <c r="V39" i="16"/>
  <c r="T39" i="16"/>
  <c r="R39" i="16"/>
  <c r="P39" i="16"/>
  <c r="N39" i="16"/>
  <c r="L39" i="16"/>
  <c r="J39" i="16"/>
  <c r="H39" i="16"/>
  <c r="F39" i="16"/>
  <c r="D39" i="16"/>
  <c r="Z38" i="16"/>
  <c r="X38" i="16"/>
  <c r="V38" i="16"/>
  <c r="T38" i="16"/>
  <c r="R38" i="16"/>
  <c r="N38" i="16"/>
  <c r="L38" i="16"/>
  <c r="J38" i="16"/>
  <c r="H38" i="16"/>
  <c r="F38" i="16"/>
  <c r="D38" i="16"/>
  <c r="Z37" i="16"/>
  <c r="X37" i="16"/>
  <c r="V37" i="16"/>
  <c r="T37" i="16"/>
  <c r="R37" i="16"/>
  <c r="P37" i="16"/>
  <c r="N37" i="16"/>
  <c r="L37" i="16"/>
  <c r="J37" i="16"/>
  <c r="H37" i="16"/>
  <c r="F37" i="16"/>
  <c r="D37" i="16"/>
  <c r="Z36" i="16"/>
  <c r="Z69" i="16" s="1"/>
  <c r="X36" i="16"/>
  <c r="V36" i="16"/>
  <c r="V69" i="16" s="1"/>
  <c r="T36" i="16"/>
  <c r="R36" i="16"/>
  <c r="R69" i="16" s="1"/>
  <c r="P36" i="16"/>
  <c r="N36" i="16"/>
  <c r="N69" i="16" s="1"/>
  <c r="L36" i="16"/>
  <c r="J36" i="16"/>
  <c r="H36" i="16"/>
  <c r="F36" i="16"/>
  <c r="F69" i="16" s="1"/>
  <c r="D36" i="16"/>
  <c r="Z35" i="16"/>
  <c r="X35" i="16"/>
  <c r="V35" i="16"/>
  <c r="T35" i="16"/>
  <c r="R35" i="16"/>
  <c r="P35" i="16"/>
  <c r="N35" i="16"/>
  <c r="L35" i="16"/>
  <c r="J35" i="16"/>
  <c r="H35" i="16"/>
  <c r="F35" i="16"/>
  <c r="D35" i="16"/>
  <c r="Z34" i="16"/>
  <c r="X34" i="16"/>
  <c r="V34" i="16"/>
  <c r="T34" i="16"/>
  <c r="R34" i="16"/>
  <c r="P34" i="16"/>
  <c r="N34" i="16"/>
  <c r="L34" i="16"/>
  <c r="J34" i="16"/>
  <c r="H34" i="16"/>
  <c r="F34" i="16"/>
  <c r="D34" i="16"/>
  <c r="Z33" i="16"/>
  <c r="X33" i="16"/>
  <c r="V33" i="16"/>
  <c r="T33" i="16"/>
  <c r="R33" i="16"/>
  <c r="P33" i="16"/>
  <c r="N33" i="16"/>
  <c r="L33" i="16"/>
  <c r="J33" i="16"/>
  <c r="H33" i="16"/>
  <c r="F33" i="16"/>
  <c r="D33" i="16"/>
  <c r="Z32" i="16"/>
  <c r="X32" i="16"/>
  <c r="V32" i="16"/>
  <c r="T32" i="16"/>
  <c r="R32" i="16"/>
  <c r="P32" i="16"/>
  <c r="N32" i="16"/>
  <c r="L32" i="16"/>
  <c r="J32" i="16"/>
  <c r="H32" i="16"/>
  <c r="F32" i="16"/>
  <c r="D32" i="16"/>
  <c r="Z31" i="16"/>
  <c r="X31" i="16"/>
  <c r="V31" i="16"/>
  <c r="T31" i="16"/>
  <c r="R31" i="16"/>
  <c r="P31" i="16"/>
  <c r="N31" i="16"/>
  <c r="L31" i="16"/>
  <c r="J31" i="16"/>
  <c r="H31" i="16"/>
  <c r="F31" i="16"/>
  <c r="D31" i="16"/>
  <c r="Z30" i="16"/>
  <c r="X30" i="16"/>
  <c r="V30" i="16"/>
  <c r="T30" i="16"/>
  <c r="R30" i="16"/>
  <c r="P30" i="16"/>
  <c r="N30" i="16"/>
  <c r="L30" i="16"/>
  <c r="J30" i="16"/>
  <c r="H30" i="16"/>
  <c r="F30" i="16"/>
  <c r="D30" i="16"/>
  <c r="Z29" i="16"/>
  <c r="X29" i="16"/>
  <c r="V29" i="16"/>
  <c r="T29" i="16"/>
  <c r="R29" i="16"/>
  <c r="P29" i="16"/>
  <c r="N29" i="16"/>
  <c r="L29" i="16"/>
  <c r="J29" i="16"/>
  <c r="H29" i="16"/>
  <c r="F29" i="16"/>
  <c r="D29" i="16"/>
  <c r="Z28" i="16"/>
  <c r="X28" i="16"/>
  <c r="V28" i="16"/>
  <c r="T28" i="16"/>
  <c r="R28" i="16"/>
  <c r="P28" i="16"/>
  <c r="N28" i="16"/>
  <c r="L28" i="16"/>
  <c r="J28" i="16"/>
  <c r="H28" i="16"/>
  <c r="F28" i="16"/>
  <c r="D28" i="16"/>
  <c r="Z27" i="16"/>
  <c r="X27" i="16"/>
  <c r="V27" i="16"/>
  <c r="T27" i="16"/>
  <c r="R27" i="16"/>
  <c r="P27" i="16"/>
  <c r="N27" i="16"/>
  <c r="L27" i="16"/>
  <c r="J27" i="16"/>
  <c r="H27" i="16"/>
  <c r="F27" i="16"/>
  <c r="D27" i="16"/>
  <c r="Z26" i="16"/>
  <c r="X26" i="16"/>
  <c r="V26" i="16"/>
  <c r="T26" i="16"/>
  <c r="R26" i="16"/>
  <c r="P26" i="16"/>
  <c r="N26" i="16"/>
  <c r="L26" i="16"/>
  <c r="J26" i="16"/>
  <c r="H26" i="16"/>
  <c r="F26" i="16"/>
  <c r="D26" i="16"/>
  <c r="Z25" i="16"/>
  <c r="X25" i="16"/>
  <c r="V25" i="16"/>
  <c r="T25" i="16"/>
  <c r="R25" i="16"/>
  <c r="P25" i="16"/>
  <c r="N25" i="16"/>
  <c r="L25" i="16"/>
  <c r="J25" i="16"/>
  <c r="H25" i="16"/>
  <c r="F25" i="16"/>
  <c r="D25" i="16"/>
  <c r="Z24" i="16"/>
  <c r="X24" i="16"/>
  <c r="V24" i="16"/>
  <c r="T24" i="16"/>
  <c r="R24" i="16"/>
  <c r="P24" i="16"/>
  <c r="N24" i="16"/>
  <c r="L24" i="16"/>
  <c r="J24" i="16"/>
  <c r="H24" i="16"/>
  <c r="F24" i="16"/>
  <c r="D24" i="16"/>
  <c r="Z23" i="16"/>
  <c r="X23" i="16"/>
  <c r="V23" i="16"/>
  <c r="T23" i="16"/>
  <c r="R23" i="16"/>
  <c r="P23" i="16"/>
  <c r="N23" i="16"/>
  <c r="L23" i="16"/>
  <c r="J23" i="16"/>
  <c r="H23" i="16"/>
  <c r="F23" i="16"/>
  <c r="D23" i="16"/>
  <c r="Z22" i="16"/>
  <c r="X22" i="16"/>
  <c r="V22" i="16"/>
  <c r="T22" i="16"/>
  <c r="R22" i="16"/>
  <c r="P22" i="16"/>
  <c r="N22" i="16"/>
  <c r="L22" i="16"/>
  <c r="J22" i="16"/>
  <c r="H22" i="16"/>
  <c r="F22" i="16"/>
  <c r="D22" i="16"/>
  <c r="Z21" i="16"/>
  <c r="X21" i="16"/>
  <c r="V21" i="16"/>
  <c r="T21" i="16"/>
  <c r="R21" i="16"/>
  <c r="P21" i="16"/>
  <c r="N21" i="16"/>
  <c r="L21" i="16"/>
  <c r="J21" i="16"/>
  <c r="H21" i="16"/>
  <c r="F21" i="16"/>
  <c r="D21" i="16"/>
  <c r="Z20" i="16"/>
  <c r="X20" i="16"/>
  <c r="V20" i="16"/>
  <c r="T20" i="16"/>
  <c r="R20" i="16"/>
  <c r="P20" i="16"/>
  <c r="N20" i="16"/>
  <c r="L20" i="16"/>
  <c r="J20" i="16"/>
  <c r="H20" i="16"/>
  <c r="F20" i="16"/>
  <c r="D20" i="16"/>
  <c r="Z19" i="16"/>
  <c r="X19" i="16"/>
  <c r="V19" i="16"/>
  <c r="T19" i="16"/>
  <c r="R19" i="16"/>
  <c r="N19" i="16"/>
  <c r="L19" i="16"/>
  <c r="J19" i="16"/>
  <c r="H19" i="16"/>
  <c r="F19" i="16"/>
  <c r="D19" i="16"/>
  <c r="Z18" i="16"/>
  <c r="X18" i="16"/>
  <c r="V18" i="16"/>
  <c r="T18" i="16"/>
  <c r="R18" i="16"/>
  <c r="P18" i="16"/>
  <c r="N18" i="16"/>
  <c r="L18" i="16"/>
  <c r="J18" i="16"/>
  <c r="H18" i="16"/>
  <c r="F18" i="16"/>
  <c r="D18" i="16"/>
  <c r="Z17" i="16"/>
  <c r="X17" i="16"/>
  <c r="V17" i="16"/>
  <c r="T17" i="16"/>
  <c r="R17" i="16"/>
  <c r="P17" i="16"/>
  <c r="N17" i="16"/>
  <c r="L17" i="16"/>
  <c r="J17" i="16"/>
  <c r="H17" i="16"/>
  <c r="F17" i="16"/>
  <c r="D17" i="16"/>
  <c r="Z16" i="16"/>
  <c r="X16" i="16"/>
  <c r="V16" i="16"/>
  <c r="T16" i="16"/>
  <c r="R16" i="16"/>
  <c r="P16" i="16"/>
  <c r="N16" i="16"/>
  <c r="H16" i="16"/>
  <c r="F16" i="16"/>
  <c r="D16" i="16"/>
  <c r="Z15" i="16"/>
  <c r="X15" i="16"/>
  <c r="V15" i="16"/>
  <c r="T15" i="16"/>
  <c r="R15" i="16"/>
  <c r="P15" i="16"/>
  <c r="N15" i="16"/>
  <c r="L15" i="16"/>
  <c r="J15" i="16"/>
  <c r="H15" i="16"/>
  <c r="F15" i="16"/>
  <c r="D15" i="16"/>
  <c r="Z14" i="16"/>
  <c r="X14" i="16"/>
  <c r="V14" i="16"/>
  <c r="T14" i="16"/>
  <c r="R14" i="16"/>
  <c r="P14" i="16"/>
  <c r="N14" i="16"/>
  <c r="L14" i="16"/>
  <c r="J14" i="16"/>
  <c r="H14" i="16"/>
  <c r="F14" i="16"/>
  <c r="D14" i="16"/>
  <c r="Z13" i="16"/>
  <c r="X13" i="16"/>
  <c r="V13" i="16"/>
  <c r="T13" i="16"/>
  <c r="R13" i="16"/>
  <c r="P13" i="16"/>
  <c r="N13" i="16"/>
  <c r="L13" i="16"/>
  <c r="J13" i="16"/>
  <c r="H13" i="16"/>
  <c r="F13" i="16"/>
  <c r="D13" i="16"/>
  <c r="Z12" i="16"/>
  <c r="X12" i="16"/>
  <c r="V12" i="16"/>
  <c r="T12" i="16"/>
  <c r="R12" i="16"/>
  <c r="P12" i="16"/>
  <c r="N12" i="16"/>
  <c r="L12" i="16"/>
  <c r="J12" i="16"/>
  <c r="H12" i="16"/>
  <c r="F12" i="16"/>
  <c r="D12" i="16"/>
  <c r="Z11" i="16"/>
  <c r="X11" i="16"/>
  <c r="V11" i="16"/>
  <c r="T11" i="16"/>
  <c r="R11" i="16"/>
  <c r="P11" i="16"/>
  <c r="N11" i="16"/>
  <c r="L11" i="16"/>
  <c r="J11" i="16"/>
  <c r="H11" i="16"/>
  <c r="F11" i="16"/>
  <c r="D11" i="16"/>
  <c r="Z10" i="16"/>
  <c r="Z75" i="16" s="1"/>
  <c r="X10" i="16"/>
  <c r="V10" i="16"/>
  <c r="V75" i="16" s="1"/>
  <c r="T10" i="16"/>
  <c r="R10" i="16"/>
  <c r="R75" i="16" s="1"/>
  <c r="P10" i="16"/>
  <c r="N10" i="16"/>
  <c r="N75" i="16" s="1"/>
  <c r="L10" i="16"/>
  <c r="J10" i="16"/>
  <c r="J75" i="16" s="1"/>
  <c r="H10" i="16"/>
  <c r="F10" i="16"/>
  <c r="F75" i="16" s="1"/>
  <c r="D10" i="16"/>
  <c r="Z9" i="16"/>
  <c r="X9" i="16"/>
  <c r="V9" i="16"/>
  <c r="V66" i="16" s="1"/>
  <c r="T9" i="16"/>
  <c r="R9" i="16"/>
  <c r="P9" i="16"/>
  <c r="N9" i="16"/>
  <c r="L9" i="16"/>
  <c r="J9" i="16"/>
  <c r="H9" i="16"/>
  <c r="F9" i="16"/>
  <c r="F66" i="16" s="1"/>
  <c r="D9" i="16"/>
  <c r="Z8" i="16"/>
  <c r="X8" i="16"/>
  <c r="V8" i="16"/>
  <c r="T8" i="16"/>
  <c r="R8" i="16"/>
  <c r="P8" i="16"/>
  <c r="N8" i="16"/>
  <c r="L8" i="16"/>
  <c r="J8" i="16"/>
  <c r="H8" i="16"/>
  <c r="F8" i="16"/>
  <c r="D8" i="16"/>
  <c r="Z7" i="16"/>
  <c r="X7" i="16"/>
  <c r="V7" i="16"/>
  <c r="T7" i="16"/>
  <c r="R7" i="16"/>
  <c r="P7" i="16"/>
  <c r="N7" i="16"/>
  <c r="L7" i="16"/>
  <c r="H7" i="16"/>
  <c r="F7" i="16"/>
  <c r="D7" i="16"/>
  <c r="O69" i="14"/>
  <c r="N69" i="14"/>
  <c r="M69" i="14"/>
  <c r="L69" i="14"/>
  <c r="K69" i="14"/>
  <c r="J69" i="14"/>
  <c r="I69" i="14"/>
  <c r="H69" i="14"/>
  <c r="G69" i="14"/>
  <c r="F69" i="14"/>
  <c r="E69" i="14"/>
  <c r="D69" i="14"/>
  <c r="P65" i="14"/>
  <c r="P64" i="14"/>
  <c r="P63" i="14"/>
  <c r="P62" i="14"/>
  <c r="P61" i="14"/>
  <c r="P60" i="14"/>
  <c r="P59" i="14"/>
  <c r="P58" i="14"/>
  <c r="P57" i="14"/>
  <c r="P56" i="14"/>
  <c r="P55" i="14"/>
  <c r="P54" i="14"/>
  <c r="P53" i="14"/>
  <c r="P52" i="14"/>
  <c r="P51" i="14"/>
  <c r="P50" i="14"/>
  <c r="P49" i="14"/>
  <c r="P48" i="14"/>
  <c r="P47" i="14"/>
  <c r="P46" i="14"/>
  <c r="P45" i="14"/>
  <c r="P44" i="14"/>
  <c r="P43" i="14"/>
  <c r="P42" i="14"/>
  <c r="P41" i="14"/>
  <c r="P40" i="14"/>
  <c r="P39" i="14"/>
  <c r="P38" i="14"/>
  <c r="P37" i="14"/>
  <c r="P36" i="14"/>
  <c r="P35" i="14"/>
  <c r="P34" i="14"/>
  <c r="P33" i="14"/>
  <c r="P32" i="14"/>
  <c r="P31" i="14"/>
  <c r="P30" i="14"/>
  <c r="P29" i="14"/>
  <c r="P28" i="14"/>
  <c r="P27" i="14"/>
  <c r="P26" i="14"/>
  <c r="P25" i="14"/>
  <c r="P24" i="14"/>
  <c r="P23" i="14"/>
  <c r="P22" i="14"/>
  <c r="P21" i="14"/>
  <c r="P20" i="14"/>
  <c r="P19" i="14"/>
  <c r="P18" i="14"/>
  <c r="P17" i="14"/>
  <c r="P16" i="14"/>
  <c r="P15" i="14"/>
  <c r="P14" i="14"/>
  <c r="P13" i="14"/>
  <c r="P12" i="14"/>
  <c r="P11" i="14"/>
  <c r="P10" i="14"/>
  <c r="P9" i="14"/>
  <c r="P8" i="14"/>
  <c r="P7" i="14"/>
  <c r="O69" i="13"/>
  <c r="N69" i="13"/>
  <c r="M69" i="13"/>
  <c r="L69" i="13"/>
  <c r="K69" i="13"/>
  <c r="J69" i="13"/>
  <c r="I69" i="13"/>
  <c r="H69" i="13"/>
  <c r="G69" i="13"/>
  <c r="F69" i="13"/>
  <c r="E69" i="13"/>
  <c r="D69" i="13"/>
  <c r="P65" i="13"/>
  <c r="P64" i="13"/>
  <c r="P63" i="13"/>
  <c r="P62" i="13"/>
  <c r="P61" i="13"/>
  <c r="P60" i="13"/>
  <c r="P59" i="13"/>
  <c r="P58" i="13"/>
  <c r="P57" i="13"/>
  <c r="P56" i="13"/>
  <c r="P55" i="13"/>
  <c r="P54" i="13"/>
  <c r="P53" i="13"/>
  <c r="P52" i="13"/>
  <c r="P51" i="13"/>
  <c r="P50" i="13"/>
  <c r="P49" i="13"/>
  <c r="P48" i="13"/>
  <c r="P47" i="13"/>
  <c r="P46" i="13"/>
  <c r="P45" i="13"/>
  <c r="P44" i="13"/>
  <c r="P43" i="13"/>
  <c r="P42" i="13"/>
  <c r="P41" i="13"/>
  <c r="P40" i="13"/>
  <c r="P39" i="13"/>
  <c r="P38" i="13"/>
  <c r="P37" i="13"/>
  <c r="P36" i="13"/>
  <c r="P35" i="13"/>
  <c r="P34" i="13"/>
  <c r="P33" i="13"/>
  <c r="P32" i="13"/>
  <c r="P31" i="13"/>
  <c r="P30" i="13"/>
  <c r="P29" i="13"/>
  <c r="P28" i="13"/>
  <c r="P27" i="13"/>
  <c r="P26" i="13"/>
  <c r="P25" i="13"/>
  <c r="P24" i="13"/>
  <c r="P23" i="13"/>
  <c r="P22" i="13"/>
  <c r="P21" i="13"/>
  <c r="P20" i="13"/>
  <c r="P19" i="13"/>
  <c r="P18" i="13"/>
  <c r="P17" i="13"/>
  <c r="P16" i="13"/>
  <c r="P15" i="13"/>
  <c r="P14" i="13"/>
  <c r="P13" i="13"/>
  <c r="P12" i="13"/>
  <c r="P11" i="13"/>
  <c r="P10" i="13"/>
  <c r="P9" i="13"/>
  <c r="P8" i="13"/>
  <c r="P7" i="13"/>
  <c r="Z69" i="12"/>
  <c r="X69" i="12"/>
  <c r="V69" i="12"/>
  <c r="T69" i="12"/>
  <c r="R69" i="12"/>
  <c r="P69" i="12"/>
  <c r="N69" i="12"/>
  <c r="L69" i="12"/>
  <c r="J69" i="12"/>
  <c r="H69" i="12"/>
  <c r="F69" i="12"/>
  <c r="D69" i="12"/>
  <c r="F69" i="11"/>
  <c r="G69" i="11"/>
  <c r="H69" i="11"/>
  <c r="I69" i="11"/>
  <c r="J69" i="11"/>
  <c r="K69" i="11"/>
  <c r="L69" i="11"/>
  <c r="M69" i="11"/>
  <c r="N69" i="11"/>
  <c r="O69" i="11"/>
  <c r="E69" i="11"/>
  <c r="D69" i="11"/>
  <c r="P65" i="11"/>
  <c r="P64" i="11"/>
  <c r="P63" i="11"/>
  <c r="P62" i="11"/>
  <c r="P61" i="11"/>
  <c r="P60" i="11"/>
  <c r="P59" i="11"/>
  <c r="P58" i="11"/>
  <c r="P57" i="11"/>
  <c r="P56" i="11"/>
  <c r="P55" i="11"/>
  <c r="P54" i="11"/>
  <c r="P53" i="11"/>
  <c r="P52" i="11"/>
  <c r="P51" i="11"/>
  <c r="P50" i="11"/>
  <c r="P49" i="11"/>
  <c r="P48" i="11"/>
  <c r="P47" i="11"/>
  <c r="P46" i="11"/>
  <c r="P45" i="11"/>
  <c r="P44" i="11"/>
  <c r="P43" i="11"/>
  <c r="P42" i="11"/>
  <c r="P41" i="11"/>
  <c r="P40" i="11"/>
  <c r="P39" i="11"/>
  <c r="P38" i="11"/>
  <c r="P37" i="11"/>
  <c r="P36" i="11"/>
  <c r="P35" i="11"/>
  <c r="P34" i="11"/>
  <c r="P33" i="11"/>
  <c r="P32" i="11"/>
  <c r="P31" i="11"/>
  <c r="P30" i="11"/>
  <c r="P29" i="11"/>
  <c r="P28" i="11"/>
  <c r="P27" i="11"/>
  <c r="P26" i="11"/>
  <c r="P25" i="11"/>
  <c r="P24" i="11"/>
  <c r="P23" i="11"/>
  <c r="P22" i="11"/>
  <c r="P21" i="11"/>
  <c r="P20" i="11"/>
  <c r="P19" i="11"/>
  <c r="P18" i="11"/>
  <c r="P17" i="11"/>
  <c r="P16" i="11"/>
  <c r="P15" i="11"/>
  <c r="P14" i="11"/>
  <c r="P13" i="11"/>
  <c r="P12" i="11"/>
  <c r="P11" i="11"/>
  <c r="P10" i="11"/>
  <c r="P9" i="11"/>
  <c r="P8" i="11"/>
  <c r="P7" i="11"/>
  <c r="AA62" i="16" l="1"/>
  <c r="AA52" i="16"/>
  <c r="AA60" i="16"/>
  <c r="AA73" i="16" s="1"/>
  <c r="AA54" i="16"/>
  <c r="AA51" i="16"/>
  <c r="AA48" i="16"/>
  <c r="AA45" i="16"/>
  <c r="J69" i="16"/>
  <c r="AA39" i="16"/>
  <c r="AA7" i="16"/>
  <c r="H75" i="16"/>
  <c r="P75" i="16"/>
  <c r="X75" i="16"/>
  <c r="P69" i="11"/>
  <c r="P69" i="14"/>
  <c r="H66" i="16"/>
  <c r="E76" i="16"/>
  <c r="M76" i="16"/>
  <c r="U76" i="16"/>
  <c r="P69" i="13"/>
  <c r="J66" i="16"/>
  <c r="AC66" i="16" s="1"/>
  <c r="R66" i="16"/>
  <c r="Z66" i="16"/>
  <c r="AA17" i="16"/>
  <c r="AA18" i="16"/>
  <c r="AA19" i="16"/>
  <c r="G76" i="16"/>
  <c r="O76" i="16"/>
  <c r="W76" i="16"/>
  <c r="D66" i="16"/>
  <c r="D75" i="16"/>
  <c r="L75" i="16"/>
  <c r="T75" i="16"/>
  <c r="I76" i="16"/>
  <c r="Q76" i="16"/>
  <c r="Y76" i="16"/>
  <c r="AA8" i="16"/>
  <c r="L66" i="16"/>
  <c r="P66" i="16"/>
  <c r="T66" i="16"/>
  <c r="X66" i="16"/>
  <c r="AA11" i="16"/>
  <c r="AA12" i="16"/>
  <c r="AA13" i="16"/>
  <c r="AA14" i="16"/>
  <c r="AA15" i="16"/>
  <c r="AA16" i="16"/>
  <c r="AA20" i="16"/>
  <c r="AA21" i="16"/>
  <c r="AA22" i="16"/>
  <c r="AA23" i="16"/>
  <c r="AA24" i="16"/>
  <c r="AA25" i="16"/>
  <c r="AA26" i="16"/>
  <c r="AA27" i="16"/>
  <c r="AA28" i="16"/>
  <c r="AA29" i="16"/>
  <c r="AA30" i="16"/>
  <c r="AA31" i="16"/>
  <c r="AA32" i="16"/>
  <c r="AA33" i="16"/>
  <c r="AA34" i="16"/>
  <c r="AA35" i="16"/>
  <c r="H74" i="16"/>
  <c r="L74" i="16"/>
  <c r="P74" i="16"/>
  <c r="T74" i="16"/>
  <c r="X74" i="16"/>
  <c r="D69" i="16"/>
  <c r="H69" i="16"/>
  <c r="L69" i="16"/>
  <c r="P69" i="16"/>
  <c r="T69" i="16"/>
  <c r="X69" i="16"/>
  <c r="AA37" i="16"/>
  <c r="AA38" i="16"/>
  <c r="F71" i="16"/>
  <c r="J71" i="16"/>
  <c r="N71" i="16"/>
  <c r="R71" i="16"/>
  <c r="V71" i="16"/>
  <c r="Z71" i="16"/>
  <c r="F73" i="16"/>
  <c r="J73" i="16"/>
  <c r="N73" i="16"/>
  <c r="R73" i="16"/>
  <c r="V73" i="16"/>
  <c r="Z73" i="16"/>
  <c r="F72" i="16"/>
  <c r="J72" i="16"/>
  <c r="N72" i="16"/>
  <c r="R72" i="16"/>
  <c r="V72" i="16"/>
  <c r="Z72" i="16"/>
  <c r="F74" i="16"/>
  <c r="J74" i="16"/>
  <c r="N74" i="16"/>
  <c r="R74" i="16"/>
  <c r="V74" i="16"/>
  <c r="Z74" i="16"/>
  <c r="D71" i="16"/>
  <c r="H71" i="16"/>
  <c r="L71" i="16"/>
  <c r="P71" i="16"/>
  <c r="T71" i="16"/>
  <c r="X71" i="16"/>
  <c r="H73" i="16"/>
  <c r="L73" i="16"/>
  <c r="P73" i="16"/>
  <c r="T73" i="16"/>
  <c r="X73" i="16"/>
  <c r="D72" i="16"/>
  <c r="H72" i="16"/>
  <c r="L72" i="16"/>
  <c r="P72" i="16"/>
  <c r="T72" i="16"/>
  <c r="X72" i="16"/>
  <c r="AA10" i="16"/>
  <c r="AA36" i="16"/>
  <c r="D73" i="16"/>
  <c r="D74" i="16"/>
  <c r="AA9" i="16"/>
  <c r="AA55" i="16"/>
  <c r="AA71" i="16" s="1"/>
  <c r="AA63" i="16"/>
  <c r="R7" i="10"/>
  <c r="S7" i="10" l="1"/>
  <c r="T7" i="10"/>
  <c r="U7" i="10"/>
  <c r="AA69" i="16"/>
  <c r="N76" i="16"/>
  <c r="Z76" i="16"/>
  <c r="J76" i="16"/>
  <c r="V76" i="16"/>
  <c r="F76" i="16"/>
  <c r="R76" i="16"/>
  <c r="H76" i="16"/>
  <c r="T76" i="16"/>
  <c r="L76" i="16"/>
  <c r="D76" i="16"/>
  <c r="X76" i="16"/>
  <c r="P76" i="16"/>
  <c r="AA66" i="16"/>
  <c r="V24" i="10"/>
  <c r="V59" i="10"/>
  <c r="V62" i="10"/>
  <c r="V17" i="10"/>
  <c r="V21" i="10"/>
  <c r="V55" i="10"/>
  <c r="V44" i="10"/>
  <c r="V47" i="10"/>
  <c r="V12" i="10"/>
  <c r="V15" i="10"/>
  <c r="V36" i="10"/>
  <c r="V40" i="10"/>
  <c r="V8" i="10"/>
  <c r="V32" i="10"/>
  <c r="V35" i="10"/>
  <c r="V48" i="10"/>
  <c r="V49" i="10"/>
  <c r="V52" i="10"/>
  <c r="V20" i="10"/>
  <c r="V33" i="10"/>
  <c r="V64" i="10"/>
  <c r="V34" i="10"/>
  <c r="V16" i="10"/>
  <c r="V18" i="10"/>
  <c r="V19" i="10"/>
  <c r="V28" i="10"/>
  <c r="V31" i="10"/>
  <c r="V37" i="10"/>
  <c r="V50" i="10"/>
  <c r="V51" i="10"/>
  <c r="V63" i="10"/>
  <c r="V9" i="10"/>
  <c r="V22" i="10"/>
  <c r="V23" i="10"/>
  <c r="V25" i="10"/>
  <c r="V38" i="10"/>
  <c r="V39" i="10"/>
  <c r="V41" i="10"/>
  <c r="V53" i="10"/>
  <c r="V54" i="10"/>
  <c r="V56" i="10"/>
  <c r="V14" i="10"/>
  <c r="V30" i="10"/>
  <c r="V46" i="10"/>
  <c r="V61" i="10"/>
  <c r="V10" i="10"/>
  <c r="V11" i="10"/>
  <c r="V13" i="10"/>
  <c r="V26" i="10"/>
  <c r="V27" i="10"/>
  <c r="V29" i="10"/>
  <c r="V42" i="10"/>
  <c r="V43" i="10"/>
  <c r="V45" i="10"/>
  <c r="V57" i="10"/>
  <c r="V58" i="10"/>
  <c r="V60" i="10"/>
  <c r="V7" i="10" l="1"/>
</calcChain>
</file>

<file path=xl/sharedStrings.xml><?xml version="1.0" encoding="utf-8"?>
<sst xmlns="http://schemas.openxmlformats.org/spreadsheetml/2006/main" count="1351" uniqueCount="357">
  <si>
    <t>AF 559 VP</t>
  </si>
  <si>
    <t>CITROEN C2</t>
  </si>
  <si>
    <t>CH 696 XR</t>
  </si>
  <si>
    <t>LOGANE DACIA</t>
  </si>
  <si>
    <t>26 CZK 95</t>
  </si>
  <si>
    <t>RENAULT TWINGO</t>
  </si>
  <si>
    <t>BV-109-QP</t>
  </si>
  <si>
    <t>BV-863-QN</t>
  </si>
  <si>
    <t>CX-219-PV</t>
  </si>
  <si>
    <t>PEUGEOT 207</t>
  </si>
  <si>
    <t>DZ-583-TB</t>
  </si>
  <si>
    <t>RENAULT CLIO</t>
  </si>
  <si>
    <t>665 ERR 95</t>
  </si>
  <si>
    <t>668 ERR 95</t>
  </si>
  <si>
    <t>902 DWG 95</t>
  </si>
  <si>
    <t>PEUGEOT 307</t>
  </si>
  <si>
    <t>519 DCS 95</t>
  </si>
  <si>
    <t>ED 039 KX</t>
  </si>
  <si>
    <t>AC-951-DF</t>
  </si>
  <si>
    <t>744 DKW 95</t>
  </si>
  <si>
    <t>RENAULT KANGOO</t>
  </si>
  <si>
    <t>963 CZL 95</t>
  </si>
  <si>
    <t>CX-235-PV</t>
  </si>
  <si>
    <t>AP-554-DH</t>
  </si>
  <si>
    <t xml:space="preserve">UMJ                 </t>
  </si>
  <si>
    <t>974 ELR 95</t>
  </si>
  <si>
    <t>506 EXB 95</t>
  </si>
  <si>
    <t>669 DNS 95</t>
  </si>
  <si>
    <t>AP-592-DH</t>
  </si>
  <si>
    <t>CH-570-JB</t>
  </si>
  <si>
    <t>93 DWZ 95</t>
  </si>
  <si>
    <t>658 ENP 95</t>
  </si>
  <si>
    <t>AP-637-DH</t>
  </si>
  <si>
    <t>AP-678-DH</t>
  </si>
  <si>
    <t>PEUGEOT 308</t>
  </si>
  <si>
    <t>AP-547-LB</t>
  </si>
  <si>
    <t>174 EFF 95</t>
  </si>
  <si>
    <t>RENAULT MASTER</t>
  </si>
  <si>
    <t>BR-966-DP</t>
  </si>
  <si>
    <t>TOYOTA Auris</t>
  </si>
  <si>
    <t>824CNV95</t>
  </si>
  <si>
    <t>541 DDN 95</t>
  </si>
  <si>
    <t>400 DKZ 95</t>
  </si>
  <si>
    <t>CITROEN XSARA</t>
  </si>
  <si>
    <t>CK 657 WV</t>
  </si>
  <si>
    <t>CY 576 ZX</t>
  </si>
  <si>
    <t>DA 025 BN</t>
  </si>
  <si>
    <t>903 DRP 95</t>
  </si>
  <si>
    <t>CY-806-MV</t>
  </si>
  <si>
    <t>CJ- 080-XX</t>
  </si>
  <si>
    <t>DL-576-MS</t>
  </si>
  <si>
    <t>DL-769-ZE</t>
  </si>
  <si>
    <t>BT-099-XV</t>
  </si>
  <si>
    <t>CITROEN NEMO</t>
  </si>
  <si>
    <t>205 ELH 95</t>
  </si>
  <si>
    <t>167 EFF 95</t>
  </si>
  <si>
    <t>85 DWZ 95</t>
  </si>
  <si>
    <t>RENAULT TRAFIC</t>
  </si>
  <si>
    <t>171 DBV 95</t>
  </si>
  <si>
    <t>400 EJV 95</t>
  </si>
  <si>
    <t>CITROEN JUMPY</t>
  </si>
  <si>
    <t>431 ESJ 95</t>
  </si>
  <si>
    <t>AA-002-MX</t>
  </si>
  <si>
    <t>AA-190-FK</t>
  </si>
  <si>
    <t>AR-770-HB</t>
  </si>
  <si>
    <t>AS-897-BN</t>
  </si>
  <si>
    <t>606 EXJ 95</t>
  </si>
  <si>
    <t>652 DKA 95</t>
  </si>
  <si>
    <t>672 ERR 95</t>
  </si>
  <si>
    <t>678 ERR 95</t>
  </si>
  <si>
    <t>681 ERR 95</t>
  </si>
  <si>
    <t>Dj-901-LF</t>
  </si>
  <si>
    <t>IVECO</t>
  </si>
  <si>
    <t>UF</t>
  </si>
  <si>
    <t xml:space="preserve">PSY 85 </t>
  </si>
  <si>
    <t>PSY 80</t>
  </si>
  <si>
    <t>POOL PRÊT TRANSPORT</t>
  </si>
  <si>
    <t>EMTED</t>
  </si>
  <si>
    <t>DACIA SANDEROS</t>
  </si>
  <si>
    <t>X</t>
  </si>
  <si>
    <t>SECURITE</t>
  </si>
  <si>
    <t>VSL</t>
  </si>
  <si>
    <t>TPMR</t>
  </si>
  <si>
    <t>Equipe Mobile Ado</t>
  </si>
  <si>
    <t>EE 649 SB</t>
  </si>
  <si>
    <t>CHAMBRE MORTUAIRE</t>
  </si>
  <si>
    <t>Formation
comptable</t>
  </si>
  <si>
    <t>LIEU</t>
  </si>
  <si>
    <t>Désignation du bien 
(marque désignation commerciale)</t>
  </si>
  <si>
    <t>Equipements spéciaux</t>
  </si>
  <si>
    <t>Nb places assises y compris le conducteur</t>
  </si>
  <si>
    <t>N° d'identification 
(série-chassis)</t>
  </si>
  <si>
    <t>Immatriculation</t>
  </si>
  <si>
    <t>NUMERO CARTE TOTAL</t>
  </si>
  <si>
    <t>Année</t>
  </si>
  <si>
    <t>Date de 1ère mise en service</t>
  </si>
  <si>
    <t>Mois</t>
  </si>
  <si>
    <t>Jour</t>
  </si>
  <si>
    <t>Age Réel du VHL</t>
  </si>
  <si>
    <t>EXTERIEUR GONESSE</t>
  </si>
  <si>
    <t>CH GONESSE (POSTE DE SECURITE)</t>
  </si>
  <si>
    <t>PEDO PSYCHATRIE</t>
  </si>
  <si>
    <t>CH GONESSE (SERVICE TRANSPORT)</t>
  </si>
  <si>
    <t>ESPACE ADOS</t>
  </si>
  <si>
    <t>CH GONESSE (ESPACE ADOS)</t>
  </si>
  <si>
    <t>CH GONESSE (PSYCHATRIE ADULTES)</t>
  </si>
  <si>
    <t>AUTOMATIQUE</t>
  </si>
  <si>
    <t>CH GONESSE</t>
  </si>
  <si>
    <t>FEU BLEU</t>
  </si>
  <si>
    <t>RADIO PROTECTION</t>
  </si>
  <si>
    <t xml:space="preserve">CH GONESSE </t>
  </si>
  <si>
    <t>DACIA LOGANE</t>
  </si>
  <si>
    <t>7 PLACES</t>
  </si>
  <si>
    <t xml:space="preserve">Equipe Mobile de Psy        </t>
  </si>
  <si>
    <t xml:space="preserve">SERVICE TRANSPORT </t>
  </si>
  <si>
    <t>CH GONESSE (TRANSPORT SANITAIRE)</t>
  </si>
  <si>
    <t>AMBULANCE</t>
  </si>
  <si>
    <t>OPEL MOVANO</t>
  </si>
  <si>
    <t>ECONOMAT</t>
  </si>
  <si>
    <t>CH GONESSE (VAGUEMESTRE)</t>
  </si>
  <si>
    <t>RENAULT ZOE</t>
  </si>
  <si>
    <t>ELECTRIQUE</t>
  </si>
  <si>
    <t>RENAULT TRAFFIC</t>
  </si>
  <si>
    <t>FRIGO</t>
  </si>
  <si>
    <t>CH GONESSE (TRANSPORT LOGISTIQUE)</t>
  </si>
  <si>
    <t>HAYON</t>
  </si>
  <si>
    <t>FOURGONETTE</t>
  </si>
  <si>
    <t>MINIBUS</t>
  </si>
  <si>
    <t>FOURGON</t>
  </si>
  <si>
    <t>CH GONESSE (CHAMBRE MORTUAIRE)</t>
  </si>
  <si>
    <t>TRANSPORT DE CORPS</t>
  </si>
  <si>
    <t>FOURGONETTE BACHE</t>
  </si>
  <si>
    <t>BENNE</t>
  </si>
  <si>
    <t>FRIGORIFIQUE</t>
  </si>
  <si>
    <t>ASSURANCES</t>
  </si>
  <si>
    <t>CODE CARBURANT</t>
  </si>
  <si>
    <t>0 103</t>
  </si>
  <si>
    <t>0 212</t>
  </si>
  <si>
    <t>0 301</t>
  </si>
  <si>
    <t>0 411</t>
  </si>
  <si>
    <t>0 511</t>
  </si>
  <si>
    <t>114</t>
  </si>
  <si>
    <t>0 713</t>
  </si>
  <si>
    <t>0 808</t>
  </si>
  <si>
    <t>0 908</t>
  </si>
  <si>
    <t>76</t>
  </si>
  <si>
    <t>1503</t>
  </si>
  <si>
    <t>111</t>
  </si>
  <si>
    <t>2512</t>
  </si>
  <si>
    <t>118</t>
  </si>
  <si>
    <t>3300</t>
  </si>
  <si>
    <t>BR 935 DP</t>
  </si>
  <si>
    <t>107</t>
  </si>
  <si>
    <t>3511</t>
  </si>
  <si>
    <t>120</t>
  </si>
  <si>
    <t>3603</t>
  </si>
  <si>
    <t>121</t>
  </si>
  <si>
    <t>4314</t>
  </si>
  <si>
    <t>100</t>
  </si>
  <si>
    <t>6009</t>
  </si>
  <si>
    <t>94</t>
  </si>
  <si>
    <t>6308</t>
  </si>
  <si>
    <t>84</t>
  </si>
  <si>
    <t>2580</t>
  </si>
  <si>
    <t>EG 461 JS</t>
  </si>
  <si>
    <t>1607</t>
  </si>
  <si>
    <t>COUT MAINTENANCE  2017 (Réparation,contrôle technique)</t>
  </si>
  <si>
    <t>COUT CARBURANT 2017</t>
  </si>
  <si>
    <t>COUT LAVAGE 2017</t>
  </si>
  <si>
    <t>COUT PEAGE</t>
  </si>
  <si>
    <t>N° voiture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</si>
  <si>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</si>
  <si>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</si>
  <si>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</si>
  <si>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</si>
  <si>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</si>
  <si>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</si>
  <si>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</si>
  <si>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</si>
  <si>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</si>
  <si>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</si>
  <si>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</si>
  <si>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</si>
  <si>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</si>
  <si>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N° VOITURE</t>
  </si>
  <si>
    <t>MARQUE</t>
  </si>
  <si>
    <t>IMMATRICULATION</t>
  </si>
  <si>
    <t>KILOMETRAGE EN COURS 2017</t>
  </si>
  <si>
    <t>TOTAL MOIS</t>
  </si>
  <si>
    <t>DERNIER CONTRÔLE TECHNIQUE</t>
  </si>
  <si>
    <t>PROCHAIN CONTRÔLE TECHNIQUE</t>
  </si>
  <si>
    <t>N° VEHI</t>
  </si>
  <si>
    <t>KMS</t>
  </si>
  <si>
    <t>TOTAL 2017</t>
  </si>
  <si>
    <t>²</t>
  </si>
  <si>
    <t>VEHICULES  SANITAIRES</t>
  </si>
  <si>
    <t xml:space="preserve">Pool de prêt </t>
  </si>
  <si>
    <t>Utilitaire</t>
  </si>
  <si>
    <t>Véhicule léger</t>
  </si>
  <si>
    <t>Minibus</t>
  </si>
  <si>
    <t>Pôle psy adulte</t>
  </si>
  <si>
    <t>Pôle psy infantile</t>
  </si>
  <si>
    <t>Divers</t>
  </si>
  <si>
    <t xml:space="preserve">TOTAL KM </t>
  </si>
  <si>
    <t>COMPTEUR  VOITURE</t>
  </si>
  <si>
    <t>BUDJET:</t>
  </si>
  <si>
    <t>Compte: 61552</t>
  </si>
  <si>
    <t>RESTE:</t>
  </si>
  <si>
    <t>DATE</t>
  </si>
  <si>
    <t>FOURNISSEUR</t>
  </si>
  <si>
    <t>DEPENSE</t>
  </si>
  <si>
    <t>TRAVAUX</t>
  </si>
  <si>
    <t>Garage de la grande ceinture</t>
  </si>
  <si>
    <t>Révision des 150000 kms</t>
  </si>
  <si>
    <t>RP CALCULATEUR</t>
  </si>
  <si>
    <t>CHANGEMENT ROULEMENR AR</t>
  </si>
  <si>
    <t>ESSUIE GLACE</t>
  </si>
  <si>
    <t>COMMANDE BATTERIE</t>
  </si>
  <si>
    <t>COMMANDE ESSUIE GLACE</t>
  </si>
  <si>
    <t>Remorquage et erreur de carburant</t>
  </si>
  <si>
    <t>ventilation à vérifier liquide de refroidissement</t>
  </si>
  <si>
    <t xml:space="preserve">Révision des deux ans </t>
  </si>
  <si>
    <t>Révision des 30 000 kms</t>
  </si>
  <si>
    <t>Pas d'affichage d'indication vitesses</t>
  </si>
  <si>
    <t>Réparation d'un pneu</t>
  </si>
  <si>
    <t>Changement attache ceinture côté conducteur</t>
  </si>
  <si>
    <t>Voyant pré-chauffage allumé?</t>
  </si>
  <si>
    <t>Pneu à changer, embrayage, retro</t>
  </si>
  <si>
    <t>Pare choc, retroviseur, accélerateur</t>
  </si>
  <si>
    <t>Bertrand Pneus</t>
  </si>
  <si>
    <t>Remise en état d'un pneu</t>
  </si>
  <si>
    <t>Vérification attache des ceintures à l'arrière</t>
  </si>
  <si>
    <t>Pose d'une poignée côté conducteur pour relever le siège</t>
  </si>
  <si>
    <t>Révision du véhicule</t>
  </si>
  <si>
    <t>Retroviseur côté passager</t>
  </si>
  <si>
    <t>Manque support pour mettre ceinture de sécurité</t>
  </si>
  <si>
    <t>Dhollandia</t>
  </si>
  <si>
    <t>Révision</t>
  </si>
  <si>
    <t>remplacement pare choc</t>
  </si>
  <si>
    <t>Problème train avant</t>
  </si>
  <si>
    <t>Fourniture bouchon carburant</t>
  </si>
  <si>
    <t>Changement des essuies glaces</t>
  </si>
  <si>
    <t>Fourniture d'essuie glace</t>
  </si>
  <si>
    <t>Réparation diverses</t>
  </si>
  <si>
    <t>REVISION 20000 KM</t>
  </si>
  <si>
    <t>Véhicule ne démarrant plus</t>
  </si>
  <si>
    <t>PB VITRE+ VITRE</t>
  </si>
  <si>
    <t>Commande de contacteur de frein</t>
  </si>
  <si>
    <t>REPARATION PORTE AR</t>
  </si>
  <si>
    <t>Révision du véhicule + PB Bruit avant interieur</t>
  </si>
  <si>
    <t>ECP LE CARROSSIER DU FROID</t>
  </si>
  <si>
    <t>Problème de variation de température</t>
  </si>
  <si>
    <t>poset et création plaque</t>
  </si>
  <si>
    <t>Attention retour de réparation</t>
  </si>
  <si>
    <t>travaux suite a CT</t>
  </si>
  <si>
    <t>ROUE DE SECOURS</t>
  </si>
  <si>
    <t>Impossible d'ouvrir le coffre</t>
  </si>
  <si>
    <t>REPARATION PNEU</t>
  </si>
  <si>
    <t>Garage de l'Aéroport</t>
  </si>
  <si>
    <t>Fourniture dun cable</t>
  </si>
  <si>
    <t>Probleme embrayage</t>
  </si>
  <si>
    <t xml:space="preserve"> </t>
  </si>
  <si>
    <t>Pare choc AR HS</t>
  </si>
  <si>
    <t>changement pneumatique AVANT</t>
  </si>
  <si>
    <t>PROBLEME VITRE AV</t>
  </si>
  <si>
    <t>Remise en état d'un pneu AR</t>
  </si>
  <si>
    <t>PROBLEME DE DIRECTION</t>
  </si>
  <si>
    <t>DEPENSE CONTRÔLE TECHNIQUE 2017</t>
  </si>
  <si>
    <t>Compte:</t>
  </si>
  <si>
    <t>AUTOSUR</t>
  </si>
  <si>
    <t>CONTRÔLE TECHNIQUE</t>
  </si>
  <si>
    <t xml:space="preserve">AUTOSUR </t>
  </si>
  <si>
    <t xml:space="preserve">                                                                      Page 1 sur 1</t>
  </si>
  <si>
    <t>pas de facture</t>
  </si>
  <si>
    <t>PROCHAINE REVISON</t>
  </si>
  <si>
    <t>DERNIERE REVISION</t>
  </si>
  <si>
    <t xml:space="preserve"> N°12</t>
  </si>
  <si>
    <t xml:space="preserve"> N°44</t>
  </si>
  <si>
    <t xml:space="preserve"> N°10</t>
  </si>
  <si>
    <t>N°50</t>
  </si>
  <si>
    <t xml:space="preserve"> N°57</t>
  </si>
  <si>
    <t xml:space="preserve"> N°42</t>
  </si>
  <si>
    <t xml:space="preserve"> N°11</t>
  </si>
  <si>
    <t>N°18</t>
  </si>
  <si>
    <t>N°34</t>
  </si>
  <si>
    <t>N°04</t>
  </si>
  <si>
    <t>N°37</t>
  </si>
  <si>
    <t>N°16</t>
  </si>
  <si>
    <t>N°49</t>
  </si>
  <si>
    <t>N°14</t>
  </si>
  <si>
    <t>N°66</t>
  </si>
  <si>
    <t>N°44</t>
  </si>
  <si>
    <t xml:space="preserve"> N°14</t>
  </si>
  <si>
    <t xml:space="preserve"> N°24</t>
  </si>
  <si>
    <t xml:space="preserve"> N°28</t>
  </si>
  <si>
    <t>N°32</t>
  </si>
  <si>
    <t>N°35</t>
  </si>
  <si>
    <t>N°42</t>
  </si>
  <si>
    <t xml:space="preserve"> N°52</t>
  </si>
  <si>
    <t>N°47</t>
  </si>
  <si>
    <t>N°48</t>
  </si>
  <si>
    <t>N°43</t>
  </si>
  <si>
    <t>N°07</t>
  </si>
  <si>
    <t>N°28</t>
  </si>
  <si>
    <t>N°36</t>
  </si>
  <si>
    <t>N°15</t>
  </si>
  <si>
    <t>N°12</t>
  </si>
  <si>
    <t>N°57</t>
  </si>
  <si>
    <t>N°54</t>
  </si>
  <si>
    <t>N°25</t>
  </si>
  <si>
    <t>N°46</t>
  </si>
  <si>
    <t>N°40</t>
  </si>
  <si>
    <t>N°29</t>
  </si>
  <si>
    <t>n°50</t>
  </si>
  <si>
    <t>N°20</t>
  </si>
  <si>
    <t xml:space="preserve"> N°60</t>
  </si>
  <si>
    <t>N°26</t>
  </si>
  <si>
    <t xml:space="preserve"> N°16</t>
  </si>
  <si>
    <t>N°17</t>
  </si>
  <si>
    <t>N°02</t>
  </si>
  <si>
    <t xml:space="preserve"> N°19</t>
  </si>
  <si>
    <t>N°38</t>
  </si>
  <si>
    <t>N°31</t>
  </si>
  <si>
    <t>N°60</t>
  </si>
  <si>
    <t>N°62</t>
  </si>
  <si>
    <t>N°55</t>
  </si>
  <si>
    <t>N° VHL</t>
  </si>
  <si>
    <t>Vente ou réformes VHL</t>
  </si>
  <si>
    <t>LITRE</t>
  </si>
  <si>
    <t>COUT</t>
  </si>
  <si>
    <t>FÉVRIER</t>
  </si>
  <si>
    <t xml:space="preserve">COUT </t>
  </si>
  <si>
    <t>QA CARB</t>
  </si>
  <si>
    <t>LITRE CARB</t>
  </si>
  <si>
    <t>VENDU LE 21 MAI 2017 A SIMONE DEMENAGEMENT</t>
  </si>
  <si>
    <t>COUT REPARATIONS</t>
  </si>
  <si>
    <t>COUT CARBURANT</t>
  </si>
  <si>
    <t>COUT LAVAGE</t>
  </si>
  <si>
    <t>COUTE PEAGE/PARKING</t>
  </si>
  <si>
    <t>BASE DE DONNEES GENERALES</t>
  </si>
  <si>
    <t>SUIVI DES DEPENSES REPARATIONS</t>
  </si>
  <si>
    <t>RELEVES KILOMETRAGE</t>
  </si>
  <si>
    <t>SUIVI DES CONTRAVENTION</t>
  </si>
  <si>
    <t>FORMULAIRE REPARATION/CT</t>
  </si>
  <si>
    <t>ANALYSE GRAPHIQUE</t>
  </si>
  <si>
    <t>Colonne3</t>
  </si>
  <si>
    <t>ALERTE CONTRÔLE TECHNIQUE</t>
  </si>
  <si>
    <t>ALERTE REVISION</t>
  </si>
  <si>
    <t xml:space="preserve">Nb Places </t>
  </si>
  <si>
    <t>N° IMMAT</t>
  </si>
  <si>
    <t>AGE DU VHL</t>
  </si>
  <si>
    <t>VHL ELECTRIQUE</t>
  </si>
  <si>
    <t>DCP</t>
  </si>
  <si>
    <t>SERVICE TECHNIQUE</t>
  </si>
  <si>
    <t xml:space="preserve"> MME CHEVROTEE</t>
  </si>
  <si>
    <t>CH GONESSE (PSY ADULTE)</t>
  </si>
  <si>
    <t>MEDECIN GARDE NEURO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</si>
</sst>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\-mmm\-yy;@"/>
    <numFmt numFmtId="165" formatCode="#,##0.00\ &quot;€&quot;"/>
    <numFmt numFmtId="166" formatCode="_-* #\ ##0.00_ \€_-;\-* #\ ##0.00_ \€_-;_-* &quot;-&quot;??_ \€_-;_-@_-"/>
    <numFmt numFmtId="167" formatCode="0.0%"/>
  </numFmts>
  <fonts count="32" x14ac:knownFonts="1">
    <font>
      <sz val="11"/>
      <color theme="1"/>
      <name val="Arial"/>
      <family val="2"/>
      <scheme val="minor"/>
    </font>
    <font>
      <sz val="10"/>
      <color theme="1"/>
      <name val="Tahoma"/>
      <family val="2"/>
    </font>
    <font>
      <sz val="10"/>
      <name val="Tahoma"/>
      <family val="2"/>
    </font>
    <font>
      <sz val="11"/>
      <color theme="1"/>
      <name val="Arial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trike/>
      <sz val="10"/>
      <name val="Arial"/>
      <family val="2"/>
    </font>
    <font>
      <sz val="10"/>
      <color indexed="8"/>
      <name val="Arial"/>
      <family val="2"/>
    </font>
    <font>
      <b/>
      <sz val="10"/>
      <color indexed="1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  <scheme val="minor"/>
    </font>
    <font>
      <sz val="10"/>
      <name val="Arial"/>
    </font>
    <font>
      <b/>
      <sz val="10"/>
      <color rgb="FFFF0000"/>
      <name val="Arial"/>
      <family val="2"/>
    </font>
    <font>
      <b/>
      <sz val="10"/>
      <color theme="1"/>
      <name val="Tahoma"/>
      <family val="2"/>
    </font>
    <font>
      <b/>
      <sz val="10"/>
      <name val="Tahoma"/>
      <family val="2"/>
    </font>
    <font>
      <b/>
      <sz val="10"/>
      <color rgb="FF000000"/>
      <name val="Tahoma"/>
      <family val="2"/>
    </font>
    <font>
      <b/>
      <u/>
      <sz val="12"/>
      <name val="Arial"/>
      <family val="2"/>
    </font>
    <font>
      <sz val="10"/>
      <name val="Comic Sans MS"/>
      <family val="4"/>
    </font>
    <font>
      <b/>
      <sz val="12"/>
      <name val="Tahoma"/>
      <family val="2"/>
    </font>
    <font>
      <b/>
      <sz val="10"/>
      <color indexed="8"/>
      <name val="Tahoma"/>
      <family val="2"/>
    </font>
    <font>
      <sz val="10"/>
      <color rgb="FF00B0F0"/>
      <name val="Arial"/>
      <family val="2"/>
    </font>
    <font>
      <sz val="10"/>
      <color rgb="FF00B0F0"/>
      <name val="Tahoma"/>
      <family val="2"/>
    </font>
    <font>
      <sz val="10"/>
      <color rgb="FFFF0000"/>
      <name val="Arial"/>
      <family val="2"/>
    </font>
    <font>
      <sz val="10"/>
      <color rgb="FFFF0000"/>
      <name val="Tahoma"/>
      <family val="2"/>
    </font>
    <font>
      <b/>
      <i/>
      <sz val="11"/>
      <color indexed="23"/>
      <name val="Tahoma"/>
      <family val="2"/>
    </font>
    <font>
      <sz val="14"/>
      <name val="Tahoma"/>
      <family val="2"/>
    </font>
    <font>
      <b/>
      <sz val="11"/>
      <color theme="1"/>
      <name val="BatangChe"/>
      <family val="3"/>
    </font>
    <font>
      <b/>
      <sz val="11"/>
      <color rgb="FF3F3F3F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8"/>
      <color theme="0"/>
      <name val="Arial"/>
      <family val="2"/>
      <scheme val="minor"/>
    </font>
    <font>
      <b/>
      <sz val="1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/>
      <diagonal/>
    </border>
  </borders>
  <cellStyleXfs count="11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4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6" borderId="26" applyNumberFormat="0" applyAlignment="0" applyProtection="0"/>
    <xf numFmtId="0" fontId="29" fillId="7" borderId="27" applyNumberFormat="0" applyAlignment="0" applyProtection="0"/>
    <xf numFmtId="0" fontId="28" fillId="4" borderId="26" applyAlignment="0">
      <alignment horizontal="center" vertical="center" wrapText="1"/>
    </xf>
  </cellStyleXfs>
  <cellXfs count="2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65" fontId="5" fillId="0" borderId="1" xfId="2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44" fontId="12" fillId="0" borderId="1" xfId="6" applyFont="1" applyFill="1" applyBorder="1" applyAlignment="1">
      <alignment horizontal="center"/>
    </xf>
    <xf numFmtId="44" fontId="0" fillId="0" borderId="1" xfId="1" applyFont="1" applyBorder="1"/>
    <xf numFmtId="0" fontId="0" fillId="0" borderId="0" xfId="0" applyAlignment="1">
      <alignment horizontal="center"/>
    </xf>
    <xf numFmtId="0" fontId="13" fillId="3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44" fontId="0" fillId="0" borderId="5" xfId="1" applyFont="1" applyBorder="1"/>
    <xf numFmtId="0" fontId="17" fillId="0" borderId="0" xfId="0" applyFont="1" applyFill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18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4" fontId="2" fillId="0" borderId="19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14" fontId="19" fillId="0" borderId="12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166" fontId="19" fillId="0" borderId="12" xfId="1" applyNumberFormat="1" applyFont="1" applyBorder="1" applyAlignment="1">
      <alignment horizontal="center"/>
    </xf>
    <xf numFmtId="14" fontId="5" fillId="4" borderId="7" xfId="0" applyNumberFormat="1" applyFont="1" applyFill="1" applyBorder="1" applyAlignment="1">
      <alignment horizontal="center"/>
    </xf>
    <xf numFmtId="166" fontId="2" fillId="4" borderId="7" xfId="1" applyNumberFormat="1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166" fontId="5" fillId="4" borderId="7" xfId="7" applyNumberFormat="1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 vertical="center"/>
    </xf>
    <xf numFmtId="14" fontId="21" fillId="0" borderId="7" xfId="0" applyNumberFormat="1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2" fillId="0" borderId="13" xfId="0" applyFont="1" applyBorder="1" applyAlignment="1">
      <alignment horizontal="center"/>
    </xf>
    <xf numFmtId="14" fontId="23" fillId="0" borderId="7" xfId="0" applyNumberFormat="1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14" fontId="5" fillId="2" borderId="7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14" fontId="6" fillId="0" borderId="7" xfId="0" applyNumberFormat="1" applyFont="1" applyBorder="1" applyAlignment="1">
      <alignment horizontal="center"/>
    </xf>
    <xf numFmtId="166" fontId="0" fillId="0" borderId="7" xfId="7" applyNumberFormat="1" applyFont="1" applyBorder="1" applyAlignment="1">
      <alignment horizontal="center"/>
    </xf>
    <xf numFmtId="167" fontId="19" fillId="0" borderId="12" xfId="2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166" fontId="19" fillId="0" borderId="6" xfId="1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66" fontId="6" fillId="0" borderId="7" xfId="7" applyNumberFormat="1" applyFont="1" applyBorder="1" applyAlignment="1">
      <alignment horizontal="center"/>
    </xf>
    <xf numFmtId="14" fontId="19" fillId="0" borderId="0" xfId="0" applyNumberFormat="1" applyFont="1" applyBorder="1" applyAlignment="1">
      <alignment horizontal="center"/>
    </xf>
    <xf numFmtId="167" fontId="19" fillId="0" borderId="0" xfId="2" applyNumberFormat="1" applyFont="1" applyBorder="1" applyAlignment="1">
      <alignment horizontal="center"/>
    </xf>
    <xf numFmtId="44" fontId="4" fillId="2" borderId="1" xfId="1" applyFont="1" applyFill="1" applyBorder="1" applyAlignment="1">
      <alignment horizontal="center" vertical="center" wrapText="1"/>
    </xf>
    <xf numFmtId="166" fontId="15" fillId="0" borderId="6" xfId="1" applyNumberFormat="1" applyFont="1" applyBorder="1" applyAlignment="1">
      <alignment horizontal="center" vertical="center"/>
    </xf>
    <xf numFmtId="166" fontId="20" fillId="0" borderId="24" xfId="1" applyNumberFormat="1" applyFont="1" applyBorder="1" applyAlignment="1">
      <alignment horizontal="center" vertical="center"/>
    </xf>
    <xf numFmtId="0" fontId="5" fillId="4" borderId="13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21" fillId="0" borderId="13" xfId="0" applyFont="1" applyBorder="1" applyAlignment="1">
      <alignment horizontal="center"/>
    </xf>
    <xf numFmtId="166" fontId="21" fillId="0" borderId="7" xfId="7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166" fontId="23" fillId="0" borderId="7" xfId="7" applyNumberFormat="1" applyFont="1" applyBorder="1" applyAlignment="1">
      <alignment horizontal="center"/>
    </xf>
    <xf numFmtId="166" fontId="5" fillId="2" borderId="7" xfId="7" applyNumberFormat="1" applyFont="1" applyFill="1" applyBorder="1" applyAlignment="1">
      <alignment horizontal="center"/>
    </xf>
    <xf numFmtId="9" fontId="2" fillId="0" borderId="12" xfId="2" applyFont="1" applyBorder="1" applyAlignment="1">
      <alignment horizontal="center"/>
    </xf>
    <xf numFmtId="166" fontId="15" fillId="0" borderId="18" xfId="1" applyNumberFormat="1" applyFont="1" applyBorder="1" applyAlignment="1">
      <alignment horizontal="center"/>
    </xf>
    <xf numFmtId="166" fontId="20" fillId="0" borderId="23" xfId="1" applyNumberFormat="1" applyFont="1" applyBorder="1" applyAlignment="1">
      <alignment horizontal="center"/>
    </xf>
    <xf numFmtId="166" fontId="15" fillId="0" borderId="21" xfId="1" applyNumberFormat="1" applyFont="1" applyBorder="1" applyAlignment="1">
      <alignment horizontal="center"/>
    </xf>
    <xf numFmtId="166" fontId="20" fillId="0" borderId="14" xfId="1" applyNumberFormat="1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6" fontId="19" fillId="0" borderId="0" xfId="1" applyNumberFormat="1" applyFont="1" applyBorder="1" applyAlignment="1">
      <alignment horizontal="center"/>
    </xf>
    <xf numFmtId="9" fontId="2" fillId="0" borderId="18" xfId="2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4" fillId="5" borderId="1" xfId="0" applyFont="1" applyFill="1" applyBorder="1" applyAlignment="1">
      <alignment horizontal="center" vertical="center" textRotation="90" wrapText="1"/>
    </xf>
    <xf numFmtId="0" fontId="4" fillId="5" borderId="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textRotation="90" wrapText="1"/>
    </xf>
    <xf numFmtId="3" fontId="4" fillId="5" borderId="1" xfId="0" applyNumberFormat="1" applyFont="1" applyFill="1" applyBorder="1" applyAlignment="1">
      <alignment horizontal="center" vertical="center" wrapText="1"/>
    </xf>
    <xf numFmtId="3" fontId="4" fillId="5" borderId="3" xfId="0" applyNumberFormat="1" applyFont="1" applyFill="1" applyBorder="1" applyAlignment="1">
      <alignment horizontal="center" vertical="center" wrapText="1"/>
    </xf>
    <xf numFmtId="44" fontId="4" fillId="5" borderId="1" xfId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vertical="center"/>
    </xf>
    <xf numFmtId="0" fontId="11" fillId="3" borderId="2" xfId="0" applyFont="1" applyFill="1" applyBorder="1" applyAlignment="1">
      <alignment vertical="center"/>
    </xf>
    <xf numFmtId="2" fontId="12" fillId="0" borderId="1" xfId="6" applyNumberFormat="1" applyFont="1" applyFill="1" applyBorder="1" applyAlignment="1">
      <alignment horizontal="center"/>
    </xf>
    <xf numFmtId="0" fontId="0" fillId="0" borderId="0" xfId="0" applyAlignment="1"/>
    <xf numFmtId="0" fontId="13" fillId="3" borderId="1" xfId="0" applyFont="1" applyFill="1" applyBorder="1" applyAlignment="1">
      <alignment vertical="center"/>
    </xf>
    <xf numFmtId="44" fontId="0" fillId="0" borderId="1" xfId="1" applyFont="1" applyBorder="1" applyAlignment="1">
      <alignment horizontal="center"/>
    </xf>
    <xf numFmtId="2" fontId="0" fillId="0" borderId="1" xfId="1" applyNumberFormat="1" applyFont="1" applyBorder="1" applyAlignment="1">
      <alignment horizontal="center"/>
    </xf>
    <xf numFmtId="44" fontId="0" fillId="0" borderId="5" xfId="1" applyFont="1" applyBorder="1" applyAlignment="1">
      <alignment horizontal="center"/>
    </xf>
    <xf numFmtId="2" fontId="0" fillId="0" borderId="5" xfId="1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65" fontId="5" fillId="0" borderId="3" xfId="2" applyNumberFormat="1" applyFont="1" applyFill="1" applyBorder="1" applyAlignment="1">
      <alignment horizontal="center" vertical="center"/>
    </xf>
    <xf numFmtId="0" fontId="0" fillId="0" borderId="15" xfId="0" applyBorder="1"/>
    <xf numFmtId="0" fontId="0" fillId="0" borderId="18" xfId="0" applyBorder="1"/>
    <xf numFmtId="0" fontId="0" fillId="0" borderId="16" xfId="0" applyBorder="1"/>
    <xf numFmtId="0" fontId="0" fillId="0" borderId="7" xfId="0" applyBorder="1"/>
    <xf numFmtId="0" fontId="0" fillId="0" borderId="0" xfId="0" applyBorder="1"/>
    <xf numFmtId="0" fontId="0" fillId="0" borderId="17" xfId="0" applyBorder="1"/>
    <xf numFmtId="0" fontId="0" fillId="0" borderId="19" xfId="0" applyBorder="1"/>
    <xf numFmtId="0" fontId="0" fillId="0" borderId="21" xfId="0" applyBorder="1"/>
    <xf numFmtId="0" fontId="0" fillId="0" borderId="20" xfId="0" applyBorder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/>
    </xf>
    <xf numFmtId="44" fontId="5" fillId="2" borderId="0" xfId="1" applyFont="1" applyFill="1" applyAlignment="1">
      <alignment horizontal="center" vertical="center"/>
    </xf>
    <xf numFmtId="44" fontId="10" fillId="2" borderId="0" xfId="1" applyFont="1" applyFill="1" applyAlignment="1">
      <alignment horizontal="center" vertical="center"/>
    </xf>
    <xf numFmtId="3" fontId="5" fillId="2" borderId="0" xfId="0" applyNumberFormat="1" applyFont="1" applyFill="1" applyBorder="1" applyAlignment="1">
      <alignment horizontal="center" vertical="center"/>
    </xf>
    <xf numFmtId="0" fontId="28" fillId="6" borderId="26" xfId="8" applyAlignment="1">
      <alignment horizontal="center" vertical="center" wrapText="1"/>
    </xf>
    <xf numFmtId="49" fontId="28" fillId="6" borderId="26" xfId="8" applyNumberFormat="1" applyAlignment="1">
      <alignment horizontal="center" vertical="center"/>
    </xf>
    <xf numFmtId="3" fontId="28" fillId="6" borderId="26" xfId="8" applyNumberFormat="1" applyAlignment="1">
      <alignment horizontal="center" vertical="center"/>
    </xf>
    <xf numFmtId="0" fontId="28" fillId="6" borderId="26" xfId="8" applyNumberFormat="1" applyAlignment="1">
      <alignment horizontal="center" vertical="center" wrapText="1"/>
    </xf>
    <xf numFmtId="14" fontId="28" fillId="6" borderId="26" xfId="8" applyNumberFormat="1" applyAlignment="1">
      <alignment horizontal="center" vertical="center" wrapText="1"/>
    </xf>
    <xf numFmtId="0" fontId="28" fillId="6" borderId="26" xfId="8" applyAlignment="1">
      <alignment horizontal="center" vertical="center"/>
    </xf>
    <xf numFmtId="0" fontId="28" fillId="6" borderId="26" xfId="8" applyAlignment="1">
      <alignment horizontal="center"/>
    </xf>
    <xf numFmtId="1" fontId="28" fillId="6" borderId="26" xfId="8" applyNumberFormat="1" applyAlignment="1">
      <alignment horizontal="center" vertical="center"/>
    </xf>
    <xf numFmtId="14" fontId="28" fillId="6" borderId="26" xfId="8" applyNumberFormat="1" applyAlignment="1">
      <alignment horizontal="center" vertical="center"/>
    </xf>
    <xf numFmtId="165" fontId="28" fillId="6" borderId="26" xfId="8" applyNumberFormat="1" applyAlignment="1">
      <alignment horizontal="center" vertical="center"/>
    </xf>
    <xf numFmtId="0" fontId="28" fillId="6" borderId="26" xfId="8" applyNumberFormat="1" applyAlignment="1">
      <alignment horizontal="center" vertical="center"/>
    </xf>
    <xf numFmtId="14" fontId="28" fillId="6" borderId="26" xfId="8" applyNumberFormat="1" applyAlignment="1">
      <alignment horizontal="center"/>
    </xf>
    <xf numFmtId="164" fontId="28" fillId="6" borderId="26" xfId="8" applyNumberFormat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4" fontId="0" fillId="0" borderId="4" xfId="1" applyFont="1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28" fillId="6" borderId="31" xfId="8" applyBorder="1" applyAlignment="1">
      <alignment horizontal="center" vertical="center" wrapText="1"/>
    </xf>
    <xf numFmtId="49" fontId="28" fillId="6" borderId="31" xfId="8" applyNumberFormat="1" applyBorder="1" applyAlignment="1">
      <alignment horizontal="center" vertical="center"/>
    </xf>
    <xf numFmtId="0" fontId="28" fillId="6" borderId="31" xfId="8" applyBorder="1" applyAlignment="1">
      <alignment horizontal="center" vertical="center"/>
    </xf>
    <xf numFmtId="14" fontId="28" fillId="6" borderId="31" xfId="8" applyNumberFormat="1" applyBorder="1" applyAlignment="1">
      <alignment horizontal="center" vertical="center" wrapText="1"/>
    </xf>
    <xf numFmtId="1" fontId="28" fillId="6" borderId="31" xfId="8" applyNumberFormat="1" applyBorder="1" applyAlignment="1">
      <alignment horizontal="center" vertical="center"/>
    </xf>
    <xf numFmtId="14" fontId="28" fillId="6" borderId="31" xfId="8" applyNumberFormat="1" applyBorder="1" applyAlignment="1">
      <alignment horizontal="center" vertical="center"/>
    </xf>
    <xf numFmtId="0" fontId="28" fillId="6" borderId="31" xfId="8" applyBorder="1" applyAlignment="1">
      <alignment horizontal="center"/>
    </xf>
    <xf numFmtId="165" fontId="28" fillId="6" borderId="31" xfId="8" applyNumberFormat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30" fillId="9" borderId="28" xfId="9" applyFont="1" applyFill="1" applyBorder="1" applyAlignment="1">
      <alignment horizontal="center" vertical="center" wrapText="1"/>
    </xf>
    <xf numFmtId="49" fontId="30" fillId="9" borderId="28" xfId="9" applyNumberFormat="1" applyFont="1" applyFill="1" applyBorder="1" applyAlignment="1">
      <alignment horizontal="center" vertical="center" wrapText="1"/>
    </xf>
    <xf numFmtId="0" fontId="30" fillId="9" borderId="29" xfId="9" applyFont="1" applyFill="1" applyBorder="1" applyAlignment="1">
      <alignment horizontal="center" vertical="center" wrapText="1"/>
    </xf>
    <xf numFmtId="0" fontId="30" fillId="9" borderId="30" xfId="9" applyFont="1" applyFill="1" applyBorder="1" applyAlignment="1">
      <alignment horizontal="center" vertical="center" wrapText="1"/>
    </xf>
    <xf numFmtId="14" fontId="30" fillId="9" borderId="28" xfId="9" applyNumberFormat="1" applyFont="1" applyFill="1" applyBorder="1" applyAlignment="1">
      <alignment horizontal="center" vertical="center" wrapText="1"/>
    </xf>
    <xf numFmtId="14" fontId="30" fillId="9" borderId="28" xfId="9" applyNumberFormat="1" applyFont="1" applyFill="1" applyBorder="1" applyAlignment="1">
      <alignment horizontal="center" vertical="center" textRotation="90" wrapText="1"/>
    </xf>
    <xf numFmtId="3" fontId="30" fillId="9" borderId="28" xfId="9" applyNumberFormat="1" applyFont="1" applyFill="1" applyBorder="1" applyAlignment="1">
      <alignment horizontal="center" vertical="center" wrapText="1"/>
    </xf>
    <xf numFmtId="44" fontId="30" fillId="9" borderId="28" xfId="9" applyNumberFormat="1" applyFont="1" applyFill="1" applyBorder="1" applyAlignment="1">
      <alignment horizontal="center" vertical="center" wrapText="1"/>
    </xf>
    <xf numFmtId="0" fontId="28" fillId="6" borderId="32" xfId="8" applyBorder="1" applyAlignment="1">
      <alignment horizontal="center" vertical="center" wrapText="1"/>
    </xf>
    <xf numFmtId="0" fontId="28" fillId="6" borderId="33" xfId="8" applyBorder="1" applyAlignment="1">
      <alignment horizontal="center" vertical="center" wrapText="1"/>
    </xf>
    <xf numFmtId="0" fontId="30" fillId="9" borderId="34" xfId="9" applyFont="1" applyFill="1" applyBorder="1" applyAlignment="1">
      <alignment horizontal="center" vertical="center" textRotation="90" wrapText="1"/>
    </xf>
    <xf numFmtId="0" fontId="30" fillId="9" borderId="1" xfId="8" applyFont="1" applyFill="1" applyBorder="1" applyAlignment="1">
      <alignment horizontal="center" vertical="center" wrapText="1"/>
    </xf>
    <xf numFmtId="0" fontId="30" fillId="9" borderId="1" xfId="8" applyFont="1" applyFill="1" applyBorder="1" applyAlignment="1">
      <alignment horizontal="center" vertical="center"/>
    </xf>
    <xf numFmtId="49" fontId="28" fillId="10" borderId="26" xfId="8" applyNumberFormat="1" applyFill="1" applyAlignment="1">
      <alignment horizontal="center" vertical="center"/>
    </xf>
    <xf numFmtId="0" fontId="30" fillId="8" borderId="1" xfId="8" applyFont="1" applyFill="1" applyBorder="1" applyAlignment="1">
      <alignment horizontal="center" vertical="center" wrapText="1"/>
    </xf>
    <xf numFmtId="0" fontId="27" fillId="0" borderId="6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2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14" fontId="19" fillId="0" borderId="15" xfId="0" applyNumberFormat="1" applyFont="1" applyBorder="1" applyAlignment="1">
      <alignment horizontal="center"/>
    </xf>
    <xf numFmtId="14" fontId="19" fillId="0" borderId="18" xfId="0" applyNumberFormat="1" applyFont="1" applyBorder="1" applyAlignment="1">
      <alignment horizontal="center"/>
    </xf>
    <xf numFmtId="14" fontId="26" fillId="0" borderId="15" xfId="0" applyNumberFormat="1" applyFont="1" applyBorder="1" applyAlignment="1">
      <alignment horizontal="center" vertical="center"/>
    </xf>
    <xf numFmtId="14" fontId="26" fillId="0" borderId="18" xfId="0" applyNumberFormat="1" applyFont="1" applyBorder="1" applyAlignment="1">
      <alignment horizontal="center" vertical="center"/>
    </xf>
    <xf numFmtId="14" fontId="26" fillId="0" borderId="16" xfId="0" applyNumberFormat="1" applyFont="1" applyBorder="1" applyAlignment="1">
      <alignment horizontal="center" vertical="center"/>
    </xf>
    <xf numFmtId="14" fontId="26" fillId="0" borderId="19" xfId="0" applyNumberFormat="1" applyFont="1" applyBorder="1" applyAlignment="1">
      <alignment horizontal="center" vertical="center"/>
    </xf>
    <xf numFmtId="14" fontId="26" fillId="0" borderId="21" xfId="0" applyNumberFormat="1" applyFont="1" applyBorder="1" applyAlignment="1">
      <alignment horizontal="center" vertical="center"/>
    </xf>
    <xf numFmtId="14" fontId="26" fillId="0" borderId="20" xfId="0" applyNumberFormat="1" applyFont="1" applyBorder="1" applyAlignment="1">
      <alignment horizontal="center" vertical="center"/>
    </xf>
  </cellXfs>
  <cellStyles count="11">
    <cellStyle name="Euro" xfId="6"/>
    <cellStyle name="Milliers" xfId="7" builtinId="3"/>
    <cellStyle name="Monétaire" xfId="1" builtinId="4"/>
    <cellStyle name="Normal" xfId="0" builtinId="0"/>
    <cellStyle name="Normal 4" xfId="5"/>
    <cellStyle name="Normal 6" xfId="3"/>
    <cellStyle name="Normal 7" xfId="4"/>
    <cellStyle name="Pourcentage" xfId="2" builtinId="5"/>
    <cellStyle name="Sortie" xfId="8" builtinId="21"/>
    <cellStyle name="Style 1" xfId="10"/>
    <cellStyle name="Vérification" xfId="9" builtinId="23"/>
  </cellStyles>
  <dxfs count="5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outline="0">
        <left style="thin">
          <color rgb="FF3F3F3F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Arial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3F3F3F"/>
        </top>
      </border>
    </dxf>
    <dxf>
      <border outline="0">
        <top style="double">
          <color rgb="FF3F3F3F"/>
        </top>
        <bottom style="thin">
          <color rgb="FF3F3F3F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double">
          <color rgb="FF3F3F3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Arial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baseline="0"/>
              <a:t>SUIVI EVOLUTION  MAINTENANCE </a:t>
            </a:r>
            <a:endParaRPr lang="fr-FR"/>
          </a:p>
        </c:rich>
      </c:tx>
      <c:layout>
        <c:manualLayout>
          <c:xMode val="edge"/>
          <c:yMode val="edge"/>
          <c:x val="0.41661805246480088"/>
          <c:y val="2.2222215741552725E-2"/>
        </c:manualLayout>
      </c:layout>
      <c:overlay val="0"/>
      <c:spPr>
        <a:solidFill>
          <a:schemeClr val="tx2">
            <a:lumMod val="20000"/>
            <a:lumOff val="8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4.8345800524934375E-2"/>
          <c:y val="0.32897200349956296"/>
          <c:w val="0.90961767279090111"/>
          <c:h val="0.43528725575969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'COUT PEAGE'!$C$69</c:f>
              <c:strCache>
                <c:ptCount val="1"/>
                <c:pt idx="0">
                  <c:v>TOTAL MOIS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cene3d>
                <a:camera prst="orthographicFront"/>
                <a:lightRig rig="threePt" dir="t"/>
              </a:scene3d>
              <a:sp3d prstMaterial="matte"/>
            </c:spPr>
          </c:dPt>
          <c:cat>
            <c:strRef>
              <c:f>'COUT PEAGE'!$D$67:$P$68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  <c:pt idx="12">
                  <c:v>TOTAL</c:v>
                </c:pt>
              </c:strCache>
            </c:strRef>
          </c:cat>
          <c:val>
            <c:numRef>
              <c:f>'COUT PEAGE'!$D$69:$P$69</c:f>
              <c:numCache>
                <c:formatCode>_("€"* #,##0.00_);_("€"* \(#,##0.00\);_("€"* "-"??_);_(@_)</c:formatCode>
                <c:ptCount val="13"/>
                <c:pt idx="0">
                  <c:v>0</c:v>
                </c:pt>
                <c:pt idx="1">
                  <c:v>16.7</c:v>
                </c:pt>
                <c:pt idx="2">
                  <c:v>149.30000000000001</c:v>
                </c:pt>
                <c:pt idx="3">
                  <c:v>115.2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281.20000000000005</c:v>
                </c:pt>
              </c:numCache>
            </c:numRef>
          </c:val>
        </c:ser>
        <c:ser>
          <c:idx val="1"/>
          <c:order val="1"/>
          <c:tx>
            <c:strRef>
              <c:f>'COUT PEAGE'!$C$70</c:f>
              <c:strCache>
                <c:ptCount val="1"/>
              </c:strCache>
            </c:strRef>
          </c:tx>
          <c:invertIfNegative val="0"/>
          <c:cat>
            <c:strRef>
              <c:f>'COUT PEAGE'!$D$67:$P$68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  <c:pt idx="12">
                  <c:v>TOTAL</c:v>
                </c:pt>
              </c:strCache>
            </c:strRef>
          </c:cat>
          <c:val>
            <c:numRef>
              <c:f>'COUT PEAGE'!$D$70:$P$70</c:f>
              <c:numCache>
                <c:formatCode>_("€"* #,##0.00_);_("€"* \(#,##0.00\);_("€"* "-"??_);_(@_)</c:formatCode>
                <c:ptCount val="13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99148288"/>
        <c:axId val="94499904"/>
      </c:barChart>
      <c:catAx>
        <c:axId val="99148288"/>
        <c:scaling>
          <c:orientation val="minMax"/>
        </c:scaling>
        <c:delete val="0"/>
        <c:axPos val="b"/>
        <c:majorTickMark val="none"/>
        <c:minorTickMark val="none"/>
        <c:tickLblPos val="nextTo"/>
        <c:crossAx val="94499904"/>
        <c:crosses val="autoZero"/>
        <c:auto val="1"/>
        <c:lblAlgn val="ctr"/>
        <c:lblOffset val="100"/>
        <c:noMultiLvlLbl val="0"/>
      </c:catAx>
      <c:valAx>
        <c:axId val="94499904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one"/>
        <c:crossAx val="99148288"/>
        <c:crosses val="autoZero"/>
        <c:crossBetween val="between"/>
      </c:valAx>
      <c:spPr>
        <a:scene3d>
          <a:camera prst="orthographicFront"/>
          <a:lightRig rig="threePt" dir="t"/>
        </a:scene3d>
        <a:sp3d>
          <a:bevelT/>
        </a:sp3d>
      </c:spPr>
    </c:plotArea>
    <c:legend>
      <c:legendPos val="t"/>
      <c:layout>
        <c:manualLayout>
          <c:xMode val="edge"/>
          <c:yMode val="edge"/>
          <c:x val="3.7189931957525207E-2"/>
          <c:y val="4.805568735617171E-2"/>
          <c:w val="0.10000548344786596"/>
          <c:h val="6.6973733749275663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baseline="0"/>
              <a:t>SUIVI EVOLUTION  MAINTENANCE </a:t>
            </a:r>
            <a:endParaRPr lang="fr-FR"/>
          </a:p>
        </c:rich>
      </c:tx>
      <c:layout>
        <c:manualLayout>
          <c:xMode val="edge"/>
          <c:yMode val="edge"/>
          <c:x val="0.41661805246480088"/>
          <c:y val="2.2222215741552725E-2"/>
        </c:manualLayout>
      </c:layout>
      <c:overlay val="0"/>
      <c:spPr>
        <a:solidFill>
          <a:schemeClr val="tx2">
            <a:lumMod val="20000"/>
            <a:lumOff val="80000"/>
          </a:schemeClr>
        </a:solidFill>
      </c:spPr>
    </c:title>
    <c:autoTitleDeleted val="0"/>
    <c:plotArea>
      <c:layout>
        <c:manualLayout>
          <c:layoutTarget val="inner"/>
          <c:xMode val="edge"/>
          <c:yMode val="edge"/>
          <c:x val="4.8345800524934375E-2"/>
          <c:y val="0.32897200349956296"/>
          <c:w val="0.90961767279090111"/>
          <c:h val="0.43528725575969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'COUTE LAVAGE'!$C$69</c:f>
              <c:strCache>
                <c:ptCount val="1"/>
                <c:pt idx="0">
                  <c:v>TOTAL MOIS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cene3d>
                <a:camera prst="orthographicFront"/>
                <a:lightRig rig="threePt" dir="t"/>
              </a:scene3d>
              <a:sp3d prstMaterial="matte"/>
            </c:spPr>
          </c:dPt>
          <c:cat>
            <c:strRef>
              <c:f>'COUTE LAVAGE'!$D$67:$P$68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  <c:pt idx="12">
                  <c:v>TOTAL</c:v>
                </c:pt>
              </c:strCache>
            </c:strRef>
          </c:cat>
          <c:val>
            <c:numRef>
              <c:f>'COUTE LAVAGE'!$D$69:$P$69</c:f>
              <c:numCache>
                <c:formatCode>_("€"* #,##0.00_);_("€"* \(#,##0.00\);_("€"* "-"??_);_(@_)</c:formatCode>
                <c:ptCount val="13"/>
                <c:pt idx="0">
                  <c:v>0</c:v>
                </c:pt>
                <c:pt idx="1">
                  <c:v>122.3</c:v>
                </c:pt>
                <c:pt idx="2">
                  <c:v>60</c:v>
                </c:pt>
                <c:pt idx="3">
                  <c:v>25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207.3</c:v>
                </c:pt>
              </c:numCache>
            </c:numRef>
          </c:val>
        </c:ser>
        <c:ser>
          <c:idx val="1"/>
          <c:order val="1"/>
          <c:tx>
            <c:strRef>
              <c:f>'COUTE LAVAGE'!$C$70</c:f>
              <c:strCache>
                <c:ptCount val="1"/>
              </c:strCache>
            </c:strRef>
          </c:tx>
          <c:invertIfNegative val="0"/>
          <c:cat>
            <c:strRef>
              <c:f>'COUTE LAVAGE'!$D$67:$P$68</c:f>
              <c:strCache>
                <c:ptCount val="13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  <c:pt idx="12">
                  <c:v>TOTAL</c:v>
                </c:pt>
              </c:strCache>
            </c:strRef>
          </c:cat>
          <c:val>
            <c:numRef>
              <c:f>'COUTE LAVAGE'!$D$70:$P$70</c:f>
              <c:numCache>
                <c:formatCode>_("€"* #,##0.00_);_("€"* \(#,##0.00\);_("€"* "-"??_);_(@_)</c:formatCode>
                <c:ptCount val="13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88233984"/>
        <c:axId val="98893824"/>
      </c:barChart>
      <c:catAx>
        <c:axId val="88233984"/>
        <c:scaling>
          <c:orientation val="minMax"/>
        </c:scaling>
        <c:delete val="0"/>
        <c:axPos val="b"/>
        <c:majorTickMark val="none"/>
        <c:minorTickMark val="none"/>
        <c:tickLblPos val="nextTo"/>
        <c:crossAx val="98893824"/>
        <c:crosses val="autoZero"/>
        <c:auto val="1"/>
        <c:lblAlgn val="ctr"/>
        <c:lblOffset val="100"/>
        <c:noMultiLvlLbl val="0"/>
      </c:catAx>
      <c:valAx>
        <c:axId val="98893824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one"/>
        <c:crossAx val="88233984"/>
        <c:crosses val="autoZero"/>
        <c:crossBetween val="between"/>
      </c:valAx>
      <c:spPr>
        <a:scene3d>
          <a:camera prst="orthographicFront"/>
          <a:lightRig rig="threePt" dir="t"/>
        </a:scene3d>
        <a:sp3d>
          <a:bevelT/>
        </a:sp3d>
      </c:spPr>
    </c:plotArea>
    <c:legend>
      <c:legendPos val="t"/>
      <c:layout>
        <c:manualLayout>
          <c:xMode val="edge"/>
          <c:yMode val="edge"/>
          <c:x val="3.7189931957525207E-2"/>
          <c:y val="4.805568735617171E-2"/>
          <c:w val="0.10000548344786596"/>
          <c:h val="6.6973733749275663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jpg"/><Relationship Id="rId13" Type="http://schemas.openxmlformats.org/officeDocument/2006/relationships/hyperlink" Target="#'RELEVE KILOMETRAGE '!A1"/><Relationship Id="rId18" Type="http://schemas.openxmlformats.org/officeDocument/2006/relationships/hyperlink" Target="#ANALYSE!A1"/><Relationship Id="rId3" Type="http://schemas.openxmlformats.org/officeDocument/2006/relationships/hyperlink" Target="#'COUT CARBURANT'!A1"/><Relationship Id="rId21" Type="http://schemas.openxmlformats.org/officeDocument/2006/relationships/image" Target="../media/image13.jpg"/><Relationship Id="rId7" Type="http://schemas.openxmlformats.org/officeDocument/2006/relationships/hyperlink" Target="#'COUT PEAGE'!A1"/><Relationship Id="rId12" Type="http://schemas.openxmlformats.org/officeDocument/2006/relationships/image" Target="../media/image8.jpg"/><Relationship Id="rId17" Type="http://schemas.openxmlformats.org/officeDocument/2006/relationships/image" Target="../media/image11.jpeg"/><Relationship Id="rId2" Type="http://schemas.openxmlformats.org/officeDocument/2006/relationships/image" Target="../media/image3.jpeg"/><Relationship Id="rId16" Type="http://schemas.openxmlformats.org/officeDocument/2006/relationships/image" Target="../media/image10.jpg"/><Relationship Id="rId20" Type="http://schemas.openxmlformats.org/officeDocument/2006/relationships/hyperlink" Target="#'FORMULAIRE DEMANDE REPARATION'!A1"/><Relationship Id="rId1" Type="http://schemas.openxmlformats.org/officeDocument/2006/relationships/hyperlink" Target="#'COUT MAINTENANCE'!A1"/><Relationship Id="rId6" Type="http://schemas.openxmlformats.org/officeDocument/2006/relationships/image" Target="../media/image5.jpg"/><Relationship Id="rId11" Type="http://schemas.openxmlformats.org/officeDocument/2006/relationships/hyperlink" Target="#'SUIVI DES DEPENSE 2017'!A1"/><Relationship Id="rId5" Type="http://schemas.openxmlformats.org/officeDocument/2006/relationships/hyperlink" Target="#'COUTE LAVAGE'!A1"/><Relationship Id="rId15" Type="http://schemas.openxmlformats.org/officeDocument/2006/relationships/hyperlink" Target="#'suivi des avis de contravention'!A1"/><Relationship Id="rId10" Type="http://schemas.openxmlformats.org/officeDocument/2006/relationships/image" Target="../media/image7.png"/><Relationship Id="rId19" Type="http://schemas.openxmlformats.org/officeDocument/2006/relationships/image" Target="../media/image12.jpg"/><Relationship Id="rId4" Type="http://schemas.openxmlformats.org/officeDocument/2006/relationships/image" Target="../media/image4.jpeg"/><Relationship Id="rId9" Type="http://schemas.openxmlformats.org/officeDocument/2006/relationships/hyperlink" Target="#'PARC 2017'!A1"/><Relationship Id="rId14" Type="http://schemas.openxmlformats.org/officeDocument/2006/relationships/image" Target="../media/image9.jp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5.jpeg"/><Relationship Id="rId1" Type="http://schemas.openxmlformats.org/officeDocument/2006/relationships/hyperlink" Target="#'PAGE D''ACCEUIL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jpg"/><Relationship Id="rId1" Type="http://schemas.openxmlformats.org/officeDocument/2006/relationships/hyperlink" Target="#'PAGE D''ACCEUIL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jpg"/><Relationship Id="rId1" Type="http://schemas.openxmlformats.org/officeDocument/2006/relationships/hyperlink" Target="#'PAGE D''ACCEUIL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g"/><Relationship Id="rId2" Type="http://schemas.openxmlformats.org/officeDocument/2006/relationships/hyperlink" Target="#'PAGE D''ACCEUIL'!A1"/><Relationship Id="rId1" Type="http://schemas.openxmlformats.org/officeDocument/2006/relationships/hyperlink" Target="#SOMMAIRE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g"/><Relationship Id="rId2" Type="http://schemas.openxmlformats.org/officeDocument/2006/relationships/hyperlink" Target="#'PAGE D''ACCEUIL'!A1"/><Relationship Id="rId1" Type="http://schemas.openxmlformats.org/officeDocument/2006/relationships/hyperlink" Target="#SOMMAIRE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g"/><Relationship Id="rId2" Type="http://schemas.openxmlformats.org/officeDocument/2006/relationships/hyperlink" Target="#'PAGE D''ACCEUIL'!A1"/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g"/><Relationship Id="rId2" Type="http://schemas.openxmlformats.org/officeDocument/2006/relationships/hyperlink" Target="#'PAGE D''ACCEUIL'!A1"/><Relationship Id="rId1" Type="http://schemas.openxmlformats.org/officeDocument/2006/relationships/chart" Target="../charts/chart2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jpg"/><Relationship Id="rId1" Type="http://schemas.openxmlformats.org/officeDocument/2006/relationships/hyperlink" Target="#'PAGE D''ACCEUIL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jpg"/><Relationship Id="rId1" Type="http://schemas.openxmlformats.org/officeDocument/2006/relationships/hyperlink" Target="#'PAGE D''ACCEUIL'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jpg"/><Relationship Id="rId1" Type="http://schemas.openxmlformats.org/officeDocument/2006/relationships/hyperlink" Target="#'PAGE D''ACCEUIL'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jpg"/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12</xdr:row>
      <xdr:rowOff>19051</xdr:rowOff>
    </xdr:from>
    <xdr:to>
      <xdr:col>3</xdr:col>
      <xdr:colOff>763061</xdr:colOff>
      <xdr:row>20</xdr:row>
      <xdr:rowOff>171450</xdr:rowOff>
    </xdr:to>
    <xdr:pic>
      <xdr:nvPicPr>
        <xdr:cNvPr id="7" name="Image 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743451"/>
          <a:ext cx="2344211" cy="160019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12</xdr:row>
      <xdr:rowOff>28576</xdr:rowOff>
    </xdr:from>
    <xdr:to>
      <xdr:col>6</xdr:col>
      <xdr:colOff>809624</xdr:colOff>
      <xdr:row>20</xdr:row>
      <xdr:rowOff>152400</xdr:rowOff>
    </xdr:to>
    <xdr:pic>
      <xdr:nvPicPr>
        <xdr:cNvPr id="8" name="Image 7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4752976"/>
          <a:ext cx="2457449" cy="1571624"/>
        </a:xfrm>
        <a:prstGeom prst="rect">
          <a:avLst/>
        </a:prstGeom>
      </xdr:spPr>
    </xdr:pic>
    <xdr:clientData/>
  </xdr:twoCellAnchor>
  <xdr:twoCellAnchor editAs="oneCell">
    <xdr:from>
      <xdr:col>7</xdr:col>
      <xdr:colOff>38101</xdr:colOff>
      <xdr:row>12</xdr:row>
      <xdr:rowOff>28576</xdr:rowOff>
    </xdr:from>
    <xdr:to>
      <xdr:col>9</xdr:col>
      <xdr:colOff>780535</xdr:colOff>
      <xdr:row>20</xdr:row>
      <xdr:rowOff>123826</xdr:rowOff>
    </xdr:to>
    <xdr:pic>
      <xdr:nvPicPr>
        <xdr:cNvPr id="9" name="Image 8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1" y="4762501"/>
          <a:ext cx="2418834" cy="154305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571501</xdr:colOff>
      <xdr:row>12</xdr:row>
      <xdr:rowOff>95251</xdr:rowOff>
    </xdr:from>
    <xdr:to>
      <xdr:col>12</xdr:col>
      <xdr:colOff>400051</xdr:colOff>
      <xdr:row>20</xdr:row>
      <xdr:rowOff>152401</xdr:rowOff>
    </xdr:to>
    <xdr:pic>
      <xdr:nvPicPr>
        <xdr:cNvPr id="10" name="Image 9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8101" y="4829176"/>
          <a:ext cx="1504950" cy="15049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</xdr:row>
      <xdr:rowOff>171449</xdr:rowOff>
    </xdr:from>
    <xdr:to>
      <xdr:col>9</xdr:col>
      <xdr:colOff>809624</xdr:colOff>
      <xdr:row>9</xdr:row>
      <xdr:rowOff>161925</xdr:rowOff>
    </xdr:to>
    <xdr:pic>
      <xdr:nvPicPr>
        <xdr:cNvPr id="12" name="Image 11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1375" y="2905124"/>
          <a:ext cx="4972049" cy="1447801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23</xdr:row>
      <xdr:rowOff>0</xdr:rowOff>
    </xdr:from>
    <xdr:to>
      <xdr:col>3</xdr:col>
      <xdr:colOff>923925</xdr:colOff>
      <xdr:row>30</xdr:row>
      <xdr:rowOff>142875</xdr:rowOff>
    </xdr:to>
    <xdr:pic>
      <xdr:nvPicPr>
        <xdr:cNvPr id="14" name="Image 13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0" y="5686425"/>
          <a:ext cx="2581275" cy="14097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28574</xdr:colOff>
      <xdr:row>23</xdr:row>
      <xdr:rowOff>19050</xdr:rowOff>
    </xdr:from>
    <xdr:to>
      <xdr:col>6</xdr:col>
      <xdr:colOff>819149</xdr:colOff>
      <xdr:row>30</xdr:row>
      <xdr:rowOff>160401</xdr:rowOff>
    </xdr:to>
    <xdr:pic>
      <xdr:nvPicPr>
        <xdr:cNvPr id="17" name="Image 16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6624" y="5705475"/>
          <a:ext cx="2466975" cy="1408176"/>
        </a:xfrm>
        <a:prstGeom prst="rect">
          <a:avLst/>
        </a:prstGeom>
      </xdr:spPr>
    </xdr:pic>
    <xdr:clientData/>
  </xdr:twoCellAnchor>
  <xdr:twoCellAnchor editAs="oneCell">
    <xdr:from>
      <xdr:col>7</xdr:col>
      <xdr:colOff>28576</xdr:colOff>
      <xdr:row>23</xdr:row>
      <xdr:rowOff>0</xdr:rowOff>
    </xdr:from>
    <xdr:to>
      <xdr:col>10</xdr:col>
      <xdr:colOff>0</xdr:colOff>
      <xdr:row>30</xdr:row>
      <xdr:rowOff>180975</xdr:rowOff>
    </xdr:to>
    <xdr:pic>
      <xdr:nvPicPr>
        <xdr:cNvPr id="18" name="Image 17">
          <a:hlinkClick xmlns:r="http://schemas.openxmlformats.org/officeDocument/2006/relationships" r:id="rId15"/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1226" y="5686425"/>
          <a:ext cx="2486024" cy="14478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0</xdr:rowOff>
    </xdr:from>
    <xdr:to>
      <xdr:col>3</xdr:col>
      <xdr:colOff>495300</xdr:colOff>
      <xdr:row>8</xdr:row>
      <xdr:rowOff>117864</xdr:rowOff>
    </xdr:to>
    <xdr:pic>
      <xdr:nvPicPr>
        <xdr:cNvPr id="20" name="Picture 63" descr="nouveaulogo-petit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828800"/>
          <a:ext cx="2171700" cy="12037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41820</xdr:colOff>
      <xdr:row>2</xdr:row>
      <xdr:rowOff>1</xdr:rowOff>
    </xdr:from>
    <xdr:to>
      <xdr:col>12</xdr:col>
      <xdr:colOff>800099</xdr:colOff>
      <xdr:row>9</xdr:row>
      <xdr:rowOff>142875</xdr:rowOff>
    </xdr:to>
    <xdr:pic>
      <xdr:nvPicPr>
        <xdr:cNvPr id="21" name="Image 20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57270" y="381001"/>
          <a:ext cx="1596479" cy="1409699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57151</xdr:colOff>
      <xdr:row>23</xdr:row>
      <xdr:rowOff>9525</xdr:rowOff>
    </xdr:from>
    <xdr:to>
      <xdr:col>12</xdr:col>
      <xdr:colOff>809625</xdr:colOff>
      <xdr:row>30</xdr:row>
      <xdr:rowOff>142875</xdr:rowOff>
    </xdr:to>
    <xdr:pic>
      <xdr:nvPicPr>
        <xdr:cNvPr id="22" name="Image 21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401" y="4248150"/>
          <a:ext cx="2428874" cy="1400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698501</xdr:colOff>
      <xdr:row>0</xdr:row>
      <xdr:rowOff>74083</xdr:rowOff>
    </xdr:from>
    <xdr:to>
      <xdr:col>3</xdr:col>
      <xdr:colOff>89505</xdr:colOff>
      <xdr:row>4</xdr:row>
      <xdr:rowOff>116416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6251" y="74083"/>
          <a:ext cx="2206171" cy="677333"/>
        </a:xfrm>
        <a:prstGeom prst="rect">
          <a:avLst/>
        </a:prstGeom>
        <a:scene3d>
          <a:camera prst="orthographicFront"/>
          <a:lightRig rig="threePt" dir="t"/>
        </a:scene3d>
        <a:sp3d prstMaterial="metal">
          <a:bevelT/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495300</xdr:colOff>
      <xdr:row>4</xdr:row>
      <xdr:rowOff>123825</xdr:rowOff>
    </xdr:to>
    <xdr:pic>
      <xdr:nvPicPr>
        <xdr:cNvPr id="6" name="Image 5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180975"/>
          <a:ext cx="2171700" cy="6667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819150</xdr:colOff>
      <xdr:row>0</xdr:row>
      <xdr:rowOff>47625</xdr:rowOff>
    </xdr:from>
    <xdr:to>
      <xdr:col>3</xdr:col>
      <xdr:colOff>476250</xdr:colOff>
      <xdr:row>3</xdr:row>
      <xdr:rowOff>171450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" y="47625"/>
          <a:ext cx="2171700" cy="666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5</xdr:row>
      <xdr:rowOff>0</xdr:rowOff>
    </xdr:from>
    <xdr:to>
      <xdr:col>18</xdr:col>
      <xdr:colOff>400050</xdr:colOff>
      <xdr:row>7</xdr:row>
      <xdr:rowOff>82550</xdr:rowOff>
    </xdr:to>
    <xdr:sp macro="" textlink="">
      <xdr:nvSpPr>
        <xdr:cNvPr id="3" name="Plaque 2">
          <a:hlinkClick xmlns:r="http://schemas.openxmlformats.org/officeDocument/2006/relationships" r:id="rId1"/>
        </xdr:cNvPr>
        <xdr:cNvSpPr/>
      </xdr:nvSpPr>
      <xdr:spPr>
        <a:xfrm>
          <a:off x="15525750" y="361950"/>
          <a:ext cx="1238250" cy="444500"/>
        </a:xfrm>
        <a:prstGeom prst="bevel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  <xdr:twoCellAnchor editAs="oneCell">
    <xdr:from>
      <xdr:col>0</xdr:col>
      <xdr:colOff>47625</xdr:colOff>
      <xdr:row>0</xdr:row>
      <xdr:rowOff>19050</xdr:rowOff>
    </xdr:from>
    <xdr:to>
      <xdr:col>1</xdr:col>
      <xdr:colOff>1381125</xdr:colOff>
      <xdr:row>3</xdr:row>
      <xdr:rowOff>142875</xdr:rowOff>
    </xdr:to>
    <xdr:pic>
      <xdr:nvPicPr>
        <xdr:cNvPr id="5" name="Image 4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2171700" cy="6667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0</xdr:colOff>
      <xdr:row>49</xdr:row>
      <xdr:rowOff>0</xdr:rowOff>
    </xdr:from>
    <xdr:to>
      <xdr:col>32</xdr:col>
      <xdr:colOff>400050</xdr:colOff>
      <xdr:row>52</xdr:row>
      <xdr:rowOff>82550</xdr:rowOff>
    </xdr:to>
    <xdr:sp macro="" textlink="">
      <xdr:nvSpPr>
        <xdr:cNvPr id="3" name="Plaque 2">
          <a:hlinkClick xmlns:r="http://schemas.openxmlformats.org/officeDocument/2006/relationships" r:id="rId1"/>
        </xdr:cNvPr>
        <xdr:cNvSpPr/>
      </xdr:nvSpPr>
      <xdr:spPr>
        <a:xfrm>
          <a:off x="17202150" y="8505825"/>
          <a:ext cx="1238250" cy="444500"/>
        </a:xfrm>
        <a:prstGeom prst="bevel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MENU</a:t>
          </a:r>
        </a:p>
      </xdr:txBody>
    </xdr:sp>
    <xdr:clientData/>
  </xdr:twoCellAnchor>
  <xdr:twoCellAnchor editAs="oneCell">
    <xdr:from>
      <xdr:col>0</xdr:col>
      <xdr:colOff>800100</xdr:colOff>
      <xdr:row>0</xdr:row>
      <xdr:rowOff>0</xdr:rowOff>
    </xdr:from>
    <xdr:to>
      <xdr:col>2</xdr:col>
      <xdr:colOff>590550</xdr:colOff>
      <xdr:row>3</xdr:row>
      <xdr:rowOff>123825</xdr:rowOff>
    </xdr:to>
    <xdr:pic>
      <xdr:nvPicPr>
        <xdr:cNvPr id="5" name="Image 4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0"/>
          <a:ext cx="2171700" cy="6667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1228724</xdr:colOff>
      <xdr:row>71</xdr:row>
      <xdr:rowOff>28574</xdr:rowOff>
    </xdr:from>
    <xdr:to>
      <xdr:col>15</xdr:col>
      <xdr:colOff>600075</xdr:colOff>
      <xdr:row>89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790575</xdr:colOff>
      <xdr:row>0</xdr:row>
      <xdr:rowOff>38100</xdr:rowOff>
    </xdr:from>
    <xdr:to>
      <xdr:col>4</xdr:col>
      <xdr:colOff>714375</xdr:colOff>
      <xdr:row>3</xdr:row>
      <xdr:rowOff>161925</xdr:rowOff>
    </xdr:to>
    <xdr:pic>
      <xdr:nvPicPr>
        <xdr:cNvPr id="4" name="Image 3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38100"/>
          <a:ext cx="2171700" cy="6667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476249</xdr:colOff>
      <xdr:row>71</xdr:row>
      <xdr:rowOff>180974</xdr:rowOff>
    </xdr:from>
    <xdr:to>
      <xdr:col>13</xdr:col>
      <xdr:colOff>685800</xdr:colOff>
      <xdr:row>90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361950</xdr:colOff>
      <xdr:row>0</xdr:row>
      <xdr:rowOff>47625</xdr:rowOff>
    </xdr:from>
    <xdr:to>
      <xdr:col>2</xdr:col>
      <xdr:colOff>990600</xdr:colOff>
      <xdr:row>3</xdr:row>
      <xdr:rowOff>171450</xdr:rowOff>
    </xdr:to>
    <xdr:pic>
      <xdr:nvPicPr>
        <xdr:cNvPr id="4" name="Image 3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" y="47625"/>
          <a:ext cx="2171700" cy="6667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32" name="Texte 1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33" name="Texte 2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34" name="Texte 3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35" name="Texte 4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36" name="Texte 5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37" name="Texte 6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38" name="Texte 7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39" name="Texte 8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40" name="Texte 9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41" name="Texte 10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42" name="Texte 11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43" name="Texte 12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44" name="Texte 13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45" name="Texte 14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46" name="Texte 15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47" name="Texte 16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48" name="Texte 17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49" name="Texte 18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50" name="Texte 19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51" name="Texte 20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52" name="Texte 18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53" name="Texte 19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54" name="Texte 20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55" name="Texte 19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56" name="Texte 20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57" name="Texte 19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58" name="Texte 20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59" name="Texte 5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60" name="Texte 7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126</xdr:row>
      <xdr:rowOff>0</xdr:rowOff>
    </xdr:from>
    <xdr:to>
      <xdr:col>4</xdr:col>
      <xdr:colOff>0</xdr:colOff>
      <xdr:row>126</xdr:row>
      <xdr:rowOff>0</xdr:rowOff>
    </xdr:to>
    <xdr:sp macro="" textlink="">
      <xdr:nvSpPr>
        <xdr:cNvPr id="61" name="Texte 7"/>
        <xdr:cNvSpPr txBox="1">
          <a:spLocks noChangeArrowheads="1"/>
        </xdr:cNvSpPr>
      </xdr:nvSpPr>
      <xdr:spPr bwMode="auto">
        <a:xfrm>
          <a:off x="8229600" y="425386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2695575</xdr:colOff>
      <xdr:row>135</xdr:row>
      <xdr:rowOff>9525</xdr:rowOff>
    </xdr:from>
    <xdr:to>
      <xdr:col>5</xdr:col>
      <xdr:colOff>19050</xdr:colOff>
      <xdr:row>135</xdr:row>
      <xdr:rowOff>9525</xdr:rowOff>
    </xdr:to>
    <xdr:sp macro="" textlink="">
      <xdr:nvSpPr>
        <xdr:cNvPr id="62" name="Line 62"/>
        <xdr:cNvSpPr>
          <a:spLocks noChangeShapeType="1"/>
        </xdr:cNvSpPr>
      </xdr:nvSpPr>
      <xdr:spPr bwMode="auto">
        <a:xfrm>
          <a:off x="10925175" y="44215050"/>
          <a:ext cx="1676400" cy="0"/>
        </a:xfrm>
        <a:prstGeom prst="line">
          <a:avLst/>
        </a:prstGeom>
        <a:noFill/>
        <a:ln w="28575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800100</xdr:colOff>
      <xdr:row>0</xdr:row>
      <xdr:rowOff>0</xdr:rowOff>
    </xdr:from>
    <xdr:to>
      <xdr:col>3</xdr:col>
      <xdr:colOff>1085850</xdr:colOff>
      <xdr:row>3</xdr:row>
      <xdr:rowOff>123825</xdr:rowOff>
    </xdr:to>
    <xdr:pic>
      <xdr:nvPicPr>
        <xdr:cNvPr id="64" name="Image 6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800" y="0"/>
          <a:ext cx="2171700" cy="6667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306917</xdr:colOff>
      <xdr:row>0</xdr:row>
      <xdr:rowOff>52917</xdr:rowOff>
    </xdr:from>
    <xdr:to>
      <xdr:col>5</xdr:col>
      <xdr:colOff>245534</xdr:colOff>
      <xdr:row>3</xdr:row>
      <xdr:rowOff>179917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917" y="52917"/>
          <a:ext cx="2171700" cy="6667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2</xdr:col>
      <xdr:colOff>495300</xdr:colOff>
      <xdr:row>28</xdr:row>
      <xdr:rowOff>123825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24375"/>
          <a:ext cx="2171700" cy="66675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495300</xdr:colOff>
      <xdr:row>4</xdr:row>
      <xdr:rowOff>123825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180975"/>
          <a:ext cx="2171700" cy="6667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A6:AD65" totalsRowShown="0" headerRowDxfId="53" dataDxfId="51" headerRowBorderDxfId="52" tableBorderDxfId="50" totalsRowBorderDxfId="49" headerRowCellStyle="Vérification" dataCellStyle="Sortie">
  <autoFilter ref="A6:AD65"/>
  <tableColumns count="30">
    <tableColumn id="1" name="N° voiture" dataDxfId="48" dataCellStyle="Sortie"/>
    <tableColumn id="2" name="Formation_x000a_comptable" dataDxfId="47" dataCellStyle="Sortie"/>
    <tableColumn id="3" name="UF" dataDxfId="46" dataCellStyle="Sortie"/>
    <tableColumn id="4" name="LIEU" dataDxfId="45" dataCellStyle="Sortie"/>
    <tableColumn id="5" name="Désignation du bien _x000a_(marque désignation commerciale)" dataDxfId="44" dataCellStyle="Sortie"/>
    <tableColumn id="6" name="Equipements spéciaux" dataDxfId="43" dataCellStyle="Sortie"/>
    <tableColumn id="7" name="Nb Places " dataDxfId="42" dataCellStyle="Sortie"/>
    <tableColumn id="8" name="N° d'identification _x000a_(série-chassis)" dataDxfId="41" dataCellStyle="Sortie"/>
    <tableColumn id="9" name="N° IMMAT" dataDxfId="40" dataCellStyle="Sortie"/>
    <tableColumn id="10" name="PROCHAIN CONTRÔLE TECHNIQUE" dataDxfId="39" dataCellStyle="Sortie"/>
    <tableColumn id="11" name="ALERTE CONTRÔLE TECHNIQUE" dataDxfId="38" dataCellStyle="Sortie">
      <calculatedColumnFormula>IF(DATE(YEAR(J7),MONTH(J7)-1,DAY(J7))&lt;=TODAY(),"ALERTE",IF(DATE(YEAR(J7),MONTH(J7)-3,DAY(J7))&lt;=TODAY(),"ATTENTION",IF(DATE(YEAR(J7),MONTH(J7)-48,DAY(J7))&lt;=TODAY(),"OK")))</calculatedColumnFormula>
    </tableColumn>
    <tableColumn id="12" name="DERNIERE REVISION" dataDxfId="37" dataCellStyle="Sortie"/>
    <tableColumn id="13" name="PROCHAINE REVISON" dataDxfId="36" dataCellStyle="Sortie"/>
    <tableColumn id="30" name="ALERTE REVISION" dataDxfId="35" dataCellStyle="Sortie">
      <calculatedColumnFormula>IF(DATE(YEAR(M7),MONTH(M7)-1,DAY(M7))&lt;=TODAY(),"ALERTE",IF(DATE(YEAR(M7),MONTH(M7)-3,DAY(M7))&lt;=TODAY(),"ATTENTION",IF(DATE(YEAR(M7),MONTH(M7)-48,DAY(M7))&lt;=TODAY(),"OK")))</calculatedColumnFormula>
    </tableColumn>
    <tableColumn id="14" name="NUMERO CARTE TOTAL" dataDxfId="34" dataCellStyle="Sortie"/>
    <tableColumn id="15" name="CODE CARBURANT" dataDxfId="33" dataCellStyle="Sortie"/>
    <tableColumn id="16" name="Année" dataDxfId="32" dataCellStyle="Sortie"/>
    <tableColumn id="17" name="Date de 1ère mise en service" dataDxfId="31" dataCellStyle="Sortie"/>
    <tableColumn id="18" name="AGE DU VHL" dataDxfId="30" dataCellStyle="Sortie"/>
    <tableColumn id="19" name="Mois" dataDxfId="29" dataCellStyle="Sortie"/>
    <tableColumn id="20" name="Jour" dataDxfId="28" dataCellStyle="Sortie"/>
    <tableColumn id="21" name="Age Réel du VHL" dataDxfId="27" dataCellStyle="Sortie"/>
    <tableColumn id="22" name="Colonne3" dataDxfId="26" dataCellStyle="Sortie">
      <calculatedColumnFormula>TODAY()</calculatedColumnFormula>
    </tableColumn>
    <tableColumn id="23" name="KILOMETRAGE EN COURS 2017" dataDxfId="25" dataCellStyle="Sortie">
      <calculatedColumnFormula>SUM('RELEVE KILOMETRAGE '!AC7)</calculatedColumnFormula>
    </tableColumn>
    <tableColumn id="24" name="COMPTEUR  VOITURE" dataDxfId="24" dataCellStyle="Sortie"/>
    <tableColumn id="25" name="COUT MAINTENANCE  2017 (Réparation,contrôle technique)" dataDxfId="23" dataCellStyle="Sortie">
      <calculatedColumnFormula>SUM('COUT MAINTENANCE'!P8)</calculatedColumnFormula>
    </tableColumn>
    <tableColumn id="26" name="COUT CARBURANT 2017" dataDxfId="22" dataCellStyle="Sortie">
      <calculatedColumnFormula>SUM('COUT CARBURANT'!AB7)</calculatedColumnFormula>
    </tableColumn>
    <tableColumn id="27" name="COUT LAVAGE 2017" dataDxfId="21" dataCellStyle="Sortie">
      <calculatedColumnFormula>SUM('COUTE LAVAGE'!P8)</calculatedColumnFormula>
    </tableColumn>
    <tableColumn id="28" name="COUT PEAGE" dataDxfId="20" dataCellStyle="Sortie">
      <calculatedColumnFormula>SUM('COUT PEAGE'!P8)</calculatedColumnFormula>
    </tableColumn>
    <tableColumn id="29" name="ASSURANCES" dataDxfId="19" dataCellStyle="Sortie"/>
  </tableColumns>
  <tableStyleInfo name="TableStyleDark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5:P66" totalsRowShown="0" headerRowDxfId="18" dataDxfId="17" tableBorderDxfId="16" dataCellStyle="Monétaire">
  <autoFilter ref="A5:P66"/>
  <tableColumns count="16">
    <tableColumn id="1" name="N° VOITURE" dataDxfId="15"/>
    <tableColumn id="2" name="MARQUE" dataDxfId="14"/>
    <tableColumn id="3" name="IMMATRICULATION" dataDxfId="13"/>
    <tableColumn id="4" name="JANVIER" dataDxfId="12" dataCellStyle="Monétaire"/>
    <tableColumn id="5" name="FEVRIER" dataDxfId="11" dataCellStyle="Monétaire"/>
    <tableColumn id="6" name="MARS" dataDxfId="10" dataCellStyle="Monétaire"/>
    <tableColumn id="7" name="AVRIL" dataDxfId="9" dataCellStyle="Monétaire"/>
    <tableColumn id="8" name="MAI" dataDxfId="8" dataCellStyle="Monétaire"/>
    <tableColumn id="9" name="JUIN" dataDxfId="7" dataCellStyle="Monétaire"/>
    <tableColumn id="10" name="JUILLET" dataDxfId="6" dataCellStyle="Monétaire"/>
    <tableColumn id="11" name="AOUT" dataDxfId="5" dataCellStyle="Monétaire"/>
    <tableColumn id="12" name="SEPTEMBRE" dataDxfId="4" dataCellStyle="Monétaire"/>
    <tableColumn id="13" name="OCTOBRE" dataDxfId="3" dataCellStyle="Monétaire"/>
    <tableColumn id="14" name="NOVEMBRE" dataDxfId="2" dataCellStyle="Monétaire"/>
    <tableColumn id="15" name="DECEMBRE" dataDxfId="1" dataCellStyle="Monétaire"/>
    <tableColumn id="16" name="TOTAL" dataDxfId="0" dataCellStyle="Monétaire"/>
  </tableColumns>
  <tableStyleInfo name="TableStyleLight8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étro">
  <a:themeElements>
    <a:clrScheme name="Mé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pi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bg1">
                <a:shade val="100000"/>
                <a:satMod val="150000"/>
              </a:schemeClr>
            </a:gs>
            <a:gs pos="65000">
              <a:schemeClr val="bg1">
                <a:shade val="90000"/>
                <a:satMod val="375000"/>
              </a:schemeClr>
            </a:gs>
            <a:gs pos="100000">
              <a:schemeClr val="phClr">
                <a:tint val="88000"/>
                <a:satMod val="400000"/>
              </a:schemeClr>
            </a:gs>
          </a:gsLst>
          <a:lin ang="5400000" scaled="0"/>
        </a:gradFill>
        <a:blipFill>
          <a:blip xmlns:r="http://schemas.openxmlformats.org/officeDocument/2006/relationships" r:embed="rId2">
            <a:duotone>
              <a:schemeClr val="phClr">
                <a:shade val="40000"/>
                <a:satMod val="180000"/>
              </a:schemeClr>
              <a:schemeClr val="phClr">
                <a:tint val="90000"/>
                <a:satMod val="20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e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31"/>
  <sheetViews>
    <sheetView showGridLines="0" workbookViewId="0"/>
  </sheetViews>
  <sheetFormatPr baseColWidth="10" defaultRowHeight="14.25" x14ac:dyDescent="0.2"/>
  <cols>
    <col min="4" max="4" width="12.25" customWidth="1"/>
  </cols>
  <sheetData>
    <row r="1" spans="2:13" ht="15" thickBot="1" x14ac:dyDescent="0.25"/>
    <row r="2" spans="2:13" ht="15" thickBot="1" x14ac:dyDescent="0.25">
      <c r="E2" s="185" t="s">
        <v>339</v>
      </c>
      <c r="F2" s="186"/>
      <c r="G2" s="186"/>
      <c r="H2" s="186"/>
      <c r="I2" s="186"/>
      <c r="J2" s="187"/>
      <c r="L2" s="185" t="s">
        <v>344</v>
      </c>
      <c r="M2" s="187"/>
    </row>
    <row r="3" spans="2:13" x14ac:dyDescent="0.2">
      <c r="E3" s="125"/>
      <c r="F3" s="126"/>
      <c r="G3" s="126"/>
      <c r="H3" s="126"/>
      <c r="I3" s="126"/>
      <c r="J3" s="127"/>
      <c r="L3" s="188"/>
      <c r="M3" s="189"/>
    </row>
    <row r="4" spans="2:13" x14ac:dyDescent="0.2">
      <c r="E4" s="128"/>
      <c r="F4" s="129"/>
      <c r="G4" s="129"/>
      <c r="H4" s="129"/>
      <c r="I4" s="129"/>
      <c r="J4" s="130"/>
      <c r="L4" s="190"/>
      <c r="M4" s="191"/>
    </row>
    <row r="5" spans="2:13" x14ac:dyDescent="0.2">
      <c r="E5" s="128"/>
      <c r="F5" s="129"/>
      <c r="G5" s="129"/>
      <c r="H5" s="129"/>
      <c r="I5" s="129"/>
      <c r="J5" s="130"/>
      <c r="L5" s="190"/>
      <c r="M5" s="191"/>
    </row>
    <row r="6" spans="2:13" x14ac:dyDescent="0.2">
      <c r="E6" s="128"/>
      <c r="F6" s="129"/>
      <c r="G6" s="129"/>
      <c r="H6" s="129"/>
      <c r="I6" s="129"/>
      <c r="J6" s="130"/>
      <c r="L6" s="190"/>
      <c r="M6" s="191"/>
    </row>
    <row r="7" spans="2:13" x14ac:dyDescent="0.2">
      <c r="E7" s="128"/>
      <c r="F7" s="129"/>
      <c r="G7" s="129"/>
      <c r="H7" s="129"/>
      <c r="I7" s="129"/>
      <c r="J7" s="130"/>
      <c r="L7" s="190"/>
      <c r="M7" s="191"/>
    </row>
    <row r="8" spans="2:13" x14ac:dyDescent="0.2">
      <c r="E8" s="128"/>
      <c r="F8" s="129"/>
      <c r="G8" s="129"/>
      <c r="H8" s="129"/>
      <c r="I8" s="129"/>
      <c r="J8" s="130"/>
      <c r="L8" s="190"/>
      <c r="M8" s="191"/>
    </row>
    <row r="9" spans="2:13" x14ac:dyDescent="0.2">
      <c r="E9" s="128"/>
      <c r="F9" s="129"/>
      <c r="G9" s="129"/>
      <c r="H9" s="129"/>
      <c r="I9" s="129"/>
      <c r="J9" s="130"/>
      <c r="L9" s="190"/>
      <c r="M9" s="191"/>
    </row>
    <row r="10" spans="2:13" ht="15" thickBot="1" x14ac:dyDescent="0.25">
      <c r="E10" s="131"/>
      <c r="F10" s="132"/>
      <c r="G10" s="132"/>
      <c r="H10" s="132"/>
      <c r="I10" s="132"/>
      <c r="J10" s="133"/>
      <c r="L10" s="192"/>
      <c r="M10" s="193"/>
    </row>
    <row r="11" spans="2:13" ht="15" thickBot="1" x14ac:dyDescent="0.25"/>
    <row r="12" spans="2:13" ht="15" thickBot="1" x14ac:dyDescent="0.25">
      <c r="B12" s="185" t="s">
        <v>335</v>
      </c>
      <c r="C12" s="186"/>
      <c r="D12" s="187"/>
      <c r="E12" s="185" t="s">
        <v>336</v>
      </c>
      <c r="F12" s="186"/>
      <c r="G12" s="187"/>
      <c r="H12" s="185" t="s">
        <v>337</v>
      </c>
      <c r="I12" s="186"/>
      <c r="J12" s="187"/>
      <c r="K12" s="185" t="s">
        <v>338</v>
      </c>
      <c r="L12" s="186"/>
      <c r="M12" s="187"/>
    </row>
    <row r="13" spans="2:13" x14ac:dyDescent="0.2">
      <c r="B13" s="125"/>
      <c r="C13" s="126"/>
      <c r="D13" s="127"/>
      <c r="E13" s="125"/>
      <c r="F13" s="126"/>
      <c r="G13" s="127"/>
      <c r="H13" s="125"/>
      <c r="I13" s="126"/>
      <c r="J13" s="127"/>
      <c r="K13" s="125"/>
      <c r="L13" s="126"/>
      <c r="M13" s="127"/>
    </row>
    <row r="14" spans="2:13" x14ac:dyDescent="0.2">
      <c r="B14" s="128"/>
      <c r="C14" s="129"/>
      <c r="D14" s="130"/>
      <c r="E14" s="128"/>
      <c r="F14" s="129"/>
      <c r="G14" s="130"/>
      <c r="H14" s="128"/>
      <c r="I14" s="129"/>
      <c r="J14" s="130"/>
      <c r="K14" s="128"/>
      <c r="L14" s="129"/>
      <c r="M14" s="130"/>
    </row>
    <row r="15" spans="2:13" x14ac:dyDescent="0.2">
      <c r="B15" s="128"/>
      <c r="C15" s="129"/>
      <c r="D15" s="130"/>
      <c r="E15" s="128"/>
      <c r="F15" s="129"/>
      <c r="G15" s="130"/>
      <c r="H15" s="128"/>
      <c r="I15" s="129"/>
      <c r="J15" s="130"/>
      <c r="K15" s="128"/>
      <c r="L15" s="129"/>
      <c r="M15" s="130"/>
    </row>
    <row r="16" spans="2:13" x14ac:dyDescent="0.2">
      <c r="B16" s="128"/>
      <c r="C16" s="129"/>
      <c r="D16" s="130"/>
      <c r="E16" s="128"/>
      <c r="F16" s="129"/>
      <c r="G16" s="130"/>
      <c r="H16" s="128"/>
      <c r="I16" s="129"/>
      <c r="J16" s="130"/>
      <c r="K16" s="128"/>
      <c r="L16" s="129"/>
      <c r="M16" s="130"/>
    </row>
    <row r="17" spans="2:13" x14ac:dyDescent="0.2">
      <c r="B17" s="128"/>
      <c r="C17" s="129"/>
      <c r="D17" s="130"/>
      <c r="E17" s="128"/>
      <c r="F17" s="129"/>
      <c r="G17" s="130"/>
      <c r="H17" s="128"/>
      <c r="I17" s="129"/>
      <c r="J17" s="130"/>
      <c r="K17" s="128"/>
      <c r="L17" s="129"/>
      <c r="M17" s="130"/>
    </row>
    <row r="18" spans="2:13" x14ac:dyDescent="0.2">
      <c r="B18" s="128"/>
      <c r="C18" s="129"/>
      <c r="D18" s="130"/>
      <c r="E18" s="128"/>
      <c r="F18" s="129"/>
      <c r="G18" s="130"/>
      <c r="H18" s="128"/>
      <c r="I18" s="129"/>
      <c r="J18" s="130"/>
      <c r="K18" s="128"/>
      <c r="L18" s="129"/>
      <c r="M18" s="130"/>
    </row>
    <row r="19" spans="2:13" x14ac:dyDescent="0.2">
      <c r="B19" s="128"/>
      <c r="C19" s="129"/>
      <c r="D19" s="130"/>
      <c r="E19" s="128"/>
      <c r="F19" s="129"/>
      <c r="G19" s="130"/>
      <c r="H19" s="128"/>
      <c r="I19" s="129"/>
      <c r="J19" s="130"/>
      <c r="K19" s="128"/>
      <c r="L19" s="129"/>
      <c r="M19" s="130"/>
    </row>
    <row r="20" spans="2:13" x14ac:dyDescent="0.2">
      <c r="B20" s="128"/>
      <c r="C20" s="129"/>
      <c r="D20" s="130"/>
      <c r="E20" s="128"/>
      <c r="F20" s="129"/>
      <c r="G20" s="130"/>
      <c r="H20" s="128"/>
      <c r="I20" s="129"/>
      <c r="J20" s="130"/>
      <c r="K20" s="128"/>
      <c r="L20" s="129"/>
      <c r="M20" s="130"/>
    </row>
    <row r="21" spans="2:13" ht="15" thickBot="1" x14ac:dyDescent="0.25">
      <c r="B21" s="131"/>
      <c r="C21" s="132"/>
      <c r="D21" s="133"/>
      <c r="E21" s="131"/>
      <c r="F21" s="132"/>
      <c r="G21" s="133"/>
      <c r="H21" s="131"/>
      <c r="I21" s="132"/>
      <c r="J21" s="133"/>
      <c r="K21" s="131"/>
      <c r="L21" s="132"/>
      <c r="M21" s="133"/>
    </row>
    <row r="22" spans="2:13" ht="15" thickBot="1" x14ac:dyDescent="0.25"/>
    <row r="23" spans="2:13" ht="15" thickBot="1" x14ac:dyDescent="0.25">
      <c r="B23" s="185" t="s">
        <v>340</v>
      </c>
      <c r="C23" s="186"/>
      <c r="D23" s="187"/>
      <c r="E23" s="185" t="s">
        <v>341</v>
      </c>
      <c r="F23" s="186"/>
      <c r="G23" s="187"/>
      <c r="H23" s="185" t="s">
        <v>342</v>
      </c>
      <c r="I23" s="186"/>
      <c r="J23" s="187"/>
      <c r="K23" s="185" t="s">
        <v>343</v>
      </c>
      <c r="L23" s="186"/>
      <c r="M23" s="187"/>
    </row>
    <row r="24" spans="2:13" x14ac:dyDescent="0.2">
      <c r="B24" s="188"/>
      <c r="C24" s="194"/>
      <c r="D24" s="189"/>
      <c r="E24" s="188"/>
      <c r="F24" s="194"/>
      <c r="G24" s="189"/>
      <c r="H24" s="188"/>
      <c r="I24" s="194"/>
      <c r="J24" s="189"/>
      <c r="K24" s="188"/>
      <c r="L24" s="194"/>
      <c r="M24" s="189"/>
    </row>
    <row r="25" spans="2:13" x14ac:dyDescent="0.2">
      <c r="B25" s="190"/>
      <c r="C25" s="195"/>
      <c r="D25" s="191"/>
      <c r="E25" s="190"/>
      <c r="F25" s="195"/>
      <c r="G25" s="191"/>
      <c r="H25" s="190"/>
      <c r="I25" s="195"/>
      <c r="J25" s="191"/>
      <c r="K25" s="190"/>
      <c r="L25" s="195"/>
      <c r="M25" s="191"/>
    </row>
    <row r="26" spans="2:13" x14ac:dyDescent="0.2">
      <c r="B26" s="190"/>
      <c r="C26" s="195"/>
      <c r="D26" s="191"/>
      <c r="E26" s="190"/>
      <c r="F26" s="195"/>
      <c r="G26" s="191"/>
      <c r="H26" s="190"/>
      <c r="I26" s="195"/>
      <c r="J26" s="191"/>
      <c r="K26" s="190"/>
      <c r="L26" s="195"/>
      <c r="M26" s="191"/>
    </row>
    <row r="27" spans="2:13" x14ac:dyDescent="0.2">
      <c r="B27" s="190"/>
      <c r="C27" s="195"/>
      <c r="D27" s="191"/>
      <c r="E27" s="190"/>
      <c r="F27" s="195"/>
      <c r="G27" s="191"/>
      <c r="H27" s="190"/>
      <c r="I27" s="195"/>
      <c r="J27" s="191"/>
      <c r="K27" s="190"/>
      <c r="L27" s="195"/>
      <c r="M27" s="191"/>
    </row>
    <row r="28" spans="2:13" x14ac:dyDescent="0.2">
      <c r="B28" s="190"/>
      <c r="C28" s="195"/>
      <c r="D28" s="191"/>
      <c r="E28" s="190"/>
      <c r="F28" s="195"/>
      <c r="G28" s="191"/>
      <c r="H28" s="190"/>
      <c r="I28" s="195"/>
      <c r="J28" s="191"/>
      <c r="K28" s="190"/>
      <c r="L28" s="195"/>
      <c r="M28" s="191"/>
    </row>
    <row r="29" spans="2:13" x14ac:dyDescent="0.2">
      <c r="B29" s="190"/>
      <c r="C29" s="195"/>
      <c r="D29" s="191"/>
      <c r="E29" s="190"/>
      <c r="F29" s="195"/>
      <c r="G29" s="191"/>
      <c r="H29" s="190"/>
      <c r="I29" s="195"/>
      <c r="J29" s="191"/>
      <c r="K29" s="190"/>
      <c r="L29" s="195"/>
      <c r="M29" s="191"/>
    </row>
    <row r="30" spans="2:13" x14ac:dyDescent="0.2">
      <c r="B30" s="190"/>
      <c r="C30" s="195"/>
      <c r="D30" s="191"/>
      <c r="E30" s="190"/>
      <c r="F30" s="195"/>
      <c r="G30" s="191"/>
      <c r="H30" s="190"/>
      <c r="I30" s="195"/>
      <c r="J30" s="191"/>
      <c r="K30" s="190"/>
      <c r="L30" s="195"/>
      <c r="M30" s="191"/>
    </row>
    <row r="31" spans="2:13" ht="15" thickBot="1" x14ac:dyDescent="0.25">
      <c r="B31" s="192"/>
      <c r="C31" s="196"/>
      <c r="D31" s="193"/>
      <c r="E31" s="192"/>
      <c r="F31" s="196"/>
      <c r="G31" s="193"/>
      <c r="H31" s="192"/>
      <c r="I31" s="196"/>
      <c r="J31" s="193"/>
      <c r="K31" s="192"/>
      <c r="L31" s="196"/>
      <c r="M31" s="193"/>
    </row>
  </sheetData>
  <mergeCells count="15">
    <mergeCell ref="K24:M31"/>
    <mergeCell ref="B12:D12"/>
    <mergeCell ref="E12:G12"/>
    <mergeCell ref="H12:J12"/>
    <mergeCell ref="K12:M12"/>
    <mergeCell ref="B24:D31"/>
    <mergeCell ref="E23:G23"/>
    <mergeCell ref="E24:G31"/>
    <mergeCell ref="H23:J23"/>
    <mergeCell ref="H24:J31"/>
    <mergeCell ref="E2:J2"/>
    <mergeCell ref="B23:D23"/>
    <mergeCell ref="L3:M10"/>
    <mergeCell ref="L2:M2"/>
    <mergeCell ref="K23:M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AD69"/>
  <sheetViews>
    <sheetView showGridLines="0" tabSelected="1" topLeftCell="A4" zoomScale="90" zoomScaleNormal="90" workbookViewId="0">
      <pane xSplit="1" topLeftCell="I1" activePane="topRight" state="frozen"/>
      <selection pane="topRight" activeCell="M22" sqref="M22"/>
    </sheetView>
  </sheetViews>
  <sheetFormatPr baseColWidth="10" defaultRowHeight="12.75" x14ac:dyDescent="0.2"/>
  <cols>
    <col min="1" max="1" width="13.75" style="136" customWidth="1"/>
    <col min="2" max="2" width="30.375" style="14" customWidth="1"/>
    <col min="3" max="3" width="6.5" style="14" customWidth="1"/>
    <col min="4" max="4" width="37.875" style="14" customWidth="1"/>
    <col min="5" max="5" width="18.75" style="14" customWidth="1"/>
    <col min="6" max="6" width="22.625" style="137" customWidth="1"/>
    <col min="7" max="7" width="15.5" style="14" customWidth="1"/>
    <col min="8" max="8" width="23.625" style="15" customWidth="1"/>
    <col min="9" max="9" width="17.25" style="15" customWidth="1"/>
    <col min="10" max="10" width="24.25" style="15" customWidth="1"/>
    <col min="11" max="11" width="24" style="15" bestFit="1" customWidth="1"/>
    <col min="12" max="12" width="20.875" style="15" customWidth="1"/>
    <col min="13" max="14" width="22" style="15" customWidth="1"/>
    <col min="15" max="15" width="23.625" style="15" customWidth="1"/>
    <col min="16" max="16" width="20.75" style="15" customWidth="1"/>
    <col min="17" max="17" width="11.625" style="14" customWidth="1"/>
    <col min="18" max="18" width="28.375" style="138" customWidth="1"/>
    <col min="19" max="19" width="14.125" style="138" customWidth="1"/>
    <col min="20" max="20" width="10.625" style="138" customWidth="1"/>
    <col min="21" max="21" width="10.75" style="138" customWidth="1"/>
    <col min="22" max="22" width="20.625" style="138" customWidth="1"/>
    <col min="23" max="23" width="11.125" style="138" customWidth="1"/>
    <col min="24" max="24" width="30.125" style="14" customWidth="1"/>
    <col min="25" max="25" width="22" style="14" customWidth="1"/>
    <col min="26" max="26" width="54.75" style="142" customWidth="1"/>
    <col min="27" max="27" width="25" style="140" customWidth="1"/>
    <col min="28" max="28" width="21.25" style="140" customWidth="1"/>
    <col min="29" max="29" width="15.5" style="140" customWidth="1"/>
    <col min="30" max="30" width="16.25" style="140" customWidth="1"/>
    <col min="31" max="16384" width="11" style="134"/>
  </cols>
  <sheetData>
    <row r="6" spans="1:30" s="169" customFormat="1" ht="90" customHeight="1" thickBot="1" x14ac:dyDescent="0.25">
      <c r="A6" s="180" t="s">
        <v>170</v>
      </c>
      <c r="B6" s="170" t="s">
        <v>86</v>
      </c>
      <c r="C6" s="170" t="s">
        <v>73</v>
      </c>
      <c r="D6" s="170" t="s">
        <v>87</v>
      </c>
      <c r="E6" s="171" t="s">
        <v>88</v>
      </c>
      <c r="F6" s="171" t="s">
        <v>89</v>
      </c>
      <c r="G6" s="170" t="s">
        <v>348</v>
      </c>
      <c r="H6" s="170" t="s">
        <v>91</v>
      </c>
      <c r="I6" s="170" t="s">
        <v>349</v>
      </c>
      <c r="J6" s="172" t="s">
        <v>190</v>
      </c>
      <c r="K6" s="173" t="s">
        <v>346</v>
      </c>
      <c r="L6" s="170" t="s">
        <v>275</v>
      </c>
      <c r="M6" s="170" t="s">
        <v>274</v>
      </c>
      <c r="N6" s="170" t="s">
        <v>347</v>
      </c>
      <c r="O6" s="170" t="s">
        <v>93</v>
      </c>
      <c r="P6" s="170" t="s">
        <v>135</v>
      </c>
      <c r="Q6" s="171" t="s">
        <v>94</v>
      </c>
      <c r="R6" s="174" t="s">
        <v>95</v>
      </c>
      <c r="S6" s="174" t="s">
        <v>350</v>
      </c>
      <c r="T6" s="174" t="s">
        <v>96</v>
      </c>
      <c r="U6" s="174" t="s">
        <v>97</v>
      </c>
      <c r="V6" s="174" t="s">
        <v>98</v>
      </c>
      <c r="W6" s="175" t="s">
        <v>345</v>
      </c>
      <c r="X6" s="176" t="s">
        <v>187</v>
      </c>
      <c r="Y6" s="176" t="s">
        <v>204</v>
      </c>
      <c r="Z6" s="176" t="s">
        <v>166</v>
      </c>
      <c r="AA6" s="177" t="s">
        <v>167</v>
      </c>
      <c r="AB6" s="177" t="s">
        <v>168</v>
      </c>
      <c r="AC6" s="177" t="s">
        <v>169</v>
      </c>
      <c r="AD6" s="177" t="s">
        <v>134</v>
      </c>
    </row>
    <row r="7" spans="1:30" ht="24" thickTop="1" x14ac:dyDescent="0.25">
      <c r="A7" s="181">
        <v>1</v>
      </c>
      <c r="B7" s="178" t="s">
        <v>77</v>
      </c>
      <c r="C7" s="143">
        <v>9833</v>
      </c>
      <c r="D7" s="143" t="s">
        <v>99</v>
      </c>
      <c r="E7" s="143" t="s">
        <v>1</v>
      </c>
      <c r="F7" s="144" t="s">
        <v>79</v>
      </c>
      <c r="G7" s="145">
        <v>5</v>
      </c>
      <c r="H7" s="146"/>
      <c r="I7" s="143" t="s">
        <v>0</v>
      </c>
      <c r="J7" s="147">
        <v>42904</v>
      </c>
      <c r="K7" s="147" t="str">
        <f ca="1">IF(DATE(YEAR(J7),MONTH(J7)-1,DAY(J7))&lt;=TODAY(),"ALERTE",IF(DATE(YEAR(J7),MONTH(J7)-3,DAY(J7))&lt;=TODAY(),"ATTENTION",IF(DATE(YEAR(J7),MONTH(J7)-48,DAY(J7))&lt;=TODAY(),"OK")))</f>
        <v>ALERTE</v>
      </c>
      <c r="L7" s="147">
        <v>42185</v>
      </c>
      <c r="M7" s="147">
        <v>42917</v>
      </c>
      <c r="N7" s="147" t="str">
        <f t="shared" ref="N7:N65" ca="1" si="0">IF(DATE(YEAR(M7),MONTH(M7)-1,DAY(M7))&lt;=TODAY(),"ALERTE",IF(DATE(YEAR(M7),MONTH(M7)-3,DAY(M7))&lt;=TODAY(),"ATTENTION",IF(DATE(YEAR(M7),MONTH(M7)-48,DAY(M7))&lt;=TODAY(),"OK")))</f>
        <v>ALERTE</v>
      </c>
      <c r="O7" s="148">
        <v>123</v>
      </c>
      <c r="P7" s="149" t="s">
        <v>136</v>
      </c>
      <c r="Q7" s="150">
        <v>2003</v>
      </c>
      <c r="R7" s="147" t="e">
        <f>#REF!</f>
        <v>#REF!</v>
      </c>
      <c r="S7" s="151" t="e">
        <f t="shared" ref="S7:S64" ca="1" si="1">IF(DATEDIF(R7,W7,"y")=0,"",IF(DATEDIF(R7,W7,"y")=1,DATEDIF(R7,W7,"y")&amp;" an",DATEDIF(R7,W7,"y")&amp;" ans"))</f>
        <v>#REF!</v>
      </c>
      <c r="T7" s="151" t="e">
        <f t="shared" ref="T7:T64" ca="1" si="2">IF(DATEDIF(R7,W7,"ym")=0,"",DATEDIF(R7,W7,"ym")&amp;" mois")</f>
        <v>#REF!</v>
      </c>
      <c r="U7" s="151" t="e">
        <f t="shared" ref="U7:U64" ca="1" si="3">IF(DATEDIF(R7,W7,"md")=0,"",IF(DATEDIF(R7,W7,"md")=1,DATEDIF(R7,W7,"md")&amp;" jour",DATEDIF(R7,W7,"md")&amp;" jours"))</f>
        <v>#REF!</v>
      </c>
      <c r="V7" s="151" t="e">
        <f t="shared" ref="V7:V38" ca="1" si="4">TRIM(S7&amp;" "&amp;T7&amp;" "&amp;U7)</f>
        <v>#REF!</v>
      </c>
      <c r="W7" s="151">
        <f ca="1">TODAY()</f>
        <v>42890</v>
      </c>
      <c r="X7" s="149">
        <f>SUM('RELEVE KILOMETRAGE '!AC7)</f>
        <v>412</v>
      </c>
      <c r="Y7" s="149"/>
      <c r="Z7" s="152">
        <f>SUM('COUT MAINTENANCE'!P7)</f>
        <v>0</v>
      </c>
      <c r="AA7" s="152">
        <f>SUM('COUT CARBURANT'!AB6)</f>
        <v>81.89</v>
      </c>
      <c r="AB7" s="152">
        <f>SUM('COUTE LAVAGE'!P7)</f>
        <v>25</v>
      </c>
      <c r="AC7" s="152">
        <f>SUM('COUT PEAGE'!P7)</f>
        <v>0</v>
      </c>
      <c r="AD7" s="152">
        <v>0</v>
      </c>
    </row>
    <row r="8" spans="1:30" s="135" customFormat="1" ht="23.25" x14ac:dyDescent="0.25">
      <c r="A8" s="181">
        <v>2</v>
      </c>
      <c r="B8" s="178" t="s">
        <v>80</v>
      </c>
      <c r="C8" s="143"/>
      <c r="D8" s="143" t="s">
        <v>100</v>
      </c>
      <c r="E8" s="143" t="s">
        <v>3</v>
      </c>
      <c r="F8" s="144" t="s">
        <v>79</v>
      </c>
      <c r="G8" s="145">
        <v>5</v>
      </c>
      <c r="H8" s="143"/>
      <c r="I8" s="143" t="s">
        <v>2</v>
      </c>
      <c r="J8" s="147">
        <v>43293</v>
      </c>
      <c r="K8" s="147" t="str">
        <f t="shared" ref="K8:K65" ca="1" si="5">IF(DATE(YEAR(J8),MONTH(J8)-1,DAY(J8))&lt;=TODAY(),"ALERTE",IF(DATE(YEAR(J8),MONTH(J8)-3,DAY(J8))&lt;=TODAY(),"ATTENTION",IF(DATE(YEAR(J8),MONTH(J8)-48,DAY(J8))&lt;=TODAY(),"OK")))</f>
        <v>OK</v>
      </c>
      <c r="L8" s="147">
        <v>42643</v>
      </c>
      <c r="M8" s="147">
        <v>43374</v>
      </c>
      <c r="N8" s="147" t="str">
        <f t="shared" ca="1" si="0"/>
        <v>OK</v>
      </c>
      <c r="O8" s="148">
        <v>124</v>
      </c>
      <c r="P8" s="148" t="s">
        <v>137</v>
      </c>
      <c r="Q8" s="150">
        <v>2012</v>
      </c>
      <c r="R8" s="147">
        <v>41109</v>
      </c>
      <c r="S8" s="151" t="str">
        <f t="shared" ca="1" si="1"/>
        <v>4 ans</v>
      </c>
      <c r="T8" s="151" t="str">
        <f t="shared" ca="1" si="2"/>
        <v>10 mois</v>
      </c>
      <c r="U8" s="151" t="str">
        <f t="shared" ca="1" si="3"/>
        <v>16 jours</v>
      </c>
      <c r="V8" s="151" t="str">
        <f t="shared" ca="1" si="4"/>
        <v>4 ans 10 mois 16 jours</v>
      </c>
      <c r="W8" s="151">
        <f t="shared" ref="W8:W65" ca="1" si="6">TODAY()</f>
        <v>42890</v>
      </c>
      <c r="X8" s="149">
        <f>SUM('RELEVE KILOMETRAGE '!AC8)</f>
        <v>5684</v>
      </c>
      <c r="Y8" s="149"/>
      <c r="Z8" s="152">
        <f>SUM('COUT MAINTENANCE'!P8)</f>
        <v>614.30999999999995</v>
      </c>
      <c r="AA8" s="152">
        <f>SUM('COUT CARBURANT'!AB7)</f>
        <v>1001.5200000000001</v>
      </c>
      <c r="AB8" s="152">
        <f>SUM('COUTE LAVAGE'!P8)</f>
        <v>0</v>
      </c>
      <c r="AC8" s="152">
        <f>SUM('COUT PEAGE'!P8)</f>
        <v>0</v>
      </c>
      <c r="AD8" s="152">
        <v>0</v>
      </c>
    </row>
    <row r="9" spans="1:30" ht="23.25" x14ac:dyDescent="0.25">
      <c r="A9" s="181">
        <v>3</v>
      </c>
      <c r="B9" s="178"/>
      <c r="C9" s="143"/>
      <c r="D9" s="143" t="s">
        <v>355</v>
      </c>
      <c r="E9" s="143" t="s">
        <v>5</v>
      </c>
      <c r="F9" s="144" t="s">
        <v>79</v>
      </c>
      <c r="G9" s="145">
        <v>5</v>
      </c>
      <c r="H9" s="144"/>
      <c r="I9" s="143" t="s">
        <v>4</v>
      </c>
      <c r="J9" s="147">
        <v>42933</v>
      </c>
      <c r="K9" s="147" t="str">
        <f t="shared" ca="1" si="5"/>
        <v>ATTENTION</v>
      </c>
      <c r="L9" s="147">
        <v>41669</v>
      </c>
      <c r="M9" s="147">
        <v>42400</v>
      </c>
      <c r="N9" s="147" t="str">
        <f t="shared" ca="1" si="0"/>
        <v>ALERTE</v>
      </c>
      <c r="O9" s="148">
        <v>66</v>
      </c>
      <c r="P9" s="148" t="s">
        <v>138</v>
      </c>
      <c r="Q9" s="148">
        <v>2001</v>
      </c>
      <c r="R9" s="147">
        <v>37146</v>
      </c>
      <c r="S9" s="151" t="str">
        <f t="shared" ca="1" si="1"/>
        <v>15 ans</v>
      </c>
      <c r="T9" s="151" t="str">
        <f t="shared" ca="1" si="2"/>
        <v>8 mois</v>
      </c>
      <c r="U9" s="151" t="str">
        <f t="shared" ca="1" si="3"/>
        <v>23 jours</v>
      </c>
      <c r="V9" s="151" t="str">
        <f t="shared" ca="1" si="4"/>
        <v>15 ans 8 mois 23 jours</v>
      </c>
      <c r="W9" s="151">
        <f t="shared" ca="1" si="6"/>
        <v>42890</v>
      </c>
      <c r="X9" s="149">
        <f>SUM('RELEVE KILOMETRAGE '!AC9)</f>
        <v>574</v>
      </c>
      <c r="Y9" s="149"/>
      <c r="Z9" s="152">
        <f>SUM('COUT MAINTENANCE'!P9)</f>
        <v>0</v>
      </c>
      <c r="AA9" s="152">
        <f>SUM('COUT CARBURANT'!AB8)</f>
        <v>55.06</v>
      </c>
      <c r="AB9" s="152">
        <f>SUM('COUTE LAVAGE'!P9)</f>
        <v>0</v>
      </c>
      <c r="AC9" s="152">
        <f>SUM('COUT PEAGE'!P9)</f>
        <v>0</v>
      </c>
      <c r="AD9" s="152">
        <v>0</v>
      </c>
    </row>
    <row r="10" spans="1:30" ht="23.25" x14ac:dyDescent="0.25">
      <c r="A10" s="181">
        <v>4</v>
      </c>
      <c r="B10" s="178" t="s">
        <v>101</v>
      </c>
      <c r="C10" s="143">
        <v>8822</v>
      </c>
      <c r="D10" s="143" t="s">
        <v>102</v>
      </c>
      <c r="E10" s="143" t="s">
        <v>53</v>
      </c>
      <c r="F10" s="144" t="s">
        <v>79</v>
      </c>
      <c r="G10" s="145">
        <v>5</v>
      </c>
      <c r="H10" s="144"/>
      <c r="I10" s="143" t="s">
        <v>6</v>
      </c>
      <c r="J10" s="147">
        <v>43006</v>
      </c>
      <c r="K10" s="147" t="str">
        <f t="shared" ca="1" si="5"/>
        <v>OK</v>
      </c>
      <c r="L10" s="147">
        <v>42775</v>
      </c>
      <c r="M10" s="147">
        <v>43506</v>
      </c>
      <c r="N10" s="147" t="str">
        <f t="shared" ca="1" si="0"/>
        <v>OK</v>
      </c>
      <c r="O10" s="144">
        <v>109</v>
      </c>
      <c r="P10" s="144" t="s">
        <v>139</v>
      </c>
      <c r="Q10" s="150">
        <v>2011</v>
      </c>
      <c r="R10" s="147">
        <v>40814</v>
      </c>
      <c r="S10" s="151" t="str">
        <f t="shared" ca="1" si="1"/>
        <v>5 ans</v>
      </c>
      <c r="T10" s="151" t="str">
        <f t="shared" ca="1" si="2"/>
        <v>8 mois</v>
      </c>
      <c r="U10" s="151" t="str">
        <f t="shared" ca="1" si="3"/>
        <v>7 jours</v>
      </c>
      <c r="V10" s="151" t="str">
        <f t="shared" ca="1" si="4"/>
        <v>5 ans 8 mois 7 jours</v>
      </c>
      <c r="W10" s="151">
        <f t="shared" ca="1" si="6"/>
        <v>42890</v>
      </c>
      <c r="X10" s="149">
        <f>SUM('RELEVE KILOMETRAGE '!AC10)</f>
        <v>2205</v>
      </c>
      <c r="Y10" s="149"/>
      <c r="Z10" s="152">
        <f>SUM('COUT MAINTENANCE'!P10)</f>
        <v>258.55</v>
      </c>
      <c r="AA10" s="152">
        <f>SUM('COUT CARBURANT'!AB9)</f>
        <v>191.09</v>
      </c>
      <c r="AB10" s="152">
        <f>SUM('COUTE LAVAGE'!P10)</f>
        <v>0</v>
      </c>
      <c r="AC10" s="152">
        <f>SUM('COUT PEAGE'!P10)</f>
        <v>0</v>
      </c>
      <c r="AD10" s="152">
        <v>0</v>
      </c>
    </row>
    <row r="11" spans="1:30" ht="23.25" x14ac:dyDescent="0.25">
      <c r="A11" s="181">
        <v>5</v>
      </c>
      <c r="B11" s="178" t="s">
        <v>103</v>
      </c>
      <c r="C11" s="143">
        <v>8822</v>
      </c>
      <c r="D11" s="143" t="s">
        <v>104</v>
      </c>
      <c r="E11" s="143" t="s">
        <v>53</v>
      </c>
      <c r="F11" s="144" t="s">
        <v>79</v>
      </c>
      <c r="G11" s="145">
        <v>5</v>
      </c>
      <c r="H11" s="144"/>
      <c r="I11" s="143" t="s">
        <v>7</v>
      </c>
      <c r="J11" s="147">
        <v>43006</v>
      </c>
      <c r="K11" s="147" t="str">
        <f t="shared" ca="1" si="5"/>
        <v>OK</v>
      </c>
      <c r="L11" s="147">
        <v>42514</v>
      </c>
      <c r="M11" s="147">
        <v>43245</v>
      </c>
      <c r="N11" s="147" t="str">
        <f t="shared" ca="1" si="0"/>
        <v>OK</v>
      </c>
      <c r="O11" s="153">
        <v>110</v>
      </c>
      <c r="P11" s="153" t="s">
        <v>140</v>
      </c>
      <c r="Q11" s="150">
        <v>2011</v>
      </c>
      <c r="R11" s="147">
        <v>40814</v>
      </c>
      <c r="S11" s="151" t="str">
        <f t="shared" ca="1" si="1"/>
        <v>5 ans</v>
      </c>
      <c r="T11" s="151" t="str">
        <f t="shared" ca="1" si="2"/>
        <v>8 mois</v>
      </c>
      <c r="U11" s="151" t="str">
        <f t="shared" ca="1" si="3"/>
        <v>7 jours</v>
      </c>
      <c r="V11" s="151" t="str">
        <f t="shared" ca="1" si="4"/>
        <v>5 ans 8 mois 7 jours</v>
      </c>
      <c r="W11" s="151">
        <f t="shared" ca="1" si="6"/>
        <v>42890</v>
      </c>
      <c r="X11" s="149">
        <f>SUM('RELEVE KILOMETRAGE '!AC11)</f>
        <v>1653</v>
      </c>
      <c r="Y11" s="149"/>
      <c r="Z11" s="152">
        <f>SUM('COUT MAINTENANCE'!P11)</f>
        <v>0</v>
      </c>
      <c r="AA11" s="152">
        <f>SUM('COUT CARBURANT'!AB10)</f>
        <v>171.7</v>
      </c>
      <c r="AB11" s="152">
        <f>SUM('COUTE LAVAGE'!P11)</f>
        <v>0</v>
      </c>
      <c r="AC11" s="152">
        <f>SUM('COUT PEAGE'!P11)</f>
        <v>0</v>
      </c>
      <c r="AD11" s="152">
        <v>0</v>
      </c>
    </row>
    <row r="12" spans="1:30" ht="23.25" x14ac:dyDescent="0.25">
      <c r="A12" s="181">
        <v>6</v>
      </c>
      <c r="B12" s="178" t="s">
        <v>76</v>
      </c>
      <c r="C12" s="143">
        <v>1130</v>
      </c>
      <c r="D12" s="143" t="s">
        <v>102</v>
      </c>
      <c r="E12" s="143" t="s">
        <v>9</v>
      </c>
      <c r="F12" s="144" t="s">
        <v>79</v>
      </c>
      <c r="G12" s="145">
        <v>5</v>
      </c>
      <c r="H12" s="144"/>
      <c r="I12" s="143" t="s">
        <v>8</v>
      </c>
      <c r="J12" s="147">
        <v>42953</v>
      </c>
      <c r="K12" s="147" t="str">
        <f t="shared" ca="1" si="5"/>
        <v>ATTENTION</v>
      </c>
      <c r="L12" s="147">
        <v>42551</v>
      </c>
      <c r="M12" s="147">
        <v>43282</v>
      </c>
      <c r="N12" s="147" t="str">
        <f t="shared" ca="1" si="0"/>
        <v>OK</v>
      </c>
      <c r="O12" s="144" t="s">
        <v>141</v>
      </c>
      <c r="P12" s="144" t="s">
        <v>165</v>
      </c>
      <c r="Q12" s="150">
        <v>2013</v>
      </c>
      <c r="R12" s="147">
        <v>41492</v>
      </c>
      <c r="S12" s="151" t="str">
        <f t="shared" ca="1" si="1"/>
        <v>3 ans</v>
      </c>
      <c r="T12" s="151" t="str">
        <f t="shared" ca="1" si="2"/>
        <v>9 mois</v>
      </c>
      <c r="U12" s="151" t="str">
        <f t="shared" ca="1" si="3"/>
        <v>29 jours</v>
      </c>
      <c r="V12" s="151" t="str">
        <f t="shared" ca="1" si="4"/>
        <v>3 ans 9 mois 29 jours</v>
      </c>
      <c r="W12" s="151">
        <f t="shared" ca="1" si="6"/>
        <v>42890</v>
      </c>
      <c r="X12" s="149">
        <f>SUM('RELEVE KILOMETRAGE '!AC12)</f>
        <v>3742</v>
      </c>
      <c r="Y12" s="149"/>
      <c r="Z12" s="152">
        <f>SUM('COUT MAINTENANCE'!P12)</f>
        <v>0</v>
      </c>
      <c r="AA12" s="152">
        <f>SUM('COUT CARBURANT'!AB11)</f>
        <v>291.48</v>
      </c>
      <c r="AB12" s="152">
        <f>SUM('COUTE LAVAGE'!P12)</f>
        <v>0</v>
      </c>
      <c r="AC12" s="152">
        <f>SUM('COUT PEAGE'!P12)</f>
        <v>30.7</v>
      </c>
      <c r="AD12" s="152">
        <v>0</v>
      </c>
    </row>
    <row r="13" spans="1:30" ht="23.25" x14ac:dyDescent="0.25">
      <c r="A13" s="181">
        <v>7</v>
      </c>
      <c r="B13" s="178" t="s">
        <v>76</v>
      </c>
      <c r="C13" s="143">
        <v>1130</v>
      </c>
      <c r="D13" s="143" t="s">
        <v>102</v>
      </c>
      <c r="E13" s="143" t="s">
        <v>11</v>
      </c>
      <c r="F13" s="144" t="s">
        <v>79</v>
      </c>
      <c r="G13" s="145">
        <v>5</v>
      </c>
      <c r="H13" s="144"/>
      <c r="I13" s="143" t="s">
        <v>10</v>
      </c>
      <c r="J13" s="147">
        <v>43878</v>
      </c>
      <c r="K13" s="147" t="str">
        <f t="shared" ca="1" si="5"/>
        <v>OK</v>
      </c>
      <c r="L13" s="147">
        <v>42794</v>
      </c>
      <c r="M13" s="147">
        <v>43524</v>
      </c>
      <c r="N13" s="147" t="str">
        <f t="shared" ca="1" si="0"/>
        <v>OK</v>
      </c>
      <c r="O13" s="153">
        <v>126</v>
      </c>
      <c r="P13" s="153" t="s">
        <v>142</v>
      </c>
      <c r="Q13" s="150">
        <v>2016</v>
      </c>
      <c r="R13" s="147">
        <v>42417</v>
      </c>
      <c r="S13" s="151" t="str">
        <f t="shared" ca="1" si="1"/>
        <v>1 an</v>
      </c>
      <c r="T13" s="151" t="str">
        <f t="shared" ca="1" si="2"/>
        <v>3 mois</v>
      </c>
      <c r="U13" s="151" t="str">
        <f t="shared" ca="1" si="3"/>
        <v>18 jours</v>
      </c>
      <c r="V13" s="151" t="str">
        <f t="shared" ca="1" si="4"/>
        <v>1 an 3 mois 18 jours</v>
      </c>
      <c r="W13" s="151">
        <f t="shared" ca="1" si="6"/>
        <v>42890</v>
      </c>
      <c r="X13" s="149">
        <f>SUM('RELEVE KILOMETRAGE '!AC13)</f>
        <v>1945</v>
      </c>
      <c r="Y13" s="149"/>
      <c r="Z13" s="152">
        <f>SUM('COUT MAINTENANCE'!P13)</f>
        <v>237.72</v>
      </c>
      <c r="AA13" s="152">
        <f>SUM('COUT CARBURANT'!AB12)</f>
        <v>401.74</v>
      </c>
      <c r="AB13" s="152">
        <f>SUM('COUTE LAVAGE'!P13)</f>
        <v>0</v>
      </c>
      <c r="AC13" s="152">
        <f>SUM('COUT PEAGE'!P13)</f>
        <v>0</v>
      </c>
      <c r="AD13" s="152">
        <v>0</v>
      </c>
    </row>
    <row r="14" spans="1:30" ht="23.25" x14ac:dyDescent="0.25">
      <c r="A14" s="181">
        <v>8</v>
      </c>
      <c r="B14" s="178" t="s">
        <v>75</v>
      </c>
      <c r="C14" s="143"/>
      <c r="D14" s="143" t="s">
        <v>105</v>
      </c>
      <c r="E14" s="143" t="s">
        <v>11</v>
      </c>
      <c r="F14" s="144" t="s">
        <v>79</v>
      </c>
      <c r="G14" s="145">
        <v>5</v>
      </c>
      <c r="H14" s="144"/>
      <c r="I14" s="143" t="s">
        <v>12</v>
      </c>
      <c r="J14" s="147">
        <v>43190</v>
      </c>
      <c r="K14" s="147" t="str">
        <f t="shared" ca="1" si="5"/>
        <v>OK</v>
      </c>
      <c r="L14" s="147">
        <v>42572</v>
      </c>
      <c r="M14" s="147">
        <v>43302</v>
      </c>
      <c r="N14" s="147" t="str">
        <f t="shared" ca="1" si="0"/>
        <v>OK</v>
      </c>
      <c r="O14" s="153">
        <v>92</v>
      </c>
      <c r="P14" s="153" t="s">
        <v>143</v>
      </c>
      <c r="Q14" s="150">
        <v>2008</v>
      </c>
      <c r="R14" s="147">
        <v>39591</v>
      </c>
      <c r="S14" s="151" t="str">
        <f t="shared" ca="1" si="1"/>
        <v>9 ans</v>
      </c>
      <c r="T14" s="151" t="str">
        <f t="shared" ca="1" si="2"/>
        <v/>
      </c>
      <c r="U14" s="151" t="str">
        <f t="shared" ca="1" si="3"/>
        <v>12 jours</v>
      </c>
      <c r="V14" s="151" t="str">
        <f t="shared" ca="1" si="4"/>
        <v>9 ans 12 jours</v>
      </c>
      <c r="W14" s="151">
        <f t="shared" ca="1" si="6"/>
        <v>42890</v>
      </c>
      <c r="X14" s="149">
        <f>SUM('RELEVE KILOMETRAGE '!AC14)</f>
        <v>725</v>
      </c>
      <c r="Y14" s="149"/>
      <c r="Z14" s="152">
        <f>SUM('COUT MAINTENANCE'!P14)</f>
        <v>0</v>
      </c>
      <c r="AA14" s="152">
        <f>SUM('COUT CARBURANT'!AB13)</f>
        <v>53.29</v>
      </c>
      <c r="AB14" s="152">
        <f>SUM('COUTE LAVAGE'!P14)</f>
        <v>0</v>
      </c>
      <c r="AC14" s="152">
        <f>SUM('COUT PEAGE'!P14)</f>
        <v>0</v>
      </c>
      <c r="AD14" s="152">
        <v>0</v>
      </c>
    </row>
    <row r="15" spans="1:30" ht="23.25" x14ac:dyDescent="0.25">
      <c r="A15" s="181">
        <v>9</v>
      </c>
      <c r="B15" s="178" t="s">
        <v>75</v>
      </c>
      <c r="C15" s="143"/>
      <c r="D15" s="143" t="s">
        <v>105</v>
      </c>
      <c r="E15" s="143" t="s">
        <v>11</v>
      </c>
      <c r="F15" s="144" t="s">
        <v>79</v>
      </c>
      <c r="G15" s="145">
        <v>5</v>
      </c>
      <c r="H15" s="144"/>
      <c r="I15" s="143" t="s">
        <v>13</v>
      </c>
      <c r="J15" s="147">
        <v>43330</v>
      </c>
      <c r="K15" s="147" t="str">
        <f t="shared" ca="1" si="5"/>
        <v>OK</v>
      </c>
      <c r="L15" s="147">
        <v>42613</v>
      </c>
      <c r="M15" s="147">
        <v>43343</v>
      </c>
      <c r="N15" s="147" t="str">
        <f t="shared" ca="1" si="0"/>
        <v>OK</v>
      </c>
      <c r="O15" s="153">
        <v>93</v>
      </c>
      <c r="P15" s="153" t="s">
        <v>144</v>
      </c>
      <c r="Q15" s="150">
        <v>2008</v>
      </c>
      <c r="R15" s="147">
        <v>39591</v>
      </c>
      <c r="S15" s="151" t="str">
        <f t="shared" ca="1" si="1"/>
        <v>9 ans</v>
      </c>
      <c r="T15" s="151" t="str">
        <f t="shared" ca="1" si="2"/>
        <v/>
      </c>
      <c r="U15" s="151" t="str">
        <f t="shared" ca="1" si="3"/>
        <v>12 jours</v>
      </c>
      <c r="V15" s="151" t="str">
        <f t="shared" ca="1" si="4"/>
        <v>9 ans 12 jours</v>
      </c>
      <c r="W15" s="151">
        <f t="shared" ca="1" si="6"/>
        <v>42890</v>
      </c>
      <c r="X15" s="149">
        <f>SUM('RELEVE KILOMETRAGE '!AC15)</f>
        <v>1112</v>
      </c>
      <c r="Y15" s="149"/>
      <c r="Z15" s="152">
        <f>SUM('COUT MAINTENANCE'!P15)</f>
        <v>0</v>
      </c>
      <c r="AA15" s="152">
        <f>SUM('COUT CARBURANT'!AB14)</f>
        <v>44.62</v>
      </c>
      <c r="AB15" s="152">
        <f>SUM('COUTE LAVAGE'!P15)</f>
        <v>0</v>
      </c>
      <c r="AC15" s="152">
        <f>SUM('COUT PEAGE'!P15)</f>
        <v>0</v>
      </c>
      <c r="AD15" s="152">
        <v>0</v>
      </c>
    </row>
    <row r="16" spans="1:30" ht="23.25" x14ac:dyDescent="0.25">
      <c r="A16" s="181">
        <v>10</v>
      </c>
      <c r="B16" s="178" t="s">
        <v>354</v>
      </c>
      <c r="C16" s="143"/>
      <c r="D16" s="143" t="s">
        <v>99</v>
      </c>
      <c r="E16" s="143" t="s">
        <v>15</v>
      </c>
      <c r="F16" s="144" t="s">
        <v>79</v>
      </c>
      <c r="G16" s="145">
        <v>5</v>
      </c>
      <c r="H16" s="144"/>
      <c r="I16" s="143" t="s">
        <v>14</v>
      </c>
      <c r="J16" s="147">
        <v>43454</v>
      </c>
      <c r="K16" s="147" t="str">
        <f t="shared" ca="1" si="5"/>
        <v>OK</v>
      </c>
      <c r="L16" s="147">
        <v>42452</v>
      </c>
      <c r="M16" s="147">
        <v>43183</v>
      </c>
      <c r="N16" s="147" t="str">
        <f t="shared" ca="1" si="0"/>
        <v>OK</v>
      </c>
      <c r="O16" s="153">
        <v>79</v>
      </c>
      <c r="P16" s="153">
        <v>1005</v>
      </c>
      <c r="Q16" s="150">
        <v>2005</v>
      </c>
      <c r="R16" s="147">
        <v>38379</v>
      </c>
      <c r="S16" s="151" t="str">
        <f t="shared" ca="1" si="1"/>
        <v>12 ans</v>
      </c>
      <c r="T16" s="151" t="str">
        <f t="shared" ca="1" si="2"/>
        <v>4 mois</v>
      </c>
      <c r="U16" s="151" t="str">
        <f t="shared" ca="1" si="3"/>
        <v>8 jours</v>
      </c>
      <c r="V16" s="151" t="str">
        <f t="shared" ca="1" si="4"/>
        <v>12 ans 4 mois 8 jours</v>
      </c>
      <c r="W16" s="151">
        <f t="shared" ca="1" si="6"/>
        <v>42890</v>
      </c>
      <c r="X16" s="149">
        <f>SUM('RELEVE KILOMETRAGE '!AC16)</f>
        <v>814</v>
      </c>
      <c r="Y16" s="149"/>
      <c r="Z16" s="152">
        <f>SUM('COUT MAINTENANCE'!P16)</f>
        <v>320.89999999999998</v>
      </c>
      <c r="AA16" s="152">
        <f>SUM('COUT CARBURANT'!AB15)</f>
        <v>131.41</v>
      </c>
      <c r="AB16" s="152">
        <f>SUM('COUTE LAVAGE'!P16)</f>
        <v>0</v>
      </c>
      <c r="AC16" s="152">
        <f>SUM('COUT PEAGE'!P16)</f>
        <v>0</v>
      </c>
      <c r="AD16" s="152">
        <v>0</v>
      </c>
    </row>
    <row r="17" spans="1:30" ht="23.25" x14ac:dyDescent="0.25">
      <c r="A17" s="181">
        <v>11</v>
      </c>
      <c r="B17" s="178"/>
      <c r="C17" s="143"/>
      <c r="D17" s="143"/>
      <c r="E17" s="143" t="s">
        <v>11</v>
      </c>
      <c r="F17" s="144" t="s">
        <v>79</v>
      </c>
      <c r="G17" s="145">
        <v>5</v>
      </c>
      <c r="H17" s="144"/>
      <c r="I17" s="143" t="s">
        <v>16</v>
      </c>
      <c r="J17" s="147">
        <v>43134</v>
      </c>
      <c r="K17" s="147" t="str">
        <f t="shared" ca="1" si="5"/>
        <v>OK</v>
      </c>
      <c r="L17" s="147">
        <v>41659</v>
      </c>
      <c r="M17" s="147">
        <v>42390</v>
      </c>
      <c r="N17" s="147" t="str">
        <f t="shared" ca="1" si="0"/>
        <v>ALERTE</v>
      </c>
      <c r="O17" s="153">
        <v>71</v>
      </c>
      <c r="P17" s="153">
        <v>1102</v>
      </c>
      <c r="Q17" s="150">
        <v>2002</v>
      </c>
      <c r="R17" s="147">
        <v>37342</v>
      </c>
      <c r="S17" s="151" t="str">
        <f t="shared" ca="1" si="1"/>
        <v>15 ans</v>
      </c>
      <c r="T17" s="151" t="str">
        <f t="shared" ca="1" si="2"/>
        <v>2 mois</v>
      </c>
      <c r="U17" s="151" t="str">
        <f t="shared" ca="1" si="3"/>
        <v>8 jours</v>
      </c>
      <c r="V17" s="151" t="str">
        <f t="shared" ca="1" si="4"/>
        <v>15 ans 2 mois 8 jours</v>
      </c>
      <c r="W17" s="151">
        <f t="shared" ca="1" si="6"/>
        <v>42890</v>
      </c>
      <c r="X17" s="149">
        <f>SUM('RELEVE KILOMETRAGE '!AC17)</f>
        <v>1771</v>
      </c>
      <c r="Y17" s="149"/>
      <c r="Z17" s="152">
        <f>SUM('COUT MAINTENANCE'!P17)</f>
        <v>253.87</v>
      </c>
      <c r="AA17" s="152">
        <f>SUM('COUT CARBURANT'!AB16)</f>
        <v>164.93</v>
      </c>
      <c r="AB17" s="152">
        <f>SUM('COUTE LAVAGE'!P17)</f>
        <v>0</v>
      </c>
      <c r="AC17" s="152">
        <f>SUM('COUT PEAGE'!P17)</f>
        <v>0</v>
      </c>
      <c r="AD17" s="152">
        <v>0</v>
      </c>
    </row>
    <row r="18" spans="1:30" ht="23.25" x14ac:dyDescent="0.25">
      <c r="A18" s="181">
        <v>12</v>
      </c>
      <c r="B18" s="178" t="s">
        <v>76</v>
      </c>
      <c r="C18" s="143">
        <v>1130</v>
      </c>
      <c r="D18" s="143" t="s">
        <v>102</v>
      </c>
      <c r="E18" s="143" t="s">
        <v>11</v>
      </c>
      <c r="F18" s="144" t="s">
        <v>79</v>
      </c>
      <c r="G18" s="145">
        <v>5</v>
      </c>
      <c r="H18" s="144"/>
      <c r="I18" s="149" t="s">
        <v>164</v>
      </c>
      <c r="J18" s="154">
        <v>43489</v>
      </c>
      <c r="K18" s="147" t="str">
        <f t="shared" ca="1" si="5"/>
        <v>OK</v>
      </c>
      <c r="L18" s="154">
        <v>42734</v>
      </c>
      <c r="M18" s="154">
        <v>43464</v>
      </c>
      <c r="N18" s="147" t="str">
        <f t="shared" ca="1" si="0"/>
        <v>OK</v>
      </c>
      <c r="O18" s="153">
        <v>80</v>
      </c>
      <c r="P18" s="153">
        <v>1205</v>
      </c>
      <c r="Q18" s="150">
        <v>2005</v>
      </c>
      <c r="R18" s="147">
        <v>38422</v>
      </c>
      <c r="S18" s="151" t="str">
        <f t="shared" ca="1" si="1"/>
        <v>12 ans</v>
      </c>
      <c r="T18" s="151" t="str">
        <f t="shared" ca="1" si="2"/>
        <v>2 mois</v>
      </c>
      <c r="U18" s="151" t="str">
        <f t="shared" ca="1" si="3"/>
        <v>24 jours</v>
      </c>
      <c r="V18" s="151" t="str">
        <f t="shared" ca="1" si="4"/>
        <v>12 ans 2 mois 24 jours</v>
      </c>
      <c r="W18" s="151">
        <f t="shared" ca="1" si="6"/>
        <v>42890</v>
      </c>
      <c r="X18" s="149">
        <f>SUM('RELEVE KILOMETRAGE '!AC18)</f>
        <v>3874</v>
      </c>
      <c r="Y18" s="149"/>
      <c r="Z18" s="152">
        <f>SUM('COUT MAINTENANCE'!P18)</f>
        <v>618.20000000000005</v>
      </c>
      <c r="AA18" s="152">
        <f>SUM('COUT CARBURANT'!AB17)</f>
        <v>207.51000000000002</v>
      </c>
      <c r="AB18" s="152">
        <f>SUM('COUTE LAVAGE'!P18)</f>
        <v>0</v>
      </c>
      <c r="AC18" s="152">
        <f>SUM('COUT PEAGE'!P18)</f>
        <v>0</v>
      </c>
      <c r="AD18" s="152">
        <v>0</v>
      </c>
    </row>
    <row r="19" spans="1:30" ht="23.25" x14ac:dyDescent="0.25">
      <c r="A19" s="181">
        <v>13</v>
      </c>
      <c r="B19" s="178" t="s">
        <v>76</v>
      </c>
      <c r="C19" s="143">
        <v>1130</v>
      </c>
      <c r="D19" s="143" t="s">
        <v>102</v>
      </c>
      <c r="E19" s="143" t="s">
        <v>11</v>
      </c>
      <c r="F19" s="144" t="s">
        <v>106</v>
      </c>
      <c r="G19" s="145">
        <v>5</v>
      </c>
      <c r="H19" s="153"/>
      <c r="I19" s="143" t="s">
        <v>17</v>
      </c>
      <c r="J19" s="147">
        <v>43538</v>
      </c>
      <c r="K19" s="147" t="str">
        <f t="shared" ca="1" si="5"/>
        <v>OK</v>
      </c>
      <c r="L19" s="143"/>
      <c r="M19" s="143"/>
      <c r="N19" s="147" t="e">
        <f t="shared" ca="1" si="0"/>
        <v>#NUM!</v>
      </c>
      <c r="O19" s="153">
        <v>127</v>
      </c>
      <c r="P19" s="153">
        <v>1316</v>
      </c>
      <c r="Q19" s="150">
        <v>2016</v>
      </c>
      <c r="R19" s="147">
        <v>42614</v>
      </c>
      <c r="S19" s="151" t="str">
        <f t="shared" ca="1" si="1"/>
        <v/>
      </c>
      <c r="T19" s="151" t="str">
        <f t="shared" ca="1" si="2"/>
        <v>9 mois</v>
      </c>
      <c r="U19" s="151" t="str">
        <f t="shared" ca="1" si="3"/>
        <v>3 jours</v>
      </c>
      <c r="V19" s="151" t="str">
        <f t="shared" ca="1" si="4"/>
        <v>9 mois 3 jours</v>
      </c>
      <c r="W19" s="151">
        <f t="shared" ca="1" si="6"/>
        <v>42890</v>
      </c>
      <c r="X19" s="149">
        <f>SUM('RELEVE KILOMETRAGE '!AC19)</f>
        <v>2317</v>
      </c>
      <c r="Y19" s="149"/>
      <c r="Z19" s="152">
        <f>SUM('COUT MAINTENANCE'!P19)</f>
        <v>0</v>
      </c>
      <c r="AA19" s="152">
        <f>SUM('COUT CARBURANT'!AB18)</f>
        <v>207.41000000000003</v>
      </c>
      <c r="AB19" s="152">
        <f>SUM('COUTE LAVAGE'!P19)</f>
        <v>0</v>
      </c>
      <c r="AC19" s="152">
        <f>SUM('COUT PEAGE'!P19)</f>
        <v>0</v>
      </c>
      <c r="AD19" s="152">
        <v>0</v>
      </c>
    </row>
    <row r="20" spans="1:30" ht="23.25" x14ac:dyDescent="0.25">
      <c r="A20" s="181">
        <v>14</v>
      </c>
      <c r="B20" s="178" t="s">
        <v>109</v>
      </c>
      <c r="C20" s="143">
        <v>9272</v>
      </c>
      <c r="D20" s="143" t="s">
        <v>110</v>
      </c>
      <c r="E20" s="143" t="s">
        <v>11</v>
      </c>
      <c r="F20" s="144" t="s">
        <v>79</v>
      </c>
      <c r="G20" s="145">
        <v>5</v>
      </c>
      <c r="H20" s="153"/>
      <c r="I20" s="143" t="s">
        <v>18</v>
      </c>
      <c r="J20" s="151">
        <v>42932</v>
      </c>
      <c r="K20" s="147" t="str">
        <f t="shared" ca="1" si="5"/>
        <v>ATTENTION</v>
      </c>
      <c r="L20" s="151">
        <v>42775</v>
      </c>
      <c r="M20" s="147">
        <v>43505</v>
      </c>
      <c r="N20" s="147" t="str">
        <f t="shared" ca="1" si="0"/>
        <v>OK</v>
      </c>
      <c r="O20" s="153">
        <v>103</v>
      </c>
      <c r="P20" s="153">
        <v>1409</v>
      </c>
      <c r="Q20" s="150">
        <v>2009</v>
      </c>
      <c r="R20" s="155">
        <v>40021</v>
      </c>
      <c r="S20" s="151" t="str">
        <f t="shared" ca="1" si="1"/>
        <v>7 ans</v>
      </c>
      <c r="T20" s="151" t="str">
        <f t="shared" ca="1" si="2"/>
        <v>10 mois</v>
      </c>
      <c r="U20" s="151" t="str">
        <f t="shared" ca="1" si="3"/>
        <v>8 jours</v>
      </c>
      <c r="V20" s="151" t="str">
        <f t="shared" ca="1" si="4"/>
        <v>7 ans 10 mois 8 jours</v>
      </c>
      <c r="W20" s="151">
        <f t="shared" ca="1" si="6"/>
        <v>42890</v>
      </c>
      <c r="X20" s="149">
        <f>SUM('RELEVE KILOMETRAGE '!AC20)</f>
        <v>1570</v>
      </c>
      <c r="Y20" s="149"/>
      <c r="Z20" s="152">
        <f>SUM('COUT MAINTENANCE'!P20)</f>
        <v>539.20000000000005</v>
      </c>
      <c r="AA20" s="152">
        <f>SUM('COUT CARBURANT'!AB19)</f>
        <v>148.66999999999999</v>
      </c>
      <c r="AB20" s="152">
        <f>SUM('COUTE LAVAGE'!P20)</f>
        <v>0</v>
      </c>
      <c r="AC20" s="152">
        <f>SUM('COUT PEAGE'!P20)</f>
        <v>0</v>
      </c>
      <c r="AD20" s="152">
        <v>0</v>
      </c>
    </row>
    <row r="21" spans="1:30" ht="30" x14ac:dyDescent="0.25">
      <c r="A21" s="181">
        <v>15</v>
      </c>
      <c r="B21" s="178"/>
      <c r="C21" s="143"/>
      <c r="D21" s="143"/>
      <c r="E21" s="143" t="s">
        <v>20</v>
      </c>
      <c r="F21" s="144" t="s">
        <v>79</v>
      </c>
      <c r="G21" s="145">
        <v>5</v>
      </c>
      <c r="H21" s="144"/>
      <c r="I21" s="143" t="s">
        <v>19</v>
      </c>
      <c r="J21" s="147">
        <v>43211</v>
      </c>
      <c r="K21" s="147" t="str">
        <f t="shared" ca="1" si="5"/>
        <v>OK</v>
      </c>
      <c r="L21" s="147">
        <v>42418</v>
      </c>
      <c r="M21" s="147">
        <v>43150</v>
      </c>
      <c r="N21" s="147" t="str">
        <f t="shared" ca="1" si="0"/>
        <v>OK</v>
      </c>
      <c r="O21" s="144" t="s">
        <v>145</v>
      </c>
      <c r="P21" s="144" t="s">
        <v>146</v>
      </c>
      <c r="Q21" s="150">
        <v>2003</v>
      </c>
      <c r="R21" s="147">
        <v>37767</v>
      </c>
      <c r="S21" s="151" t="str">
        <f t="shared" ca="1" si="1"/>
        <v>14 ans</v>
      </c>
      <c r="T21" s="151" t="str">
        <f t="shared" ca="1" si="2"/>
        <v/>
      </c>
      <c r="U21" s="151" t="str">
        <f t="shared" ca="1" si="3"/>
        <v>9 jours</v>
      </c>
      <c r="V21" s="151" t="str">
        <f t="shared" ca="1" si="4"/>
        <v>14 ans 9 jours</v>
      </c>
      <c r="W21" s="151">
        <f t="shared" ca="1" si="6"/>
        <v>42890</v>
      </c>
      <c r="X21" s="149">
        <f>SUM('RELEVE KILOMETRAGE '!AC21)</f>
        <v>643</v>
      </c>
      <c r="Y21" s="149"/>
      <c r="Z21" s="152">
        <f>SUM('COUT MAINTENANCE'!P21)</f>
        <v>400.94</v>
      </c>
      <c r="AA21" s="152">
        <f>SUM('COUT CARBURANT'!AB20)</f>
        <v>89.4</v>
      </c>
      <c r="AB21" s="152">
        <f>SUM('COUTE LAVAGE'!P21)</f>
        <v>0</v>
      </c>
      <c r="AC21" s="152">
        <f>SUM('COUT PEAGE'!P21)</f>
        <v>0</v>
      </c>
      <c r="AD21" s="152">
        <v>0</v>
      </c>
    </row>
    <row r="22" spans="1:30" ht="23.25" x14ac:dyDescent="0.25">
      <c r="A22" s="181">
        <v>16</v>
      </c>
      <c r="B22" s="178" t="s">
        <v>76</v>
      </c>
      <c r="C22" s="143">
        <v>1130</v>
      </c>
      <c r="D22" s="143" t="s">
        <v>102</v>
      </c>
      <c r="E22" s="143" t="s">
        <v>20</v>
      </c>
      <c r="F22" s="144" t="s">
        <v>79</v>
      </c>
      <c r="G22" s="145">
        <v>5</v>
      </c>
      <c r="H22" s="144"/>
      <c r="I22" s="143" t="s">
        <v>21</v>
      </c>
      <c r="J22" s="147">
        <v>42933</v>
      </c>
      <c r="K22" s="147" t="str">
        <f t="shared" ca="1" si="5"/>
        <v>ATTENTION</v>
      </c>
      <c r="L22" s="147">
        <v>42696</v>
      </c>
      <c r="M22" s="147">
        <v>43426</v>
      </c>
      <c r="N22" s="147" t="str">
        <f t="shared" ca="1" si="0"/>
        <v>OK</v>
      </c>
      <c r="O22" s="153">
        <v>69</v>
      </c>
      <c r="P22" s="153">
        <v>1601</v>
      </c>
      <c r="Q22" s="150">
        <v>2001</v>
      </c>
      <c r="R22" s="147">
        <v>37153</v>
      </c>
      <c r="S22" s="151" t="str">
        <f t="shared" ca="1" si="1"/>
        <v>15 ans</v>
      </c>
      <c r="T22" s="151" t="str">
        <f t="shared" ca="1" si="2"/>
        <v>8 mois</v>
      </c>
      <c r="U22" s="151" t="str">
        <f t="shared" ca="1" si="3"/>
        <v>16 jours</v>
      </c>
      <c r="V22" s="151" t="str">
        <f t="shared" ca="1" si="4"/>
        <v>15 ans 8 mois 16 jours</v>
      </c>
      <c r="W22" s="151">
        <f t="shared" ca="1" si="6"/>
        <v>42890</v>
      </c>
      <c r="X22" s="149">
        <f>SUM('RELEVE KILOMETRAGE '!AC22)</f>
        <v>1825</v>
      </c>
      <c r="Y22" s="149"/>
      <c r="Z22" s="152">
        <f>SUM('COUT MAINTENANCE'!P22)</f>
        <v>204.22</v>
      </c>
      <c r="AA22" s="152">
        <f>SUM('COUT CARBURANT'!AB21)</f>
        <v>226.52999999999997</v>
      </c>
      <c r="AB22" s="152">
        <f>SUM('COUTE LAVAGE'!P22)</f>
        <v>0</v>
      </c>
      <c r="AC22" s="152">
        <f>SUM('COUT PEAGE'!P22)</f>
        <v>15</v>
      </c>
      <c r="AD22" s="152">
        <v>0</v>
      </c>
    </row>
    <row r="23" spans="1:30" ht="23.25" x14ac:dyDescent="0.25">
      <c r="A23" s="181">
        <v>17</v>
      </c>
      <c r="B23" s="178" t="s">
        <v>24</v>
      </c>
      <c r="C23" s="143"/>
      <c r="D23" s="143" t="s">
        <v>107</v>
      </c>
      <c r="E23" s="143" t="s">
        <v>9</v>
      </c>
      <c r="F23" s="144" t="s">
        <v>108</v>
      </c>
      <c r="G23" s="148">
        <v>5</v>
      </c>
      <c r="H23" s="144"/>
      <c r="I23" s="143" t="s">
        <v>22</v>
      </c>
      <c r="J23" s="147">
        <v>42953</v>
      </c>
      <c r="K23" s="147" t="str">
        <f t="shared" ca="1" si="5"/>
        <v>ATTENTION</v>
      </c>
      <c r="L23" s="147">
        <v>42657</v>
      </c>
      <c r="M23" s="143"/>
      <c r="N23" s="147" t="e">
        <f t="shared" ca="1" si="0"/>
        <v>#NUM!</v>
      </c>
      <c r="O23" s="153">
        <v>125</v>
      </c>
      <c r="P23" s="153">
        <v>1713</v>
      </c>
      <c r="Q23" s="150">
        <v>2013</v>
      </c>
      <c r="R23" s="147">
        <v>41492</v>
      </c>
      <c r="S23" s="151" t="str">
        <f t="shared" ca="1" si="1"/>
        <v>3 ans</v>
      </c>
      <c r="T23" s="151" t="str">
        <f t="shared" ca="1" si="2"/>
        <v>9 mois</v>
      </c>
      <c r="U23" s="151" t="str">
        <f t="shared" ca="1" si="3"/>
        <v>29 jours</v>
      </c>
      <c r="V23" s="151" t="str">
        <f t="shared" ca="1" si="4"/>
        <v>3 ans 9 mois 29 jours</v>
      </c>
      <c r="W23" s="151">
        <f t="shared" ca="1" si="6"/>
        <v>42890</v>
      </c>
      <c r="X23" s="149">
        <f>SUM('RELEVE KILOMETRAGE '!AC23)</f>
        <v>5870</v>
      </c>
      <c r="Y23" s="149"/>
      <c r="Z23" s="152">
        <f>SUM('COUT MAINTENANCE'!P23)</f>
        <v>220.01</v>
      </c>
      <c r="AA23" s="152">
        <f>SUM('COUT CARBURANT'!AB22)</f>
        <v>468.89</v>
      </c>
      <c r="AB23" s="152">
        <f>SUM('COUTE LAVAGE'!P23)</f>
        <v>65</v>
      </c>
      <c r="AC23" s="152">
        <f>SUM('COUT PEAGE'!P23)</f>
        <v>0</v>
      </c>
      <c r="AD23" s="152">
        <v>0</v>
      </c>
    </row>
    <row r="24" spans="1:30" ht="23.25" x14ac:dyDescent="0.25">
      <c r="A24" s="181">
        <v>18</v>
      </c>
      <c r="B24" s="178" t="s">
        <v>76</v>
      </c>
      <c r="C24" s="143">
        <v>1130</v>
      </c>
      <c r="D24" s="143" t="s">
        <v>102</v>
      </c>
      <c r="E24" s="143" t="s">
        <v>11</v>
      </c>
      <c r="F24" s="144" t="s">
        <v>79</v>
      </c>
      <c r="G24" s="148">
        <v>5</v>
      </c>
      <c r="H24" s="144"/>
      <c r="I24" s="143" t="s">
        <v>23</v>
      </c>
      <c r="J24" s="147">
        <v>43177</v>
      </c>
      <c r="K24" s="147" t="str">
        <f t="shared" ca="1" si="5"/>
        <v>OK</v>
      </c>
      <c r="L24" s="147">
        <v>42580</v>
      </c>
      <c r="M24" s="147">
        <v>43310</v>
      </c>
      <c r="N24" s="147" t="str">
        <f t="shared" ca="1" si="0"/>
        <v>OK</v>
      </c>
      <c r="O24" s="153">
        <v>4</v>
      </c>
      <c r="P24" s="153">
        <v>1810</v>
      </c>
      <c r="Q24" s="150">
        <v>2010</v>
      </c>
      <c r="R24" s="147">
        <v>40262</v>
      </c>
      <c r="S24" s="151" t="str">
        <f t="shared" ca="1" si="1"/>
        <v>7 ans</v>
      </c>
      <c r="T24" s="151" t="str">
        <f t="shared" ca="1" si="2"/>
        <v>2 mois</v>
      </c>
      <c r="U24" s="151" t="str">
        <f t="shared" ca="1" si="3"/>
        <v>10 jours</v>
      </c>
      <c r="V24" s="151" t="str">
        <f t="shared" ca="1" si="4"/>
        <v>7 ans 2 mois 10 jours</v>
      </c>
      <c r="W24" s="151">
        <f t="shared" ca="1" si="6"/>
        <v>42890</v>
      </c>
      <c r="X24" s="149">
        <f>SUM('RELEVE KILOMETRAGE '!AC24)</f>
        <v>2695</v>
      </c>
      <c r="Y24" s="149"/>
      <c r="Z24" s="152">
        <f>SUM('COUT MAINTENANCE'!P24)</f>
        <v>137.1</v>
      </c>
      <c r="AA24" s="152">
        <f>SUM('COUT CARBURANT'!AB23)</f>
        <v>318.01</v>
      </c>
      <c r="AB24" s="152">
        <f>SUM('COUTE LAVAGE'!P24)</f>
        <v>0</v>
      </c>
      <c r="AC24" s="152">
        <f>SUM('COUT PEAGE'!P24)</f>
        <v>8.1</v>
      </c>
      <c r="AD24" s="152">
        <v>0</v>
      </c>
    </row>
    <row r="25" spans="1:30" ht="23.25" x14ac:dyDescent="0.25">
      <c r="A25" s="181">
        <v>19</v>
      </c>
      <c r="B25" s="178" t="s">
        <v>109</v>
      </c>
      <c r="C25" s="143">
        <v>9272</v>
      </c>
      <c r="D25" s="143" t="s">
        <v>110</v>
      </c>
      <c r="E25" s="143" t="s">
        <v>11</v>
      </c>
      <c r="F25" s="144" t="s">
        <v>79</v>
      </c>
      <c r="G25" s="148">
        <v>5</v>
      </c>
      <c r="H25" s="144"/>
      <c r="I25" s="143" t="s">
        <v>25</v>
      </c>
      <c r="J25" s="147">
        <v>42918</v>
      </c>
      <c r="K25" s="147" t="str">
        <f t="shared" ca="1" si="5"/>
        <v>ALERTE</v>
      </c>
      <c r="L25" s="147">
        <v>42450</v>
      </c>
      <c r="M25" s="147">
        <v>43180</v>
      </c>
      <c r="N25" s="147" t="str">
        <f t="shared" ca="1" si="0"/>
        <v>OK</v>
      </c>
      <c r="O25" s="153">
        <v>90</v>
      </c>
      <c r="P25" s="153">
        <v>1907</v>
      </c>
      <c r="Q25" s="150">
        <v>2007</v>
      </c>
      <c r="R25" s="147">
        <v>39274</v>
      </c>
      <c r="S25" s="151" t="str">
        <f t="shared" ca="1" si="1"/>
        <v>9 ans</v>
      </c>
      <c r="T25" s="151" t="str">
        <f t="shared" ca="1" si="2"/>
        <v>10 mois</v>
      </c>
      <c r="U25" s="151" t="str">
        <f t="shared" ca="1" si="3"/>
        <v>24 jours</v>
      </c>
      <c r="V25" s="151" t="str">
        <f t="shared" ca="1" si="4"/>
        <v>9 ans 10 mois 24 jours</v>
      </c>
      <c r="W25" s="151">
        <f t="shared" ca="1" si="6"/>
        <v>42890</v>
      </c>
      <c r="X25" s="149">
        <f>SUM('RELEVE KILOMETRAGE '!AC25)</f>
        <v>5000</v>
      </c>
      <c r="Y25" s="149"/>
      <c r="Z25" s="152">
        <f>SUM('COUT MAINTENANCE'!P25)</f>
        <v>206.58</v>
      </c>
      <c r="AA25" s="152">
        <f>SUM('COUT CARBURANT'!AB24)</f>
        <v>372.85</v>
      </c>
      <c r="AB25" s="152">
        <f>SUM('COUTE LAVAGE'!P25)</f>
        <v>0</v>
      </c>
      <c r="AC25" s="152">
        <f>SUM('COUT PEAGE'!P25)</f>
        <v>66.599999999999994</v>
      </c>
      <c r="AD25" s="152">
        <v>0</v>
      </c>
    </row>
    <row r="26" spans="1:30" ht="23.25" x14ac:dyDescent="0.25">
      <c r="A26" s="181">
        <v>20</v>
      </c>
      <c r="B26" s="178" t="s">
        <v>74</v>
      </c>
      <c r="C26" s="143"/>
      <c r="D26" s="143"/>
      <c r="E26" s="143" t="s">
        <v>11</v>
      </c>
      <c r="F26" s="144" t="s">
        <v>79</v>
      </c>
      <c r="G26" s="148">
        <v>5</v>
      </c>
      <c r="H26" s="144"/>
      <c r="I26" s="143" t="s">
        <v>26</v>
      </c>
      <c r="J26" s="147">
        <v>43538</v>
      </c>
      <c r="K26" s="147" t="str">
        <f t="shared" ca="1" si="5"/>
        <v>OK</v>
      </c>
      <c r="L26" s="147">
        <v>42030</v>
      </c>
      <c r="M26" s="147">
        <v>42762</v>
      </c>
      <c r="N26" s="147" t="str">
        <f t="shared" ca="1" si="0"/>
        <v>ALERTE</v>
      </c>
      <c r="O26" s="153">
        <v>99</v>
      </c>
      <c r="P26" s="153">
        <v>2009</v>
      </c>
      <c r="Q26" s="150">
        <v>2009</v>
      </c>
      <c r="R26" s="147">
        <v>39883</v>
      </c>
      <c r="S26" s="151" t="str">
        <f t="shared" ca="1" si="1"/>
        <v>8 ans</v>
      </c>
      <c r="T26" s="151" t="str">
        <f t="shared" ca="1" si="2"/>
        <v>2 mois</v>
      </c>
      <c r="U26" s="151" t="str">
        <f t="shared" ca="1" si="3"/>
        <v>24 jours</v>
      </c>
      <c r="V26" s="151" t="str">
        <f t="shared" ca="1" si="4"/>
        <v>8 ans 2 mois 24 jours</v>
      </c>
      <c r="W26" s="151">
        <f t="shared" ca="1" si="6"/>
        <v>42890</v>
      </c>
      <c r="X26" s="149">
        <f>SUM('RELEVE KILOMETRAGE '!AC26)</f>
        <v>2066</v>
      </c>
      <c r="Y26" s="149"/>
      <c r="Z26" s="152">
        <f>SUM('COUT MAINTENANCE'!P26)</f>
        <v>149</v>
      </c>
      <c r="AA26" s="152">
        <f>SUM('COUT CARBURANT'!AB25)</f>
        <v>173.17</v>
      </c>
      <c r="AB26" s="152">
        <f>SUM('COUTE LAVAGE'!P26)</f>
        <v>35</v>
      </c>
      <c r="AC26" s="152">
        <f>SUM('COUT PEAGE'!P26)</f>
        <v>0</v>
      </c>
      <c r="AD26" s="152">
        <v>0</v>
      </c>
    </row>
    <row r="27" spans="1:30" ht="23.25" x14ac:dyDescent="0.25">
      <c r="A27" s="181">
        <v>21</v>
      </c>
      <c r="B27" s="178" t="s">
        <v>76</v>
      </c>
      <c r="C27" s="143">
        <v>1130</v>
      </c>
      <c r="D27" s="143" t="s">
        <v>102</v>
      </c>
      <c r="E27" s="143" t="s">
        <v>78</v>
      </c>
      <c r="F27" s="144" t="s">
        <v>106</v>
      </c>
      <c r="G27" s="148">
        <v>5</v>
      </c>
      <c r="H27" s="144"/>
      <c r="I27" s="143" t="s">
        <v>84</v>
      </c>
      <c r="J27" s="147">
        <v>44126</v>
      </c>
      <c r="K27" s="147" t="str">
        <f t="shared" ca="1" si="5"/>
        <v>OK</v>
      </c>
      <c r="L27" s="143"/>
      <c r="M27" s="143"/>
      <c r="N27" s="147" t="e">
        <f t="shared" ca="1" si="0"/>
        <v>#NUM!</v>
      </c>
      <c r="O27" s="149">
        <v>128</v>
      </c>
      <c r="P27" s="149">
        <v>2113</v>
      </c>
      <c r="Q27" s="150">
        <v>2016</v>
      </c>
      <c r="R27" s="147">
        <v>42665</v>
      </c>
      <c r="S27" s="151" t="str">
        <f t="shared" ca="1" si="1"/>
        <v/>
      </c>
      <c r="T27" s="151" t="str">
        <f t="shared" ca="1" si="2"/>
        <v>7 mois</v>
      </c>
      <c r="U27" s="151" t="str">
        <f t="shared" ca="1" si="3"/>
        <v>13 jours</v>
      </c>
      <c r="V27" s="151" t="str">
        <f t="shared" ca="1" si="4"/>
        <v>7 mois 13 jours</v>
      </c>
      <c r="W27" s="151">
        <f t="shared" ca="1" si="6"/>
        <v>42890</v>
      </c>
      <c r="X27" s="149">
        <f>SUM('RELEVE KILOMETRAGE '!AC27)</f>
        <v>4994</v>
      </c>
      <c r="Y27" s="149"/>
      <c r="Z27" s="152">
        <f>SUM('COUT MAINTENANCE'!P27)</f>
        <v>0</v>
      </c>
      <c r="AA27" s="152">
        <f>SUM('COUT CARBURANT'!AB26)</f>
        <v>262.18</v>
      </c>
      <c r="AB27" s="152">
        <f>SUM('COUTE LAVAGE'!P27)</f>
        <v>0</v>
      </c>
      <c r="AC27" s="152">
        <f>SUM('COUT PEAGE'!P27)</f>
        <v>0</v>
      </c>
      <c r="AD27" s="152">
        <v>0</v>
      </c>
    </row>
    <row r="28" spans="1:30" ht="23.25" x14ac:dyDescent="0.25">
      <c r="A28" s="181">
        <v>23</v>
      </c>
      <c r="B28" s="178" t="s">
        <v>76</v>
      </c>
      <c r="C28" s="143">
        <v>1130</v>
      </c>
      <c r="D28" s="143" t="s">
        <v>102</v>
      </c>
      <c r="E28" s="143" t="s">
        <v>11</v>
      </c>
      <c r="F28" s="144" t="s">
        <v>79</v>
      </c>
      <c r="G28" s="148">
        <v>5</v>
      </c>
      <c r="H28" s="144"/>
      <c r="I28" s="143" t="s">
        <v>27</v>
      </c>
      <c r="J28" s="147">
        <v>43041</v>
      </c>
      <c r="K28" s="147" t="str">
        <f t="shared" ca="1" si="5"/>
        <v>OK</v>
      </c>
      <c r="L28" s="147">
        <v>42696</v>
      </c>
      <c r="M28" s="147">
        <v>43426</v>
      </c>
      <c r="N28" s="147" t="str">
        <f t="shared" ca="1" si="0"/>
        <v>OK</v>
      </c>
      <c r="O28" s="153">
        <v>77</v>
      </c>
      <c r="P28" s="153">
        <v>2303</v>
      </c>
      <c r="Q28" s="150">
        <v>2003</v>
      </c>
      <c r="R28" s="147">
        <v>37951</v>
      </c>
      <c r="S28" s="151" t="str">
        <f t="shared" ca="1" si="1"/>
        <v>13 ans</v>
      </c>
      <c r="T28" s="151" t="str">
        <f t="shared" ca="1" si="2"/>
        <v>6 mois</v>
      </c>
      <c r="U28" s="151" t="str">
        <f t="shared" ca="1" si="3"/>
        <v>9 jours</v>
      </c>
      <c r="V28" s="151" t="str">
        <f t="shared" ca="1" si="4"/>
        <v>13 ans 6 mois 9 jours</v>
      </c>
      <c r="W28" s="151">
        <f t="shared" ca="1" si="6"/>
        <v>42890</v>
      </c>
      <c r="X28" s="149">
        <f>SUM('RELEVE KILOMETRAGE '!AC28)</f>
        <v>646</v>
      </c>
      <c r="Y28" s="149"/>
      <c r="Z28" s="152">
        <f>SUM('COUT MAINTENANCE'!P28)</f>
        <v>0</v>
      </c>
      <c r="AA28" s="152">
        <f>SUM('COUT CARBURANT'!AB27)</f>
        <v>82.710000000000008</v>
      </c>
      <c r="AB28" s="152">
        <f>SUM('COUTE LAVAGE'!P28)</f>
        <v>25</v>
      </c>
      <c r="AC28" s="152">
        <f>SUM('COUT PEAGE'!P28)</f>
        <v>0</v>
      </c>
      <c r="AD28" s="152">
        <v>0</v>
      </c>
    </row>
    <row r="29" spans="1:30" ht="23.25" x14ac:dyDescent="0.25">
      <c r="A29" s="181">
        <v>24</v>
      </c>
      <c r="B29" s="178" t="s">
        <v>76</v>
      </c>
      <c r="C29" s="143">
        <v>1130</v>
      </c>
      <c r="D29" s="143" t="s">
        <v>102</v>
      </c>
      <c r="E29" s="143" t="s">
        <v>11</v>
      </c>
      <c r="F29" s="144" t="s">
        <v>79</v>
      </c>
      <c r="G29" s="148">
        <v>5</v>
      </c>
      <c r="H29" s="148"/>
      <c r="I29" s="143" t="s">
        <v>28</v>
      </c>
      <c r="J29" s="147">
        <v>43176</v>
      </c>
      <c r="K29" s="147" t="str">
        <f t="shared" ca="1" si="5"/>
        <v>OK</v>
      </c>
      <c r="L29" s="147">
        <v>42514</v>
      </c>
      <c r="M29" s="147">
        <v>43244</v>
      </c>
      <c r="N29" s="147" t="str">
        <f t="shared" ca="1" si="0"/>
        <v>OK</v>
      </c>
      <c r="O29" s="148">
        <v>5</v>
      </c>
      <c r="P29" s="148">
        <v>2410</v>
      </c>
      <c r="Q29" s="150">
        <v>2010</v>
      </c>
      <c r="R29" s="147">
        <v>40262</v>
      </c>
      <c r="S29" s="151" t="str">
        <f t="shared" ca="1" si="1"/>
        <v>7 ans</v>
      </c>
      <c r="T29" s="151" t="str">
        <f t="shared" ca="1" si="2"/>
        <v>2 mois</v>
      </c>
      <c r="U29" s="151" t="str">
        <f t="shared" ca="1" si="3"/>
        <v>10 jours</v>
      </c>
      <c r="V29" s="151" t="str">
        <f t="shared" ca="1" si="4"/>
        <v>7 ans 2 mois 10 jours</v>
      </c>
      <c r="W29" s="151">
        <f t="shared" ca="1" si="6"/>
        <v>42890</v>
      </c>
      <c r="X29" s="149">
        <f>SUM('RELEVE KILOMETRAGE '!AC29)</f>
        <v>4290</v>
      </c>
      <c r="Y29" s="149"/>
      <c r="Z29" s="152">
        <f>SUM('COUT MAINTENANCE'!P29)</f>
        <v>0</v>
      </c>
      <c r="AA29" s="152">
        <f>SUM('COUT CARBURANT'!AB28)</f>
        <v>286.66000000000003</v>
      </c>
      <c r="AB29" s="152">
        <f>SUM('COUTE LAVAGE'!P29)</f>
        <v>0</v>
      </c>
      <c r="AC29" s="152">
        <f>SUM('COUT PEAGE'!P29)</f>
        <v>7.2</v>
      </c>
      <c r="AD29" s="152">
        <v>0</v>
      </c>
    </row>
    <row r="30" spans="1:30" ht="23.25" x14ac:dyDescent="0.25">
      <c r="A30" s="181">
        <v>25</v>
      </c>
      <c r="B30" s="178" t="s">
        <v>356</v>
      </c>
      <c r="C30" s="143"/>
      <c r="D30" s="143" t="s">
        <v>110</v>
      </c>
      <c r="E30" s="143" t="s">
        <v>11</v>
      </c>
      <c r="F30" s="144" t="s">
        <v>108</v>
      </c>
      <c r="G30" s="148">
        <v>5</v>
      </c>
      <c r="H30" s="144"/>
      <c r="I30" s="143" t="s">
        <v>29</v>
      </c>
      <c r="J30" s="147">
        <v>43285</v>
      </c>
      <c r="K30" s="147" t="str">
        <f t="shared" ca="1" si="5"/>
        <v>OK</v>
      </c>
      <c r="L30" s="147">
        <v>42815</v>
      </c>
      <c r="M30" s="147">
        <v>43545</v>
      </c>
      <c r="N30" s="147" t="str">
        <f t="shared" ca="1" si="0"/>
        <v>OK</v>
      </c>
      <c r="O30" s="144" t="s">
        <v>147</v>
      </c>
      <c r="P30" s="144" t="s">
        <v>148</v>
      </c>
      <c r="Q30" s="150">
        <v>2012</v>
      </c>
      <c r="R30" s="147">
        <v>41095</v>
      </c>
      <c r="S30" s="151" t="str">
        <f t="shared" ca="1" si="1"/>
        <v>4 ans</v>
      </c>
      <c r="T30" s="151" t="str">
        <f t="shared" ca="1" si="2"/>
        <v>10 mois</v>
      </c>
      <c r="U30" s="151" t="str">
        <f t="shared" ca="1" si="3"/>
        <v>30 jours</v>
      </c>
      <c r="V30" s="151" t="str">
        <f t="shared" ca="1" si="4"/>
        <v>4 ans 10 mois 30 jours</v>
      </c>
      <c r="W30" s="151">
        <f t="shared" ca="1" si="6"/>
        <v>42890</v>
      </c>
      <c r="X30" s="149">
        <f>SUM('RELEVE KILOMETRAGE '!AC30)</f>
        <v>2581</v>
      </c>
      <c r="Y30" s="149"/>
      <c r="Z30" s="152">
        <f>SUM('COUT MAINTENANCE'!P30)</f>
        <v>723.47</v>
      </c>
      <c r="AA30" s="152">
        <f>SUM('COUT CARBURANT'!AB29)</f>
        <v>197.14999999999998</v>
      </c>
      <c r="AB30" s="152">
        <f>SUM('COUTE LAVAGE'!P30)</f>
        <v>0</v>
      </c>
      <c r="AC30" s="152">
        <f>SUM('COUT PEAGE'!P30)</f>
        <v>0</v>
      </c>
      <c r="AD30" s="152">
        <v>0</v>
      </c>
    </row>
    <row r="31" spans="1:30" ht="23.25" x14ac:dyDescent="0.25">
      <c r="A31" s="181">
        <v>26</v>
      </c>
      <c r="B31" s="178" t="s">
        <v>77</v>
      </c>
      <c r="C31" s="143">
        <v>9833</v>
      </c>
      <c r="D31" s="143"/>
      <c r="E31" s="143" t="s">
        <v>11</v>
      </c>
      <c r="F31" s="144" t="s">
        <v>79</v>
      </c>
      <c r="G31" s="148">
        <v>5</v>
      </c>
      <c r="H31" s="144"/>
      <c r="I31" s="143" t="s">
        <v>30</v>
      </c>
      <c r="J31" s="147">
        <v>43491</v>
      </c>
      <c r="K31" s="147" t="str">
        <f t="shared" ca="1" si="5"/>
        <v>OK</v>
      </c>
      <c r="L31" s="147">
        <v>42824</v>
      </c>
      <c r="M31" s="147">
        <v>43554</v>
      </c>
      <c r="N31" s="147" t="str">
        <f t="shared" ca="1" si="0"/>
        <v>OK</v>
      </c>
      <c r="O31" s="153">
        <v>82</v>
      </c>
      <c r="P31" s="153">
        <v>2605</v>
      </c>
      <c r="Q31" s="150">
        <v>2005</v>
      </c>
      <c r="R31" s="147">
        <v>38422</v>
      </c>
      <c r="S31" s="151" t="str">
        <f t="shared" ca="1" si="1"/>
        <v>12 ans</v>
      </c>
      <c r="T31" s="151" t="str">
        <f t="shared" ca="1" si="2"/>
        <v>2 mois</v>
      </c>
      <c r="U31" s="151" t="str">
        <f t="shared" ca="1" si="3"/>
        <v>24 jours</v>
      </c>
      <c r="V31" s="151" t="str">
        <f t="shared" ca="1" si="4"/>
        <v>12 ans 2 mois 24 jours</v>
      </c>
      <c r="W31" s="151">
        <f t="shared" ca="1" si="6"/>
        <v>42890</v>
      </c>
      <c r="X31" s="149">
        <f>SUM('RELEVE KILOMETRAGE '!AC31)</f>
        <v>832</v>
      </c>
      <c r="Y31" s="149"/>
      <c r="Z31" s="152">
        <f>SUM('COUT MAINTENANCE'!P31)</f>
        <v>504.02</v>
      </c>
      <c r="AA31" s="152">
        <f>SUM('COUT CARBURANT'!AB30)</f>
        <v>53.53</v>
      </c>
      <c r="AB31" s="152">
        <f>SUM('COUTE LAVAGE'!P31)</f>
        <v>25</v>
      </c>
      <c r="AC31" s="152">
        <f>SUM('COUT PEAGE'!P31)</f>
        <v>0</v>
      </c>
      <c r="AD31" s="152">
        <v>0</v>
      </c>
    </row>
    <row r="32" spans="1:30" ht="23.25" x14ac:dyDescent="0.25">
      <c r="A32" s="181">
        <v>27</v>
      </c>
      <c r="B32" s="178" t="s">
        <v>76</v>
      </c>
      <c r="C32" s="143">
        <v>1130</v>
      </c>
      <c r="D32" s="143" t="s">
        <v>102</v>
      </c>
      <c r="E32" s="143" t="s">
        <v>111</v>
      </c>
      <c r="F32" s="144" t="s">
        <v>112</v>
      </c>
      <c r="G32" s="148">
        <v>7</v>
      </c>
      <c r="H32" s="144"/>
      <c r="I32" s="143" t="s">
        <v>31</v>
      </c>
      <c r="J32" s="147">
        <v>43020</v>
      </c>
      <c r="K32" s="147" t="str">
        <f t="shared" ca="1" si="5"/>
        <v>OK</v>
      </c>
      <c r="L32" s="147">
        <v>42613</v>
      </c>
      <c r="M32" s="143"/>
      <c r="N32" s="147" t="e">
        <f t="shared" ca="1" si="0"/>
        <v>#NUM!</v>
      </c>
      <c r="O32" s="153">
        <v>91</v>
      </c>
      <c r="P32" s="153">
        <v>2707</v>
      </c>
      <c r="Q32" s="150">
        <v>2007</v>
      </c>
      <c r="R32" s="147">
        <v>39401</v>
      </c>
      <c r="S32" s="151" t="str">
        <f t="shared" ca="1" si="1"/>
        <v>9 ans</v>
      </c>
      <c r="T32" s="151" t="str">
        <f t="shared" ca="1" si="2"/>
        <v>6 mois</v>
      </c>
      <c r="U32" s="151" t="str">
        <f t="shared" ca="1" si="3"/>
        <v>20 jours</v>
      </c>
      <c r="V32" s="151" t="str">
        <f t="shared" ca="1" si="4"/>
        <v>9 ans 6 mois 20 jours</v>
      </c>
      <c r="W32" s="151">
        <f t="shared" ca="1" si="6"/>
        <v>42890</v>
      </c>
      <c r="X32" s="149">
        <f>SUM('RELEVE KILOMETRAGE '!AC32)</f>
        <v>2497</v>
      </c>
      <c r="Y32" s="149"/>
      <c r="Z32" s="152">
        <f>SUM('COUT MAINTENANCE'!P32)</f>
        <v>0</v>
      </c>
      <c r="AA32" s="152">
        <f>SUM('COUT CARBURANT'!AB31)</f>
        <v>229.49</v>
      </c>
      <c r="AB32" s="152">
        <f>SUM('COUTE LAVAGE'!P32)</f>
        <v>0</v>
      </c>
      <c r="AC32" s="152">
        <f>SUM('COUT PEAGE'!P32)</f>
        <v>50.2</v>
      </c>
      <c r="AD32" s="152">
        <v>0</v>
      </c>
    </row>
    <row r="33" spans="1:30" s="135" customFormat="1" ht="23.25" x14ac:dyDescent="0.25">
      <c r="A33" s="181">
        <v>28</v>
      </c>
      <c r="B33" s="178" t="s">
        <v>76</v>
      </c>
      <c r="C33" s="143">
        <v>1130</v>
      </c>
      <c r="D33" s="143" t="s">
        <v>102</v>
      </c>
      <c r="E33" s="143" t="s">
        <v>11</v>
      </c>
      <c r="F33" s="144" t="s">
        <v>79</v>
      </c>
      <c r="G33" s="148">
        <v>5</v>
      </c>
      <c r="H33" s="144"/>
      <c r="I33" s="143" t="s">
        <v>32</v>
      </c>
      <c r="J33" s="147">
        <v>43175</v>
      </c>
      <c r="K33" s="147" t="str">
        <f t="shared" ca="1" si="5"/>
        <v>OK</v>
      </c>
      <c r="L33" s="147">
        <v>42782</v>
      </c>
      <c r="M33" s="147">
        <v>43512</v>
      </c>
      <c r="N33" s="147" t="str">
        <f t="shared" ca="1" si="0"/>
        <v>OK</v>
      </c>
      <c r="O33" s="148">
        <v>3</v>
      </c>
      <c r="P33" s="148">
        <v>2810</v>
      </c>
      <c r="Q33" s="150">
        <v>2010</v>
      </c>
      <c r="R33" s="147">
        <v>40262</v>
      </c>
      <c r="S33" s="151" t="str">
        <f t="shared" ca="1" si="1"/>
        <v>7 ans</v>
      </c>
      <c r="T33" s="151" t="str">
        <f t="shared" ca="1" si="2"/>
        <v>2 mois</v>
      </c>
      <c r="U33" s="151" t="str">
        <f t="shared" ca="1" si="3"/>
        <v>10 jours</v>
      </c>
      <c r="V33" s="151" t="str">
        <f t="shared" ca="1" si="4"/>
        <v>7 ans 2 mois 10 jours</v>
      </c>
      <c r="W33" s="151">
        <f t="shared" ca="1" si="6"/>
        <v>42890</v>
      </c>
      <c r="X33" s="149">
        <f>SUM('RELEVE KILOMETRAGE '!AC33)</f>
        <v>4357</v>
      </c>
      <c r="Y33" s="149"/>
      <c r="Z33" s="152">
        <f>SUM('COUT MAINTENANCE'!P33)</f>
        <v>1304.8500000000001</v>
      </c>
      <c r="AA33" s="152">
        <f>SUM('COUT CARBURANT'!AB32)</f>
        <v>256.31</v>
      </c>
      <c r="AB33" s="152">
        <f>SUM('COUTE LAVAGE'!P33)</f>
        <v>0</v>
      </c>
      <c r="AC33" s="152">
        <f>SUM('COUT PEAGE'!P33)</f>
        <v>0</v>
      </c>
      <c r="AD33" s="152">
        <v>0</v>
      </c>
    </row>
    <row r="34" spans="1:30" ht="23.25" x14ac:dyDescent="0.25">
      <c r="A34" s="181">
        <v>29</v>
      </c>
      <c r="B34" s="178" t="s">
        <v>76</v>
      </c>
      <c r="C34" s="143">
        <v>1130</v>
      </c>
      <c r="D34" s="143" t="s">
        <v>102</v>
      </c>
      <c r="E34" s="143" t="s">
        <v>34</v>
      </c>
      <c r="F34" s="144" t="s">
        <v>79</v>
      </c>
      <c r="G34" s="148">
        <v>5</v>
      </c>
      <c r="H34" s="144"/>
      <c r="I34" s="143" t="s">
        <v>33</v>
      </c>
      <c r="J34" s="147">
        <v>43177</v>
      </c>
      <c r="K34" s="147" t="str">
        <f t="shared" ca="1" si="5"/>
        <v>OK</v>
      </c>
      <c r="L34" s="147">
        <v>42815</v>
      </c>
      <c r="M34" s="143"/>
      <c r="N34" s="147" t="e">
        <f t="shared" ca="1" si="0"/>
        <v>#NUM!</v>
      </c>
      <c r="O34" s="148">
        <v>2</v>
      </c>
      <c r="P34" s="148">
        <v>2910</v>
      </c>
      <c r="Q34" s="150">
        <v>2010</v>
      </c>
      <c r="R34" s="147">
        <v>40262</v>
      </c>
      <c r="S34" s="151" t="str">
        <f t="shared" ca="1" si="1"/>
        <v>7 ans</v>
      </c>
      <c r="T34" s="151" t="str">
        <f t="shared" ca="1" si="2"/>
        <v>2 mois</v>
      </c>
      <c r="U34" s="151" t="str">
        <f t="shared" ca="1" si="3"/>
        <v>10 jours</v>
      </c>
      <c r="V34" s="151" t="str">
        <f t="shared" ca="1" si="4"/>
        <v>7 ans 2 mois 10 jours</v>
      </c>
      <c r="W34" s="151">
        <f t="shared" ca="1" si="6"/>
        <v>42890</v>
      </c>
      <c r="X34" s="149">
        <f>SUM('RELEVE KILOMETRAGE '!AC34)</f>
        <v>2087</v>
      </c>
      <c r="Y34" s="149"/>
      <c r="Z34" s="152">
        <f>SUM('COUT MAINTENANCE'!P34)</f>
        <v>243.56</v>
      </c>
      <c r="AA34" s="152">
        <f>SUM('COUT CARBURANT'!AB33)</f>
        <v>218.14</v>
      </c>
      <c r="AB34" s="152">
        <f>SUM('COUTE LAVAGE'!P34)</f>
        <v>25</v>
      </c>
      <c r="AC34" s="152">
        <f>SUM('COUT PEAGE'!P34)</f>
        <v>0</v>
      </c>
      <c r="AD34" s="152">
        <v>0</v>
      </c>
    </row>
    <row r="35" spans="1:30" ht="23.25" x14ac:dyDescent="0.25">
      <c r="A35" s="181">
        <v>30</v>
      </c>
      <c r="B35" s="178" t="s">
        <v>113</v>
      </c>
      <c r="C35" s="143">
        <v>3863</v>
      </c>
      <c r="D35" s="143"/>
      <c r="E35" s="143" t="s">
        <v>11</v>
      </c>
      <c r="F35" s="144" t="s">
        <v>79</v>
      </c>
      <c r="G35" s="148">
        <v>5</v>
      </c>
      <c r="H35" s="144"/>
      <c r="I35" s="143" t="s">
        <v>35</v>
      </c>
      <c r="J35" s="147">
        <v>43177</v>
      </c>
      <c r="K35" s="147" t="str">
        <f t="shared" ca="1" si="5"/>
        <v>OK</v>
      </c>
      <c r="L35" s="147">
        <v>42598</v>
      </c>
      <c r="M35" s="147">
        <v>43328</v>
      </c>
      <c r="N35" s="147" t="str">
        <f t="shared" ca="1" si="0"/>
        <v>OK</v>
      </c>
      <c r="O35" s="148">
        <v>117</v>
      </c>
      <c r="P35" s="148">
        <v>3010</v>
      </c>
      <c r="Q35" s="150">
        <v>2010</v>
      </c>
      <c r="R35" s="147">
        <v>40267</v>
      </c>
      <c r="S35" s="151" t="str">
        <f t="shared" ca="1" si="1"/>
        <v>7 ans</v>
      </c>
      <c r="T35" s="151" t="str">
        <f t="shared" ca="1" si="2"/>
        <v>2 mois</v>
      </c>
      <c r="U35" s="151" t="str">
        <f t="shared" ca="1" si="3"/>
        <v>5 jours</v>
      </c>
      <c r="V35" s="151" t="str">
        <f t="shared" ca="1" si="4"/>
        <v>7 ans 2 mois 5 jours</v>
      </c>
      <c r="W35" s="151">
        <f t="shared" ca="1" si="6"/>
        <v>42890</v>
      </c>
      <c r="X35" s="149">
        <f>SUM('RELEVE KILOMETRAGE '!AC35)</f>
        <v>2240</v>
      </c>
      <c r="Y35" s="149"/>
      <c r="Z35" s="152">
        <f>SUM('COUT MAINTENANCE'!P35)</f>
        <v>0</v>
      </c>
      <c r="AA35" s="152">
        <f>SUM('COUT CARBURANT'!AB34)</f>
        <v>189.13</v>
      </c>
      <c r="AB35" s="152">
        <f>SUM('COUTE LAVAGE'!P35)</f>
        <v>7.3</v>
      </c>
      <c r="AC35" s="152">
        <f>SUM('COUT PEAGE'!P35)</f>
        <v>0</v>
      </c>
      <c r="AD35" s="152">
        <v>0</v>
      </c>
    </row>
    <row r="36" spans="1:30" ht="23.25" x14ac:dyDescent="0.25">
      <c r="A36" s="181">
        <v>31</v>
      </c>
      <c r="B36" s="178" t="s">
        <v>114</v>
      </c>
      <c r="C36" s="143">
        <v>1131</v>
      </c>
      <c r="D36" s="143" t="s">
        <v>115</v>
      </c>
      <c r="E36" s="143" t="s">
        <v>37</v>
      </c>
      <c r="F36" s="144" t="s">
        <v>116</v>
      </c>
      <c r="G36" s="148"/>
      <c r="H36" s="144"/>
      <c r="I36" s="143" t="s">
        <v>36</v>
      </c>
      <c r="J36" s="147">
        <v>43169</v>
      </c>
      <c r="K36" s="147" t="str">
        <f t="shared" ca="1" si="5"/>
        <v>OK</v>
      </c>
      <c r="L36" s="147">
        <v>42643</v>
      </c>
      <c r="M36" s="147">
        <v>43374</v>
      </c>
      <c r="N36" s="147" t="str">
        <f t="shared" ca="1" si="0"/>
        <v>OK</v>
      </c>
      <c r="O36" s="153">
        <v>86</v>
      </c>
      <c r="P36" s="153">
        <v>3106</v>
      </c>
      <c r="Q36" s="150">
        <v>2006</v>
      </c>
      <c r="R36" s="147">
        <v>38911</v>
      </c>
      <c r="S36" s="151" t="str">
        <f t="shared" ca="1" si="1"/>
        <v>10 ans</v>
      </c>
      <c r="T36" s="151" t="str">
        <f t="shared" ca="1" si="2"/>
        <v>10 mois</v>
      </c>
      <c r="U36" s="151" t="str">
        <f t="shared" ca="1" si="3"/>
        <v>22 jours</v>
      </c>
      <c r="V36" s="151" t="str">
        <f t="shared" ca="1" si="4"/>
        <v>10 ans 10 mois 22 jours</v>
      </c>
      <c r="W36" s="151">
        <f t="shared" ca="1" si="6"/>
        <v>42890</v>
      </c>
      <c r="X36" s="149">
        <f>SUM('RELEVE KILOMETRAGE '!AC36)</f>
        <v>4888</v>
      </c>
      <c r="Y36" s="149"/>
      <c r="Z36" s="152">
        <f>SUM('COUT MAINTENANCE'!P36)</f>
        <v>0</v>
      </c>
      <c r="AA36" s="152">
        <f>SUM('COUT CARBURANT'!AB35)</f>
        <v>568.87</v>
      </c>
      <c r="AB36" s="152">
        <f>SUM('COUTE LAVAGE'!P36)</f>
        <v>0</v>
      </c>
      <c r="AC36" s="152">
        <f>SUM('COUT PEAGE'!P36)</f>
        <v>0</v>
      </c>
      <c r="AD36" s="152">
        <v>0</v>
      </c>
    </row>
    <row r="37" spans="1:30" ht="23.25" x14ac:dyDescent="0.25">
      <c r="A37" s="181">
        <v>32</v>
      </c>
      <c r="B37" s="178" t="s">
        <v>114</v>
      </c>
      <c r="C37" s="143">
        <v>1131</v>
      </c>
      <c r="D37" s="143" t="s">
        <v>115</v>
      </c>
      <c r="E37" s="143" t="s">
        <v>39</v>
      </c>
      <c r="F37" s="144" t="s">
        <v>81</v>
      </c>
      <c r="G37" s="148">
        <v>5</v>
      </c>
      <c r="H37" s="144"/>
      <c r="I37" s="143" t="s">
        <v>38</v>
      </c>
      <c r="J37" s="147">
        <v>42907</v>
      </c>
      <c r="K37" s="147" t="str">
        <f t="shared" ca="1" si="5"/>
        <v>ALERTE</v>
      </c>
      <c r="L37" s="147">
        <v>42789</v>
      </c>
      <c r="M37" s="147">
        <v>43519</v>
      </c>
      <c r="N37" s="147" t="str">
        <f t="shared" ca="1" si="0"/>
        <v>OK</v>
      </c>
      <c r="O37" s="153">
        <v>106</v>
      </c>
      <c r="P37" s="153">
        <v>3211</v>
      </c>
      <c r="Q37" s="150">
        <v>2011</v>
      </c>
      <c r="R37" s="147">
        <v>40731</v>
      </c>
      <c r="S37" s="151" t="str">
        <f t="shared" ca="1" si="1"/>
        <v>5 ans</v>
      </c>
      <c r="T37" s="151" t="str">
        <f t="shared" ca="1" si="2"/>
        <v>10 mois</v>
      </c>
      <c r="U37" s="151" t="str">
        <f t="shared" ca="1" si="3"/>
        <v>28 jours</v>
      </c>
      <c r="V37" s="151" t="str">
        <f t="shared" ca="1" si="4"/>
        <v>5 ans 10 mois 28 jours</v>
      </c>
      <c r="W37" s="151">
        <f t="shared" ca="1" si="6"/>
        <v>42890</v>
      </c>
      <c r="X37" s="149">
        <f>SUM('RELEVE KILOMETRAGE '!AC37)</f>
        <v>929</v>
      </c>
      <c r="Y37" s="149"/>
      <c r="Z37" s="152">
        <f>SUM('COUT MAINTENANCE'!P37)</f>
        <v>911.33999999999992</v>
      </c>
      <c r="AA37" s="152">
        <f>SUM('COUT CARBURANT'!AB36)</f>
        <v>54.71</v>
      </c>
      <c r="AB37" s="152">
        <f>SUM('COUTE LAVAGE'!P37)</f>
        <v>0</v>
      </c>
      <c r="AC37" s="152">
        <f>SUM('COUT PEAGE'!P37)</f>
        <v>0</v>
      </c>
      <c r="AD37" s="152">
        <v>0</v>
      </c>
    </row>
    <row r="38" spans="1:30" ht="23.25" x14ac:dyDescent="0.25">
      <c r="A38" s="181">
        <v>33</v>
      </c>
      <c r="B38" s="178" t="s">
        <v>114</v>
      </c>
      <c r="C38" s="143">
        <v>1131</v>
      </c>
      <c r="D38" s="143" t="s">
        <v>115</v>
      </c>
      <c r="E38" s="143" t="s">
        <v>37</v>
      </c>
      <c r="F38" s="144" t="s">
        <v>116</v>
      </c>
      <c r="G38" s="148"/>
      <c r="H38" s="144"/>
      <c r="I38" s="143" t="s">
        <v>40</v>
      </c>
      <c r="J38" s="147">
        <v>43075</v>
      </c>
      <c r="K38" s="147" t="str">
        <f t="shared" ca="1" si="5"/>
        <v>OK</v>
      </c>
      <c r="L38" s="147">
        <v>42412</v>
      </c>
      <c r="M38" s="147">
        <v>43143</v>
      </c>
      <c r="N38" s="147" t="str">
        <f t="shared" ca="1" si="0"/>
        <v>OK</v>
      </c>
      <c r="O38" s="144" t="s">
        <v>149</v>
      </c>
      <c r="P38" s="144" t="s">
        <v>150</v>
      </c>
      <c r="Q38" s="150">
        <v>2000</v>
      </c>
      <c r="R38" s="147">
        <v>36612</v>
      </c>
      <c r="S38" s="151" t="str">
        <f t="shared" ca="1" si="1"/>
        <v>17 ans</v>
      </c>
      <c r="T38" s="151" t="str">
        <f t="shared" ca="1" si="2"/>
        <v>2 mois</v>
      </c>
      <c r="U38" s="151" t="str">
        <f t="shared" ca="1" si="3"/>
        <v>8 jours</v>
      </c>
      <c r="V38" s="151" t="str">
        <f t="shared" ca="1" si="4"/>
        <v>17 ans 2 mois 8 jours</v>
      </c>
      <c r="W38" s="151">
        <f t="shared" ca="1" si="6"/>
        <v>42890</v>
      </c>
      <c r="X38" s="149">
        <f>SUM('RELEVE KILOMETRAGE '!AC38)</f>
        <v>325</v>
      </c>
      <c r="Y38" s="149"/>
      <c r="Z38" s="152">
        <f>SUM('COUT MAINTENANCE'!P38)</f>
        <v>0</v>
      </c>
      <c r="AA38" s="152">
        <f>SUM('COUT CARBURANT'!AB37)</f>
        <v>91.31</v>
      </c>
      <c r="AB38" s="152">
        <f>SUM('COUTE LAVAGE'!P38)</f>
        <v>0</v>
      </c>
      <c r="AC38" s="152">
        <f>SUM('COUT PEAGE'!P38)</f>
        <v>0</v>
      </c>
      <c r="AD38" s="152">
        <v>0</v>
      </c>
    </row>
    <row r="39" spans="1:30" ht="23.25" x14ac:dyDescent="0.25">
      <c r="A39" s="181">
        <v>34</v>
      </c>
      <c r="B39" s="178" t="s">
        <v>114</v>
      </c>
      <c r="C39" s="143">
        <v>1131</v>
      </c>
      <c r="D39" s="143" t="s">
        <v>115</v>
      </c>
      <c r="E39" s="143" t="s">
        <v>117</v>
      </c>
      <c r="F39" s="144" t="s">
        <v>116</v>
      </c>
      <c r="G39" s="148"/>
      <c r="H39" s="144"/>
      <c r="I39" s="143" t="s">
        <v>41</v>
      </c>
      <c r="J39" s="147">
        <v>43076</v>
      </c>
      <c r="K39" s="147" t="str">
        <f t="shared" ca="1" si="5"/>
        <v>OK</v>
      </c>
      <c r="L39" s="147">
        <v>42766</v>
      </c>
      <c r="M39" s="147">
        <v>43496</v>
      </c>
      <c r="N39" s="147" t="str">
        <f t="shared" ca="1" si="0"/>
        <v>OK</v>
      </c>
      <c r="O39" s="153">
        <v>72</v>
      </c>
      <c r="P39" s="153">
        <v>3402</v>
      </c>
      <c r="Q39" s="150">
        <v>2002</v>
      </c>
      <c r="R39" s="147">
        <v>37375</v>
      </c>
      <c r="S39" s="151" t="str">
        <f t="shared" ca="1" si="1"/>
        <v>15 ans</v>
      </c>
      <c r="T39" s="151" t="str">
        <f t="shared" ca="1" si="2"/>
        <v>1 mois</v>
      </c>
      <c r="U39" s="151" t="str">
        <f t="shared" ca="1" si="3"/>
        <v>6 jours</v>
      </c>
      <c r="V39" s="151" t="str">
        <f t="shared" ref="V39:V64" ca="1" si="7">TRIM(S39&amp;" "&amp;T39&amp;" "&amp;U39)</f>
        <v>15 ans 1 mois 6 jours</v>
      </c>
      <c r="W39" s="151">
        <f t="shared" ca="1" si="6"/>
        <v>42890</v>
      </c>
      <c r="X39" s="149">
        <f>SUM('RELEVE KILOMETRAGE '!AC39)</f>
        <v>1138</v>
      </c>
      <c r="Y39" s="149"/>
      <c r="Z39" s="152">
        <f>SUM('COUT MAINTENANCE'!P39)</f>
        <v>1079.74</v>
      </c>
      <c r="AA39" s="152">
        <f>SUM('COUT CARBURANT'!AB38)</f>
        <v>179.28</v>
      </c>
      <c r="AB39" s="152">
        <f>SUM('COUTE LAVAGE'!P39)</f>
        <v>0</v>
      </c>
      <c r="AC39" s="152">
        <f>SUM('COUT PEAGE'!P39)</f>
        <v>0</v>
      </c>
      <c r="AD39" s="152">
        <v>0</v>
      </c>
    </row>
    <row r="40" spans="1:30" ht="23.25" x14ac:dyDescent="0.25">
      <c r="A40" s="181">
        <v>35</v>
      </c>
      <c r="B40" s="178" t="s">
        <v>114</v>
      </c>
      <c r="C40" s="143">
        <v>1131</v>
      </c>
      <c r="D40" s="143" t="s">
        <v>115</v>
      </c>
      <c r="E40" s="143" t="s">
        <v>39</v>
      </c>
      <c r="F40" s="144" t="s">
        <v>81</v>
      </c>
      <c r="G40" s="148">
        <v>5</v>
      </c>
      <c r="H40" s="144"/>
      <c r="I40" s="143" t="s">
        <v>151</v>
      </c>
      <c r="J40" s="147">
        <v>42907</v>
      </c>
      <c r="K40" s="147" t="str">
        <f t="shared" ca="1" si="5"/>
        <v>ALERTE</v>
      </c>
      <c r="L40" s="147">
        <v>42783</v>
      </c>
      <c r="M40" s="147">
        <v>43513</v>
      </c>
      <c r="N40" s="147" t="str">
        <f t="shared" ca="1" si="0"/>
        <v>OK</v>
      </c>
      <c r="O40" s="144" t="s">
        <v>152</v>
      </c>
      <c r="P40" s="144" t="s">
        <v>153</v>
      </c>
      <c r="Q40" s="150">
        <v>2011</v>
      </c>
      <c r="R40" s="147">
        <v>40731</v>
      </c>
      <c r="S40" s="151" t="str">
        <f t="shared" ca="1" si="1"/>
        <v>5 ans</v>
      </c>
      <c r="T40" s="151" t="str">
        <f t="shared" ca="1" si="2"/>
        <v>10 mois</v>
      </c>
      <c r="U40" s="151" t="str">
        <f t="shared" ca="1" si="3"/>
        <v>28 jours</v>
      </c>
      <c r="V40" s="151" t="str">
        <f t="shared" ca="1" si="7"/>
        <v>5 ans 10 mois 28 jours</v>
      </c>
      <c r="W40" s="151">
        <f t="shared" ca="1" si="6"/>
        <v>42890</v>
      </c>
      <c r="X40" s="149">
        <f>SUM('RELEVE KILOMETRAGE '!AC40)</f>
        <v>1262</v>
      </c>
      <c r="Y40" s="149"/>
      <c r="Z40" s="152">
        <f>SUM('COUT MAINTENANCE'!P40)</f>
        <v>188.82</v>
      </c>
      <c r="AA40" s="152">
        <f>SUM('COUT CARBURANT'!AB39)</f>
        <v>104.47999999999999</v>
      </c>
      <c r="AB40" s="152">
        <f>SUM('COUTE LAVAGE'!P40)</f>
        <v>0</v>
      </c>
      <c r="AC40" s="152">
        <f>SUM('COUT PEAGE'!P40)</f>
        <v>6.8</v>
      </c>
      <c r="AD40" s="152">
        <v>0</v>
      </c>
    </row>
    <row r="41" spans="1:30" ht="23.25" x14ac:dyDescent="0.25">
      <c r="A41" s="181">
        <v>36</v>
      </c>
      <c r="B41" s="178" t="s">
        <v>114</v>
      </c>
      <c r="C41" s="143">
        <v>1131</v>
      </c>
      <c r="D41" s="143" t="s">
        <v>115</v>
      </c>
      <c r="E41" s="143" t="s">
        <v>43</v>
      </c>
      <c r="F41" s="144" t="s">
        <v>81</v>
      </c>
      <c r="G41" s="148">
        <v>5</v>
      </c>
      <c r="H41" s="144"/>
      <c r="I41" s="143" t="s">
        <v>42</v>
      </c>
      <c r="J41" s="147">
        <v>42907</v>
      </c>
      <c r="K41" s="147" t="str">
        <f t="shared" ca="1" si="5"/>
        <v>ALERTE</v>
      </c>
      <c r="L41" s="147">
        <v>42247</v>
      </c>
      <c r="M41" s="147">
        <v>42979</v>
      </c>
      <c r="N41" s="147" t="str">
        <f t="shared" ca="1" si="0"/>
        <v>ATTENTION</v>
      </c>
      <c r="O41" s="144" t="s">
        <v>154</v>
      </c>
      <c r="P41" s="144" t="s">
        <v>155</v>
      </c>
      <c r="Q41" s="150">
        <v>2003</v>
      </c>
      <c r="R41" s="147">
        <v>37775</v>
      </c>
      <c r="S41" s="151" t="str">
        <f t="shared" ca="1" si="1"/>
        <v>14 ans</v>
      </c>
      <c r="T41" s="151" t="str">
        <f t="shared" ca="1" si="2"/>
        <v/>
      </c>
      <c r="U41" s="151" t="str">
        <f t="shared" ca="1" si="3"/>
        <v>1 jour</v>
      </c>
      <c r="V41" s="151" t="str">
        <f t="shared" ca="1" si="7"/>
        <v>14 ans 1 jour</v>
      </c>
      <c r="W41" s="151">
        <f t="shared" ca="1" si="6"/>
        <v>42890</v>
      </c>
      <c r="X41" s="149">
        <f>SUM('RELEVE KILOMETRAGE '!AC41)</f>
        <v>319</v>
      </c>
      <c r="Y41" s="149"/>
      <c r="Z41" s="152">
        <f>SUM('COUT MAINTENANCE'!P41)</f>
        <v>23.88</v>
      </c>
      <c r="AA41" s="152">
        <f>SUM('COUT CARBURANT'!AB40)</f>
        <v>41.26</v>
      </c>
      <c r="AB41" s="152">
        <f>SUM('COUTE LAVAGE'!P41)</f>
        <v>0</v>
      </c>
      <c r="AC41" s="152">
        <f>SUM('COUT PEAGE'!P41)</f>
        <v>0</v>
      </c>
      <c r="AD41" s="152">
        <v>0</v>
      </c>
    </row>
    <row r="42" spans="1:30" ht="23.25" x14ac:dyDescent="0.25">
      <c r="A42" s="181">
        <v>37</v>
      </c>
      <c r="B42" s="178" t="s">
        <v>114</v>
      </c>
      <c r="C42" s="143">
        <v>1131</v>
      </c>
      <c r="D42" s="143" t="s">
        <v>115</v>
      </c>
      <c r="E42" s="143" t="s">
        <v>20</v>
      </c>
      <c r="F42" s="144" t="s">
        <v>82</v>
      </c>
      <c r="G42" s="148"/>
      <c r="H42" s="144"/>
      <c r="I42" s="143" t="s">
        <v>44</v>
      </c>
      <c r="J42" s="147">
        <v>43399</v>
      </c>
      <c r="K42" s="147" t="str">
        <f t="shared" ca="1" si="5"/>
        <v>OK</v>
      </c>
      <c r="L42" s="147">
        <v>42551</v>
      </c>
      <c r="M42" s="147">
        <v>43282</v>
      </c>
      <c r="N42" s="147" t="str">
        <f t="shared" ca="1" si="0"/>
        <v>OK</v>
      </c>
      <c r="O42" s="153">
        <v>113</v>
      </c>
      <c r="P42" s="153">
        <v>3712</v>
      </c>
      <c r="Q42" s="150">
        <v>2012</v>
      </c>
      <c r="R42" s="147">
        <v>41171</v>
      </c>
      <c r="S42" s="151" t="str">
        <f t="shared" ca="1" si="1"/>
        <v>4 ans</v>
      </c>
      <c r="T42" s="151" t="str">
        <f t="shared" ca="1" si="2"/>
        <v>8 mois</v>
      </c>
      <c r="U42" s="151" t="str">
        <f t="shared" ca="1" si="3"/>
        <v>16 jours</v>
      </c>
      <c r="V42" s="151" t="str">
        <f t="shared" ca="1" si="7"/>
        <v>4 ans 8 mois 16 jours</v>
      </c>
      <c r="W42" s="151">
        <f t="shared" ca="1" si="6"/>
        <v>42890</v>
      </c>
      <c r="X42" s="149">
        <f>SUM('RELEVE KILOMETRAGE '!AC42)</f>
        <v>677</v>
      </c>
      <c r="Y42" s="149"/>
      <c r="Z42" s="152">
        <f>SUM('COUT MAINTENANCE'!P42)</f>
        <v>0</v>
      </c>
      <c r="AA42" s="152">
        <f>SUM('COUT CARBURANT'!AB41)</f>
        <v>127.28999999999999</v>
      </c>
      <c r="AB42" s="152">
        <f>SUM('COUTE LAVAGE'!P42)</f>
        <v>0</v>
      </c>
      <c r="AC42" s="152">
        <f>SUM('COUT PEAGE'!P42)</f>
        <v>0</v>
      </c>
      <c r="AD42" s="152">
        <v>0</v>
      </c>
    </row>
    <row r="43" spans="1:30" ht="23.25" x14ac:dyDescent="0.25">
      <c r="A43" s="184">
        <v>38</v>
      </c>
      <c r="B43" s="178" t="s">
        <v>118</v>
      </c>
      <c r="C43" s="143">
        <v>170</v>
      </c>
      <c r="D43" s="143" t="s">
        <v>119</v>
      </c>
      <c r="E43" s="143" t="s">
        <v>120</v>
      </c>
      <c r="F43" s="144" t="s">
        <v>121</v>
      </c>
      <c r="G43" s="148">
        <v>5</v>
      </c>
      <c r="H43" s="144"/>
      <c r="I43" s="143" t="s">
        <v>45</v>
      </c>
      <c r="J43" s="147">
        <v>43005</v>
      </c>
      <c r="K43" s="147" t="str">
        <f t="shared" ca="1" si="5"/>
        <v>OK</v>
      </c>
      <c r="L43" s="147">
        <v>41943</v>
      </c>
      <c r="M43" s="143"/>
      <c r="N43" s="147" t="e">
        <f t="shared" ca="1" si="0"/>
        <v>#NUM!</v>
      </c>
      <c r="O43" s="183" t="s">
        <v>351</v>
      </c>
      <c r="P43" s="183" t="s">
        <v>351</v>
      </c>
      <c r="Q43" s="150">
        <v>2013</v>
      </c>
      <c r="R43" s="147">
        <v>41544</v>
      </c>
      <c r="S43" s="151" t="str">
        <f t="shared" ca="1" si="1"/>
        <v>3 ans</v>
      </c>
      <c r="T43" s="151" t="str">
        <f t="shared" ca="1" si="2"/>
        <v>8 mois</v>
      </c>
      <c r="U43" s="151" t="str">
        <f t="shared" ca="1" si="3"/>
        <v>8 jours</v>
      </c>
      <c r="V43" s="151" t="str">
        <f t="shared" ca="1" si="7"/>
        <v>3 ans 8 mois 8 jours</v>
      </c>
      <c r="W43" s="151">
        <f t="shared" ca="1" si="6"/>
        <v>42890</v>
      </c>
      <c r="X43" s="149">
        <f>SUM('RELEVE KILOMETRAGE '!AC43)</f>
        <v>2213</v>
      </c>
      <c r="Y43" s="149"/>
      <c r="Z43" s="152">
        <f>SUM('COUT MAINTENANCE'!P43)</f>
        <v>250</v>
      </c>
      <c r="AA43" s="152">
        <f>SUM('COUT CARBURANT'!AB42)</f>
        <v>0</v>
      </c>
      <c r="AB43" s="152">
        <f>SUM('COUTE LAVAGE'!P43)</f>
        <v>0</v>
      </c>
      <c r="AC43" s="152">
        <f>SUM('COUT PEAGE'!P43)</f>
        <v>0</v>
      </c>
      <c r="AD43" s="152">
        <v>0</v>
      </c>
    </row>
    <row r="44" spans="1:30" ht="23.25" x14ac:dyDescent="0.25">
      <c r="A44" s="184">
        <v>39</v>
      </c>
      <c r="B44" s="178" t="s">
        <v>76</v>
      </c>
      <c r="C44" s="143">
        <v>1130</v>
      </c>
      <c r="D44" s="143" t="s">
        <v>102</v>
      </c>
      <c r="E44" s="143" t="s">
        <v>120</v>
      </c>
      <c r="F44" s="144" t="s">
        <v>121</v>
      </c>
      <c r="G44" s="148">
        <v>5</v>
      </c>
      <c r="H44" s="144"/>
      <c r="I44" s="143" t="s">
        <v>46</v>
      </c>
      <c r="J44" s="147">
        <v>43039</v>
      </c>
      <c r="K44" s="147" t="str">
        <f t="shared" ca="1" si="5"/>
        <v>OK</v>
      </c>
      <c r="L44" s="147">
        <v>42514</v>
      </c>
      <c r="M44" s="143"/>
      <c r="N44" s="147" t="e">
        <f t="shared" ca="1" si="0"/>
        <v>#NUM!</v>
      </c>
      <c r="O44" s="183" t="s">
        <v>351</v>
      </c>
      <c r="P44" s="183" t="s">
        <v>351</v>
      </c>
      <c r="Q44" s="150">
        <v>2013</v>
      </c>
      <c r="R44" s="147">
        <v>41578</v>
      </c>
      <c r="S44" s="151" t="str">
        <f t="shared" ca="1" si="1"/>
        <v>3 ans</v>
      </c>
      <c r="T44" s="151" t="str">
        <f t="shared" ca="1" si="2"/>
        <v>7 mois</v>
      </c>
      <c r="U44" s="151" t="str">
        <f t="shared" ca="1" si="3"/>
        <v>4 jours</v>
      </c>
      <c r="V44" s="151" t="str">
        <f t="shared" ca="1" si="7"/>
        <v>3 ans 7 mois 4 jours</v>
      </c>
      <c r="W44" s="151">
        <f t="shared" ca="1" si="6"/>
        <v>42890</v>
      </c>
      <c r="X44" s="149">
        <f>SUM('RELEVE KILOMETRAGE '!AC44)</f>
        <v>768</v>
      </c>
      <c r="Y44" s="149"/>
      <c r="Z44" s="152">
        <f>SUM('COUT MAINTENANCE'!P44)</f>
        <v>0</v>
      </c>
      <c r="AA44" s="152">
        <f>SUM('COUT CARBURANT'!AB43)</f>
        <v>0</v>
      </c>
      <c r="AB44" s="152">
        <f>SUM('COUTE LAVAGE'!P44)</f>
        <v>0</v>
      </c>
      <c r="AC44" s="152">
        <f>SUM('COUT PEAGE'!P44)</f>
        <v>0</v>
      </c>
      <c r="AD44" s="152">
        <v>0</v>
      </c>
    </row>
    <row r="45" spans="1:30" ht="23.25" x14ac:dyDescent="0.25">
      <c r="A45" s="181">
        <v>40</v>
      </c>
      <c r="B45" s="178" t="s">
        <v>114</v>
      </c>
      <c r="C45" s="143">
        <v>1131</v>
      </c>
      <c r="D45" s="143"/>
      <c r="E45" s="143" t="s">
        <v>37</v>
      </c>
      <c r="F45" s="144" t="s">
        <v>82</v>
      </c>
      <c r="G45" s="148"/>
      <c r="H45" s="144"/>
      <c r="I45" s="143" t="s">
        <v>47</v>
      </c>
      <c r="J45" s="147">
        <v>43190</v>
      </c>
      <c r="K45" s="147" t="str">
        <f t="shared" ca="1" si="5"/>
        <v>OK</v>
      </c>
      <c r="L45" s="147">
        <v>42453</v>
      </c>
      <c r="M45" s="143"/>
      <c r="N45" s="147" t="e">
        <f t="shared" ca="1" si="0"/>
        <v>#NUM!</v>
      </c>
      <c r="O45" s="148">
        <v>119</v>
      </c>
      <c r="P45" s="148">
        <v>4004</v>
      </c>
      <c r="Q45" s="150">
        <v>2004</v>
      </c>
      <c r="R45" s="147">
        <v>38129</v>
      </c>
      <c r="S45" s="151" t="str">
        <f t="shared" ca="1" si="1"/>
        <v>13 ans</v>
      </c>
      <c r="T45" s="151" t="str">
        <f t="shared" ca="1" si="2"/>
        <v/>
      </c>
      <c r="U45" s="151" t="str">
        <f t="shared" ca="1" si="3"/>
        <v>13 jours</v>
      </c>
      <c r="V45" s="151" t="str">
        <f t="shared" ca="1" si="7"/>
        <v>13 ans 13 jours</v>
      </c>
      <c r="W45" s="151">
        <f t="shared" ca="1" si="6"/>
        <v>42890</v>
      </c>
      <c r="X45" s="149">
        <f>SUM('RELEVE KILOMETRAGE '!AC45)</f>
        <v>67</v>
      </c>
      <c r="Y45" s="149"/>
      <c r="Z45" s="152">
        <f>SUM('COUT MAINTENANCE'!P45)</f>
        <v>14.32</v>
      </c>
      <c r="AA45" s="152">
        <f>SUM('COUT CARBURANT'!AB44)</f>
        <v>0</v>
      </c>
      <c r="AB45" s="152">
        <f>SUM('COUTE LAVAGE'!P45)</f>
        <v>0</v>
      </c>
      <c r="AC45" s="152">
        <f>SUM('COUT PEAGE'!P45)</f>
        <v>0</v>
      </c>
      <c r="AD45" s="152">
        <v>0</v>
      </c>
    </row>
    <row r="46" spans="1:30" ht="23.25" x14ac:dyDescent="0.25">
      <c r="A46" s="181">
        <v>41</v>
      </c>
      <c r="B46" s="178" t="s">
        <v>76</v>
      </c>
      <c r="C46" s="143">
        <v>1130</v>
      </c>
      <c r="D46" s="143" t="s">
        <v>102</v>
      </c>
      <c r="E46" s="143" t="s">
        <v>20</v>
      </c>
      <c r="F46" s="144" t="s">
        <v>112</v>
      </c>
      <c r="G46" s="148">
        <v>7</v>
      </c>
      <c r="H46" s="144"/>
      <c r="I46" s="143" t="s">
        <v>48</v>
      </c>
      <c r="J46" s="147">
        <v>42990</v>
      </c>
      <c r="K46" s="147" t="str">
        <f t="shared" ca="1" si="5"/>
        <v>OK</v>
      </c>
      <c r="L46" s="147">
        <v>42551</v>
      </c>
      <c r="M46" s="143"/>
      <c r="N46" s="147" t="e">
        <f t="shared" ca="1" si="0"/>
        <v>#NUM!</v>
      </c>
      <c r="O46" s="153">
        <v>116</v>
      </c>
      <c r="P46" s="153">
        <v>4113</v>
      </c>
      <c r="Q46" s="150">
        <v>2013</v>
      </c>
      <c r="R46" s="147">
        <v>41529</v>
      </c>
      <c r="S46" s="151" t="str">
        <f t="shared" ca="1" si="1"/>
        <v>3 ans</v>
      </c>
      <c r="T46" s="151" t="str">
        <f t="shared" ca="1" si="2"/>
        <v>8 mois</v>
      </c>
      <c r="U46" s="151" t="str">
        <f t="shared" ca="1" si="3"/>
        <v>23 jours</v>
      </c>
      <c r="V46" s="151" t="str">
        <f t="shared" ca="1" si="7"/>
        <v>3 ans 8 mois 23 jours</v>
      </c>
      <c r="W46" s="151">
        <f t="shared" ca="1" si="6"/>
        <v>42890</v>
      </c>
      <c r="X46" s="149">
        <f>SUM('RELEVE KILOMETRAGE '!AC46)</f>
        <v>2063</v>
      </c>
      <c r="Y46" s="149"/>
      <c r="Z46" s="152">
        <f>SUM('COUT MAINTENANCE'!P46)</f>
        <v>0</v>
      </c>
      <c r="AA46" s="152">
        <f>SUM('COUT CARBURANT'!AB45)</f>
        <v>229.19</v>
      </c>
      <c r="AB46" s="152">
        <f>SUM('COUTE LAVAGE'!P46)</f>
        <v>0</v>
      </c>
      <c r="AC46" s="152">
        <f>SUM('COUT PEAGE'!P46)</f>
        <v>11.3</v>
      </c>
      <c r="AD46" s="152">
        <v>0</v>
      </c>
    </row>
    <row r="47" spans="1:30" ht="30" x14ac:dyDescent="0.25">
      <c r="A47" s="181">
        <v>42</v>
      </c>
      <c r="B47" s="178" t="s">
        <v>114</v>
      </c>
      <c r="C47" s="143">
        <v>1130</v>
      </c>
      <c r="D47" s="143" t="s">
        <v>124</v>
      </c>
      <c r="E47" s="143" t="s">
        <v>122</v>
      </c>
      <c r="F47" s="144" t="s">
        <v>123</v>
      </c>
      <c r="G47" s="148">
        <v>2</v>
      </c>
      <c r="H47" s="144"/>
      <c r="I47" s="143" t="s">
        <v>49</v>
      </c>
      <c r="J47" s="147">
        <v>42603</v>
      </c>
      <c r="K47" s="147" t="str">
        <f t="shared" ca="1" si="5"/>
        <v>ALERTE</v>
      </c>
      <c r="L47" s="147">
        <v>42473</v>
      </c>
      <c r="M47" s="147">
        <v>43203</v>
      </c>
      <c r="N47" s="147" t="str">
        <f t="shared" ca="1" si="0"/>
        <v>OK</v>
      </c>
      <c r="O47" s="153">
        <v>112</v>
      </c>
      <c r="P47" s="153">
        <v>4212</v>
      </c>
      <c r="Q47" s="150">
        <v>2012</v>
      </c>
      <c r="R47" s="147">
        <v>41142</v>
      </c>
      <c r="S47" s="151" t="str">
        <f t="shared" ca="1" si="1"/>
        <v>4 ans</v>
      </c>
      <c r="T47" s="151" t="str">
        <f t="shared" ca="1" si="2"/>
        <v>9 mois</v>
      </c>
      <c r="U47" s="151" t="str">
        <f t="shared" ca="1" si="3"/>
        <v>14 jours</v>
      </c>
      <c r="V47" s="151" t="str">
        <f t="shared" ca="1" si="7"/>
        <v>4 ans 9 mois 14 jours</v>
      </c>
      <c r="W47" s="151">
        <f t="shared" ca="1" si="6"/>
        <v>42890</v>
      </c>
      <c r="X47" s="149">
        <f>SUM('RELEVE KILOMETRAGE '!AC47)</f>
        <v>2109</v>
      </c>
      <c r="Y47" s="149"/>
      <c r="Z47" s="152">
        <f>SUM('COUT MAINTENANCE'!P47)</f>
        <v>760.88</v>
      </c>
      <c r="AA47" s="152">
        <f>SUM('COUT CARBURANT'!AB46)</f>
        <v>347.93999999999994</v>
      </c>
      <c r="AB47" s="152">
        <f>SUM('COUTE LAVAGE'!P47)</f>
        <v>0</v>
      </c>
      <c r="AC47" s="152">
        <f>SUM('COUT PEAGE'!P47)</f>
        <v>0</v>
      </c>
      <c r="AD47" s="152">
        <v>0</v>
      </c>
    </row>
    <row r="48" spans="1:30" ht="30" x14ac:dyDescent="0.25">
      <c r="A48" s="181">
        <v>43</v>
      </c>
      <c r="B48" s="178" t="s">
        <v>114</v>
      </c>
      <c r="C48" s="143">
        <v>1130</v>
      </c>
      <c r="D48" s="143" t="s">
        <v>124</v>
      </c>
      <c r="E48" s="143" t="s">
        <v>37</v>
      </c>
      <c r="F48" s="144" t="s">
        <v>125</v>
      </c>
      <c r="G48" s="148">
        <v>2</v>
      </c>
      <c r="H48" s="144"/>
      <c r="I48" s="143" t="s">
        <v>50</v>
      </c>
      <c r="J48" s="147">
        <v>43408</v>
      </c>
      <c r="K48" s="147" t="str">
        <f t="shared" ca="1" si="5"/>
        <v>OK</v>
      </c>
      <c r="L48" s="147">
        <v>42689</v>
      </c>
      <c r="M48" s="143"/>
      <c r="N48" s="147" t="e">
        <f t="shared" ca="1" si="0"/>
        <v>#NUM!</v>
      </c>
      <c r="O48" s="144" t="s">
        <v>156</v>
      </c>
      <c r="P48" s="144" t="s">
        <v>157</v>
      </c>
      <c r="Q48" s="150">
        <v>2014</v>
      </c>
      <c r="R48" s="147">
        <v>41947</v>
      </c>
      <c r="S48" s="151" t="str">
        <f t="shared" ca="1" si="1"/>
        <v>2 ans</v>
      </c>
      <c r="T48" s="151" t="str">
        <f t="shared" ca="1" si="2"/>
        <v>7 mois</v>
      </c>
      <c r="U48" s="151" t="str">
        <f t="shared" ca="1" si="3"/>
        <v/>
      </c>
      <c r="V48" s="151" t="str">
        <f t="shared" ca="1" si="7"/>
        <v>2 ans 7 mois</v>
      </c>
      <c r="W48" s="151">
        <f t="shared" ca="1" si="6"/>
        <v>42890</v>
      </c>
      <c r="X48" s="149">
        <f>SUM('RELEVE KILOMETRAGE '!AC48)</f>
        <v>1841</v>
      </c>
      <c r="Y48" s="149"/>
      <c r="Z48" s="152">
        <f>SUM('COUT MAINTENANCE'!P48)</f>
        <v>1410.75</v>
      </c>
      <c r="AA48" s="152">
        <f>SUM('COUT CARBURANT'!AB47)</f>
        <v>571.29999999999995</v>
      </c>
      <c r="AB48" s="152">
        <f>SUM('COUTE LAVAGE'!P48)</f>
        <v>0</v>
      </c>
      <c r="AC48" s="152">
        <f>SUM('COUT PEAGE'!P48)</f>
        <v>0</v>
      </c>
      <c r="AD48" s="152">
        <v>0</v>
      </c>
    </row>
    <row r="49" spans="1:30" ht="30" x14ac:dyDescent="0.25">
      <c r="A49" s="181">
        <v>44</v>
      </c>
      <c r="B49" s="178" t="s">
        <v>114</v>
      </c>
      <c r="C49" s="143">
        <v>1130</v>
      </c>
      <c r="D49" s="143" t="s">
        <v>124</v>
      </c>
      <c r="E49" s="143" t="s">
        <v>37</v>
      </c>
      <c r="F49" s="144" t="s">
        <v>125</v>
      </c>
      <c r="G49" s="148">
        <v>2</v>
      </c>
      <c r="H49" s="144"/>
      <c r="I49" s="143" t="s">
        <v>51</v>
      </c>
      <c r="J49" s="147">
        <v>43425</v>
      </c>
      <c r="K49" s="147" t="str">
        <f t="shared" ca="1" si="5"/>
        <v>OK</v>
      </c>
      <c r="L49" s="147">
        <v>42689</v>
      </c>
      <c r="M49" s="143"/>
      <c r="N49" s="147" t="e">
        <f t="shared" ca="1" si="0"/>
        <v>#NUM!</v>
      </c>
      <c r="O49" s="148">
        <v>122</v>
      </c>
      <c r="P49" s="148">
        <v>4414</v>
      </c>
      <c r="Q49" s="150">
        <v>2014</v>
      </c>
      <c r="R49" s="147">
        <v>41967</v>
      </c>
      <c r="S49" s="151" t="str">
        <f t="shared" ca="1" si="1"/>
        <v>2 ans</v>
      </c>
      <c r="T49" s="151" t="str">
        <f t="shared" ca="1" si="2"/>
        <v>6 mois</v>
      </c>
      <c r="U49" s="151" t="str">
        <f t="shared" ca="1" si="3"/>
        <v>11 jours</v>
      </c>
      <c r="V49" s="151" t="str">
        <f t="shared" ca="1" si="7"/>
        <v>2 ans 6 mois 11 jours</v>
      </c>
      <c r="W49" s="151">
        <f t="shared" ca="1" si="6"/>
        <v>42890</v>
      </c>
      <c r="X49" s="149">
        <f>SUM('RELEVE KILOMETRAGE '!AC49)</f>
        <v>1165</v>
      </c>
      <c r="Y49" s="149"/>
      <c r="Z49" s="152">
        <f>SUM('COUT MAINTENANCE'!P49)</f>
        <v>835.21</v>
      </c>
      <c r="AA49" s="152">
        <f>SUM('COUT CARBURANT'!AB48)</f>
        <v>503.52</v>
      </c>
      <c r="AB49" s="152">
        <f>SUM('COUTE LAVAGE'!P49)</f>
        <v>0</v>
      </c>
      <c r="AC49" s="152">
        <f>SUM('COUT PEAGE'!P49)</f>
        <v>0</v>
      </c>
      <c r="AD49" s="152">
        <v>0</v>
      </c>
    </row>
    <row r="50" spans="1:30" ht="23.25" x14ac:dyDescent="0.25">
      <c r="A50" s="181">
        <v>46</v>
      </c>
      <c r="B50" s="178" t="s">
        <v>76</v>
      </c>
      <c r="C50" s="143">
        <v>1130</v>
      </c>
      <c r="D50" s="143" t="s">
        <v>102</v>
      </c>
      <c r="E50" s="143" t="s">
        <v>53</v>
      </c>
      <c r="F50" s="144" t="s">
        <v>126</v>
      </c>
      <c r="G50" s="148">
        <v>2</v>
      </c>
      <c r="H50" s="144"/>
      <c r="I50" s="143" t="s">
        <v>52</v>
      </c>
      <c r="J50" s="147">
        <v>42988</v>
      </c>
      <c r="K50" s="147" t="str">
        <f t="shared" ca="1" si="5"/>
        <v>OK</v>
      </c>
      <c r="L50" s="147">
        <v>42815</v>
      </c>
      <c r="M50" s="147">
        <v>43545</v>
      </c>
      <c r="N50" s="147" t="str">
        <f t="shared" ca="1" si="0"/>
        <v>OK</v>
      </c>
      <c r="O50" s="153">
        <v>108</v>
      </c>
      <c r="P50" s="153">
        <v>4611</v>
      </c>
      <c r="Q50" s="150">
        <v>2011</v>
      </c>
      <c r="R50" s="147">
        <v>40799</v>
      </c>
      <c r="S50" s="151" t="str">
        <f t="shared" ca="1" si="1"/>
        <v>5 ans</v>
      </c>
      <c r="T50" s="151" t="str">
        <f t="shared" ca="1" si="2"/>
        <v>8 mois</v>
      </c>
      <c r="U50" s="151" t="str">
        <f t="shared" ca="1" si="3"/>
        <v>22 jours</v>
      </c>
      <c r="V50" s="151" t="str">
        <f t="shared" ca="1" si="7"/>
        <v>5 ans 8 mois 22 jours</v>
      </c>
      <c r="W50" s="151">
        <f t="shared" ca="1" si="6"/>
        <v>42890</v>
      </c>
      <c r="X50" s="149">
        <f>SUM('RELEVE KILOMETRAGE '!AC50)</f>
        <v>1166</v>
      </c>
      <c r="Y50" s="149"/>
      <c r="Z50" s="152">
        <f>SUM('COUT MAINTENANCE'!P50)</f>
        <v>1195.98</v>
      </c>
      <c r="AA50" s="152">
        <f>SUM('COUT CARBURANT'!AB49)</f>
        <v>93.27000000000001</v>
      </c>
      <c r="AB50" s="152">
        <f>SUM('COUTE LAVAGE'!P50)</f>
        <v>0</v>
      </c>
      <c r="AC50" s="152">
        <f>SUM('COUT PEAGE'!P50)</f>
        <v>0</v>
      </c>
      <c r="AD50" s="152">
        <v>0</v>
      </c>
    </row>
    <row r="51" spans="1:30" ht="30" x14ac:dyDescent="0.25">
      <c r="A51" s="181">
        <v>47</v>
      </c>
      <c r="B51" s="178" t="s">
        <v>114</v>
      </c>
      <c r="C51" s="143">
        <v>1130</v>
      </c>
      <c r="D51" s="143" t="s">
        <v>124</v>
      </c>
      <c r="E51" s="143" t="s">
        <v>37</v>
      </c>
      <c r="F51" s="144" t="s">
        <v>125</v>
      </c>
      <c r="G51" s="148">
        <v>2</v>
      </c>
      <c r="H51" s="144"/>
      <c r="I51" s="143" t="s">
        <v>54</v>
      </c>
      <c r="J51" s="147">
        <v>42968</v>
      </c>
      <c r="K51" s="147" t="str">
        <f t="shared" ca="1" si="5"/>
        <v>ATTENTION</v>
      </c>
      <c r="L51" s="147">
        <v>42460</v>
      </c>
      <c r="M51" s="143"/>
      <c r="N51" s="147" t="e">
        <f t="shared" ca="1" si="0"/>
        <v>#NUM!</v>
      </c>
      <c r="O51" s="153">
        <v>89</v>
      </c>
      <c r="P51" s="153">
        <v>4707</v>
      </c>
      <c r="Q51" s="150">
        <v>2007</v>
      </c>
      <c r="R51" s="147">
        <v>39254</v>
      </c>
      <c r="S51" s="151" t="str">
        <f t="shared" ca="1" si="1"/>
        <v>9 ans</v>
      </c>
      <c r="T51" s="151" t="str">
        <f t="shared" ca="1" si="2"/>
        <v>11 mois</v>
      </c>
      <c r="U51" s="151" t="str">
        <f t="shared" ca="1" si="3"/>
        <v>14 jours</v>
      </c>
      <c r="V51" s="151" t="str">
        <f t="shared" ca="1" si="7"/>
        <v>9 ans 11 mois 14 jours</v>
      </c>
      <c r="W51" s="151">
        <f t="shared" ca="1" si="6"/>
        <v>42890</v>
      </c>
      <c r="X51" s="149">
        <f>SUM('RELEVE KILOMETRAGE '!AC51)</f>
        <v>860</v>
      </c>
      <c r="Y51" s="149"/>
      <c r="Z51" s="152">
        <f>SUM('COUT MAINTENANCE'!P51)</f>
        <v>53.22</v>
      </c>
      <c r="AA51" s="152">
        <f>SUM('COUT CARBURANT'!AB50)</f>
        <v>30.32</v>
      </c>
      <c r="AB51" s="152">
        <f>SUM('COUTE LAVAGE'!P51)</f>
        <v>0</v>
      </c>
      <c r="AC51" s="152">
        <f>SUM('COUT PEAGE'!P51)</f>
        <v>0</v>
      </c>
      <c r="AD51" s="152">
        <v>0</v>
      </c>
    </row>
    <row r="52" spans="1:30" ht="23.25" x14ac:dyDescent="0.25">
      <c r="A52" s="181">
        <v>49</v>
      </c>
      <c r="B52" s="178" t="s">
        <v>76</v>
      </c>
      <c r="C52" s="143">
        <v>1130</v>
      </c>
      <c r="D52" s="143" t="s">
        <v>102</v>
      </c>
      <c r="E52" s="143" t="s">
        <v>57</v>
      </c>
      <c r="F52" s="144" t="s">
        <v>127</v>
      </c>
      <c r="G52" s="148">
        <v>9</v>
      </c>
      <c r="H52" s="144"/>
      <c r="I52" s="143" t="s">
        <v>56</v>
      </c>
      <c r="J52" s="147">
        <v>43490</v>
      </c>
      <c r="K52" s="147" t="str">
        <f t="shared" ca="1" si="5"/>
        <v>OK</v>
      </c>
      <c r="L52" s="147">
        <v>41880</v>
      </c>
      <c r="M52" s="143"/>
      <c r="N52" s="147" t="e">
        <f t="shared" ca="1" si="0"/>
        <v>#NUM!</v>
      </c>
      <c r="O52" s="148">
        <v>83</v>
      </c>
      <c r="P52" s="148">
        <v>4905</v>
      </c>
      <c r="Q52" s="150">
        <v>2005</v>
      </c>
      <c r="R52" s="147">
        <v>38422</v>
      </c>
      <c r="S52" s="151" t="str">
        <f t="shared" ca="1" si="1"/>
        <v>12 ans</v>
      </c>
      <c r="T52" s="151" t="str">
        <f t="shared" ca="1" si="2"/>
        <v>2 mois</v>
      </c>
      <c r="U52" s="151" t="str">
        <f t="shared" ca="1" si="3"/>
        <v>24 jours</v>
      </c>
      <c r="V52" s="151" t="str">
        <f t="shared" ca="1" si="7"/>
        <v>12 ans 2 mois 24 jours</v>
      </c>
      <c r="W52" s="151">
        <f t="shared" ca="1" si="6"/>
        <v>42890</v>
      </c>
      <c r="X52" s="149">
        <f>SUM('RELEVE KILOMETRAGE '!AC52)</f>
        <v>943</v>
      </c>
      <c r="Y52" s="149"/>
      <c r="Z52" s="152">
        <f>SUM('COUT MAINTENANCE'!P53)</f>
        <v>46.44</v>
      </c>
      <c r="AA52" s="152">
        <f>SUM('COUT CARBURANT'!AB52)</f>
        <v>86.69</v>
      </c>
      <c r="AB52" s="152">
        <f>SUM('COUTE LAVAGE'!P53)</f>
        <v>0</v>
      </c>
      <c r="AC52" s="152">
        <f>SUM('COUT PEAGE'!P53)</f>
        <v>0</v>
      </c>
      <c r="AD52" s="152">
        <v>0</v>
      </c>
    </row>
    <row r="53" spans="1:30" ht="23.25" x14ac:dyDescent="0.25">
      <c r="A53" s="181">
        <v>50</v>
      </c>
      <c r="B53" s="178" t="s">
        <v>76</v>
      </c>
      <c r="C53" s="143">
        <v>1130</v>
      </c>
      <c r="D53" s="143" t="s">
        <v>102</v>
      </c>
      <c r="E53" s="143" t="s">
        <v>117</v>
      </c>
      <c r="F53" s="144" t="s">
        <v>128</v>
      </c>
      <c r="G53" s="148">
        <v>3</v>
      </c>
      <c r="H53" s="144"/>
      <c r="I53" s="143" t="s">
        <v>58</v>
      </c>
      <c r="J53" s="147">
        <v>43082</v>
      </c>
      <c r="K53" s="147" t="str">
        <f t="shared" ca="1" si="5"/>
        <v>OK</v>
      </c>
      <c r="L53" s="147">
        <v>42450</v>
      </c>
      <c r="M53" s="143"/>
      <c r="N53" s="147" t="e">
        <f t="shared" ca="1" si="0"/>
        <v>#NUM!</v>
      </c>
      <c r="O53" s="148">
        <v>70</v>
      </c>
      <c r="P53" s="148">
        <v>5002</v>
      </c>
      <c r="Q53" s="150">
        <v>2002</v>
      </c>
      <c r="R53" s="147">
        <v>37287</v>
      </c>
      <c r="S53" s="151" t="str">
        <f t="shared" ca="1" si="1"/>
        <v>15 ans</v>
      </c>
      <c r="T53" s="151" t="str">
        <f t="shared" ca="1" si="2"/>
        <v>4 mois</v>
      </c>
      <c r="U53" s="151" t="str">
        <f t="shared" ca="1" si="3"/>
        <v>4 jours</v>
      </c>
      <c r="V53" s="151" t="str">
        <f t="shared" ca="1" si="7"/>
        <v>15 ans 4 mois 4 jours</v>
      </c>
      <c r="W53" s="151">
        <f t="shared" ca="1" si="6"/>
        <v>42890</v>
      </c>
      <c r="X53" s="149">
        <f>SUM('RELEVE KILOMETRAGE '!AC53)</f>
        <v>945</v>
      </c>
      <c r="Y53" s="149"/>
      <c r="Z53" s="152">
        <f>SUM('COUT MAINTENANCE'!P54)</f>
        <v>0</v>
      </c>
      <c r="AA53" s="152">
        <f>SUM('COUT CARBURANT'!AB53)</f>
        <v>175.67000000000002</v>
      </c>
      <c r="AB53" s="152">
        <f>SUM('COUTE LAVAGE'!P54)</f>
        <v>0</v>
      </c>
      <c r="AC53" s="152">
        <f>SUM('COUT PEAGE'!P54)</f>
        <v>0</v>
      </c>
      <c r="AD53" s="152">
        <v>0</v>
      </c>
    </row>
    <row r="54" spans="1:30" ht="23.25" x14ac:dyDescent="0.25">
      <c r="A54" s="181">
        <v>52</v>
      </c>
      <c r="B54" s="178" t="s">
        <v>85</v>
      </c>
      <c r="C54" s="143"/>
      <c r="D54" s="143" t="s">
        <v>129</v>
      </c>
      <c r="E54" s="143" t="s">
        <v>60</v>
      </c>
      <c r="F54" s="144" t="s">
        <v>130</v>
      </c>
      <c r="G54" s="148">
        <v>2</v>
      </c>
      <c r="H54" s="144"/>
      <c r="I54" s="143" t="s">
        <v>59</v>
      </c>
      <c r="J54" s="147">
        <v>42932</v>
      </c>
      <c r="K54" s="147" t="str">
        <f t="shared" ca="1" si="5"/>
        <v>ATTENTION</v>
      </c>
      <c r="L54" s="147">
        <v>42689</v>
      </c>
      <c r="M54" s="143"/>
      <c r="N54" s="147" t="e">
        <f t="shared" ca="1" si="0"/>
        <v>#NUM!</v>
      </c>
      <c r="O54" s="148">
        <v>88</v>
      </c>
      <c r="P54" s="148">
        <v>8297</v>
      </c>
      <c r="Q54" s="150">
        <v>1997</v>
      </c>
      <c r="R54" s="147">
        <v>35703</v>
      </c>
      <c r="S54" s="151" t="str">
        <f t="shared" ca="1" si="1"/>
        <v>19 ans</v>
      </c>
      <c r="T54" s="151" t="str">
        <f t="shared" ca="1" si="2"/>
        <v>8 mois</v>
      </c>
      <c r="U54" s="151" t="str">
        <f t="shared" ca="1" si="3"/>
        <v>5 jours</v>
      </c>
      <c r="V54" s="151" t="str">
        <f t="shared" ca="1" si="7"/>
        <v>19 ans 8 mois 5 jours</v>
      </c>
      <c r="W54" s="151">
        <f t="shared" ca="1" si="6"/>
        <v>42890</v>
      </c>
      <c r="X54" s="149">
        <f>SUM('RELEVE KILOMETRAGE '!AC54)</f>
        <v>529</v>
      </c>
      <c r="Y54" s="149"/>
      <c r="Z54" s="152">
        <f>SUM('COUT MAINTENANCE'!P55)</f>
        <v>0</v>
      </c>
      <c r="AA54" s="152">
        <f>SUM('COUT CARBURANT'!AB54)</f>
        <v>97.61</v>
      </c>
      <c r="AB54" s="152">
        <f>SUM('COUTE LAVAGE'!P55)</f>
        <v>0</v>
      </c>
      <c r="AC54" s="152">
        <f>SUM('COUT PEAGE'!P55)</f>
        <v>0</v>
      </c>
      <c r="AD54" s="152">
        <v>0</v>
      </c>
    </row>
    <row r="55" spans="1:30" ht="23.25" x14ac:dyDescent="0.25">
      <c r="A55" s="181">
        <v>53</v>
      </c>
      <c r="B55" s="178" t="s">
        <v>352</v>
      </c>
      <c r="C55" s="143"/>
      <c r="D55" s="143" t="s">
        <v>353</v>
      </c>
      <c r="E55" s="143" t="s">
        <v>20</v>
      </c>
      <c r="F55" s="144" t="s">
        <v>131</v>
      </c>
      <c r="G55" s="148">
        <v>2</v>
      </c>
      <c r="H55" s="144"/>
      <c r="I55" s="143" t="s">
        <v>61</v>
      </c>
      <c r="J55" s="147">
        <v>43253</v>
      </c>
      <c r="K55" s="147" t="str">
        <f t="shared" ca="1" si="5"/>
        <v>OK</v>
      </c>
      <c r="L55" s="147">
        <v>42450</v>
      </c>
      <c r="M55" s="143"/>
      <c r="N55" s="147" t="e">
        <f t="shared" ca="1" si="0"/>
        <v>#NUM!</v>
      </c>
      <c r="O55" s="148">
        <v>98</v>
      </c>
      <c r="P55" s="148">
        <v>5308</v>
      </c>
      <c r="Q55" s="150">
        <v>2008</v>
      </c>
      <c r="R55" s="147">
        <v>39629</v>
      </c>
      <c r="S55" s="151" t="str">
        <f t="shared" ca="1" si="1"/>
        <v>8 ans</v>
      </c>
      <c r="T55" s="151" t="str">
        <f t="shared" ca="1" si="2"/>
        <v>11 mois</v>
      </c>
      <c r="U55" s="151" t="str">
        <f t="shared" ca="1" si="3"/>
        <v>5 jours</v>
      </c>
      <c r="V55" s="151" t="str">
        <f t="shared" ca="1" si="7"/>
        <v>8 ans 11 mois 5 jours</v>
      </c>
      <c r="W55" s="151">
        <f t="shared" ca="1" si="6"/>
        <v>42890</v>
      </c>
      <c r="X55" s="149">
        <f>SUM('RELEVE KILOMETRAGE '!AC55)</f>
        <v>1578</v>
      </c>
      <c r="Y55" s="149"/>
      <c r="Z55" s="152">
        <f>SUM('COUT MAINTENANCE'!P56)</f>
        <v>45.02</v>
      </c>
      <c r="AA55" s="152">
        <f>SUM('COUT CARBURANT'!AB55)</f>
        <v>158.51</v>
      </c>
      <c r="AB55" s="152">
        <f>SUM('COUTE LAVAGE'!P56)</f>
        <v>0</v>
      </c>
      <c r="AC55" s="152">
        <f>SUM('COUT PEAGE'!P56)</f>
        <v>0</v>
      </c>
      <c r="AD55" s="152">
        <v>0</v>
      </c>
    </row>
    <row r="56" spans="1:30" ht="23.25" x14ac:dyDescent="0.25">
      <c r="A56" s="181">
        <v>54</v>
      </c>
      <c r="B56" s="178" t="s">
        <v>352</v>
      </c>
      <c r="C56" s="143"/>
      <c r="D56" s="143" t="s">
        <v>353</v>
      </c>
      <c r="E56" s="143" t="s">
        <v>20</v>
      </c>
      <c r="F56" s="144" t="s">
        <v>131</v>
      </c>
      <c r="G56" s="148">
        <v>2</v>
      </c>
      <c r="H56" s="144"/>
      <c r="I56" s="143" t="s">
        <v>62</v>
      </c>
      <c r="J56" s="147">
        <v>42867</v>
      </c>
      <c r="K56" s="147" t="str">
        <f t="shared" ca="1" si="5"/>
        <v>ALERTE</v>
      </c>
      <c r="L56" s="147">
        <v>42678</v>
      </c>
      <c r="M56" s="143"/>
      <c r="N56" s="147" t="e">
        <f t="shared" ca="1" si="0"/>
        <v>#NUM!</v>
      </c>
      <c r="O56" s="148">
        <v>102</v>
      </c>
      <c r="P56" s="148">
        <v>5409</v>
      </c>
      <c r="Q56" s="150">
        <v>2009</v>
      </c>
      <c r="R56" s="147">
        <v>39945</v>
      </c>
      <c r="S56" s="151" t="str">
        <f t="shared" ca="1" si="1"/>
        <v>8 ans</v>
      </c>
      <c r="T56" s="151" t="str">
        <f t="shared" ca="1" si="2"/>
        <v/>
      </c>
      <c r="U56" s="151" t="str">
        <f t="shared" ca="1" si="3"/>
        <v>23 jours</v>
      </c>
      <c r="V56" s="151" t="str">
        <f t="shared" ca="1" si="7"/>
        <v>8 ans 23 jours</v>
      </c>
      <c r="W56" s="151">
        <f t="shared" ca="1" si="6"/>
        <v>42890</v>
      </c>
      <c r="X56" s="149">
        <f>SUM('RELEVE KILOMETRAGE '!AC56)</f>
        <v>999</v>
      </c>
      <c r="Y56" s="149"/>
      <c r="Z56" s="152">
        <f>SUM('COUT MAINTENANCE'!P57)</f>
        <v>0</v>
      </c>
      <c r="AA56" s="152">
        <f>SUM('COUT CARBURANT'!AB56)</f>
        <v>135.05000000000001</v>
      </c>
      <c r="AB56" s="152">
        <f>SUM('COUTE LAVAGE'!P57)</f>
        <v>0</v>
      </c>
      <c r="AC56" s="152">
        <f>SUM('COUT PEAGE'!P57)</f>
        <v>0</v>
      </c>
      <c r="AD56" s="152">
        <v>0</v>
      </c>
    </row>
    <row r="57" spans="1:30" ht="23.25" x14ac:dyDescent="0.25">
      <c r="A57" s="181">
        <v>55</v>
      </c>
      <c r="B57" s="178" t="s">
        <v>352</v>
      </c>
      <c r="C57" s="143"/>
      <c r="D57" s="143" t="s">
        <v>353</v>
      </c>
      <c r="E57" s="143" t="s">
        <v>37</v>
      </c>
      <c r="F57" s="144" t="s">
        <v>132</v>
      </c>
      <c r="G57" s="148">
        <v>3</v>
      </c>
      <c r="H57" s="144"/>
      <c r="I57" s="143" t="s">
        <v>63</v>
      </c>
      <c r="J57" s="147">
        <v>43215</v>
      </c>
      <c r="K57" s="147" t="str">
        <f t="shared" ca="1" si="5"/>
        <v>OK</v>
      </c>
      <c r="L57" s="147">
        <v>42450</v>
      </c>
      <c r="M57" s="143"/>
      <c r="N57" s="147" t="e">
        <f t="shared" ca="1" si="0"/>
        <v>#NUM!</v>
      </c>
      <c r="O57" s="153">
        <v>101</v>
      </c>
      <c r="P57" s="153">
        <v>5509</v>
      </c>
      <c r="Q57" s="150">
        <v>2009</v>
      </c>
      <c r="R57" s="147">
        <v>39931</v>
      </c>
      <c r="S57" s="151" t="str">
        <f t="shared" ca="1" si="1"/>
        <v>8 ans</v>
      </c>
      <c r="T57" s="151" t="str">
        <f t="shared" ca="1" si="2"/>
        <v>1 mois</v>
      </c>
      <c r="U57" s="151" t="str">
        <f t="shared" ca="1" si="3"/>
        <v>7 jours</v>
      </c>
      <c r="V57" s="151" t="str">
        <f t="shared" ca="1" si="7"/>
        <v>8 ans 1 mois 7 jours</v>
      </c>
      <c r="W57" s="151">
        <f t="shared" ca="1" si="6"/>
        <v>42890</v>
      </c>
      <c r="X57" s="149">
        <f>SUM('RELEVE KILOMETRAGE '!AC57)</f>
        <v>382</v>
      </c>
      <c r="Y57" s="149"/>
      <c r="Z57" s="152">
        <f>SUM('COUT MAINTENANCE'!P58)</f>
        <v>0</v>
      </c>
      <c r="AA57" s="152">
        <f>SUM('COUT CARBURANT'!AB57)</f>
        <v>115.52</v>
      </c>
      <c r="AB57" s="152">
        <f>SUM('COUTE LAVAGE'!P58)</f>
        <v>0</v>
      </c>
      <c r="AC57" s="152">
        <f>SUM('COUT PEAGE'!P58)</f>
        <v>48.099999999999994</v>
      </c>
      <c r="AD57" s="152">
        <v>0</v>
      </c>
    </row>
    <row r="58" spans="1:30" ht="23.25" x14ac:dyDescent="0.25">
      <c r="A58" s="181">
        <v>56</v>
      </c>
      <c r="B58" s="178" t="s">
        <v>76</v>
      </c>
      <c r="C58" s="143">
        <v>1130</v>
      </c>
      <c r="D58" s="143" t="s">
        <v>102</v>
      </c>
      <c r="E58" s="143" t="s">
        <v>57</v>
      </c>
      <c r="F58" s="144" t="s">
        <v>127</v>
      </c>
      <c r="G58" s="148">
        <v>9</v>
      </c>
      <c r="H58" s="144"/>
      <c r="I58" s="143" t="s">
        <v>64</v>
      </c>
      <c r="J58" s="147">
        <v>43190</v>
      </c>
      <c r="K58" s="147" t="str">
        <f t="shared" ca="1" si="5"/>
        <v>OK</v>
      </c>
      <c r="L58" s="147">
        <v>42412</v>
      </c>
      <c r="M58" s="147">
        <v>43143</v>
      </c>
      <c r="N58" s="147" t="str">
        <f t="shared" ca="1" si="0"/>
        <v>OK</v>
      </c>
      <c r="O58" s="153">
        <v>104</v>
      </c>
      <c r="P58" s="153">
        <v>5610</v>
      </c>
      <c r="Q58" s="150">
        <v>2010</v>
      </c>
      <c r="R58" s="147">
        <v>40297</v>
      </c>
      <c r="S58" s="151" t="str">
        <f t="shared" ca="1" si="1"/>
        <v>7 ans</v>
      </c>
      <c r="T58" s="151" t="str">
        <f t="shared" ca="1" si="2"/>
        <v>1 mois</v>
      </c>
      <c r="U58" s="151" t="str">
        <f t="shared" ca="1" si="3"/>
        <v>6 jours</v>
      </c>
      <c r="V58" s="151" t="str">
        <f t="shared" ca="1" si="7"/>
        <v>7 ans 1 mois 6 jours</v>
      </c>
      <c r="W58" s="151">
        <f t="shared" ca="1" si="6"/>
        <v>42890</v>
      </c>
      <c r="X58" s="149">
        <f>SUM('RELEVE KILOMETRAGE '!AC58)</f>
        <v>1591</v>
      </c>
      <c r="Y58" s="149"/>
      <c r="Z58" s="152">
        <f>SUM('COUT MAINTENANCE'!P59)</f>
        <v>347.28</v>
      </c>
      <c r="AA58" s="152">
        <f>SUM('COUT CARBURANT'!AB58)</f>
        <v>323.92</v>
      </c>
      <c r="AB58" s="152">
        <f>SUM('COUTE LAVAGE'!P59)</f>
        <v>0</v>
      </c>
      <c r="AC58" s="152">
        <f>SUM('COUT PEAGE'!P59)</f>
        <v>33.6</v>
      </c>
      <c r="AD58" s="152">
        <v>0</v>
      </c>
    </row>
    <row r="59" spans="1:30" ht="23.25" x14ac:dyDescent="0.25">
      <c r="A59" s="181">
        <v>57</v>
      </c>
      <c r="B59" s="178" t="s">
        <v>76</v>
      </c>
      <c r="C59" s="143">
        <v>1130</v>
      </c>
      <c r="D59" s="143" t="s">
        <v>102</v>
      </c>
      <c r="E59" s="143" t="s">
        <v>57</v>
      </c>
      <c r="F59" s="144" t="s">
        <v>127</v>
      </c>
      <c r="G59" s="148">
        <v>9</v>
      </c>
      <c r="H59" s="144"/>
      <c r="I59" s="143" t="s">
        <v>65</v>
      </c>
      <c r="J59" s="147">
        <v>43190</v>
      </c>
      <c r="K59" s="147" t="str">
        <f t="shared" ca="1" si="5"/>
        <v>OK</v>
      </c>
      <c r="L59" s="147">
        <v>42807</v>
      </c>
      <c r="M59" s="147">
        <v>42807</v>
      </c>
      <c r="N59" s="147" t="str">
        <f t="shared" ca="1" si="0"/>
        <v>ALERTE</v>
      </c>
      <c r="O59" s="153">
        <v>105</v>
      </c>
      <c r="P59" s="153">
        <v>5710</v>
      </c>
      <c r="Q59" s="150">
        <v>2010</v>
      </c>
      <c r="R59" s="147">
        <v>40310</v>
      </c>
      <c r="S59" s="151" t="str">
        <f t="shared" ca="1" si="1"/>
        <v>7 ans</v>
      </c>
      <c r="T59" s="151" t="str">
        <f t="shared" ca="1" si="2"/>
        <v/>
      </c>
      <c r="U59" s="151" t="str">
        <f t="shared" ca="1" si="3"/>
        <v>23 jours</v>
      </c>
      <c r="V59" s="151" t="str">
        <f t="shared" ca="1" si="7"/>
        <v>7 ans 23 jours</v>
      </c>
      <c r="W59" s="151">
        <f t="shared" ca="1" si="6"/>
        <v>42890</v>
      </c>
      <c r="X59" s="149">
        <f>SUM('RELEVE KILOMETRAGE '!AC59)</f>
        <v>1853</v>
      </c>
      <c r="Y59" s="149"/>
      <c r="Z59" s="152">
        <f>SUM('COUT MAINTENANCE'!P60)</f>
        <v>355</v>
      </c>
      <c r="AA59" s="152">
        <f>SUM('COUT CARBURANT'!AB59)</f>
        <v>321.83</v>
      </c>
      <c r="AB59" s="152">
        <f>SUM('COUTE LAVAGE'!P60)</f>
        <v>0</v>
      </c>
      <c r="AC59" s="152">
        <f>SUM('COUT PEAGE'!P60)</f>
        <v>3.6</v>
      </c>
      <c r="AD59" s="152">
        <v>0</v>
      </c>
    </row>
    <row r="60" spans="1:30" ht="23.25" x14ac:dyDescent="0.25">
      <c r="A60" s="181">
        <v>60</v>
      </c>
      <c r="B60" s="178" t="s">
        <v>76</v>
      </c>
      <c r="C60" s="143">
        <v>1130</v>
      </c>
      <c r="D60" s="143" t="s">
        <v>102</v>
      </c>
      <c r="E60" s="143" t="s">
        <v>57</v>
      </c>
      <c r="F60" s="144" t="s">
        <v>127</v>
      </c>
      <c r="G60" s="148">
        <v>9</v>
      </c>
      <c r="H60" s="144"/>
      <c r="I60" s="143" t="s">
        <v>66</v>
      </c>
      <c r="J60" s="147">
        <v>43541</v>
      </c>
      <c r="K60" s="147" t="str">
        <f t="shared" ca="1" si="5"/>
        <v>OK</v>
      </c>
      <c r="L60" s="147">
        <v>42038</v>
      </c>
      <c r="M60" s="143"/>
      <c r="N60" s="147" t="e">
        <f t="shared" ca="1" si="0"/>
        <v>#NUM!</v>
      </c>
      <c r="O60" s="144" t="s">
        <v>158</v>
      </c>
      <c r="P60" s="144" t="s">
        <v>159</v>
      </c>
      <c r="Q60" s="150">
        <v>2009</v>
      </c>
      <c r="R60" s="147">
        <v>39902</v>
      </c>
      <c r="S60" s="151" t="str">
        <f t="shared" ca="1" si="1"/>
        <v>8 ans</v>
      </c>
      <c r="T60" s="151" t="str">
        <f t="shared" ca="1" si="2"/>
        <v>2 mois</v>
      </c>
      <c r="U60" s="151" t="str">
        <f t="shared" ca="1" si="3"/>
        <v>5 jours</v>
      </c>
      <c r="V60" s="151" t="str">
        <f t="shared" ca="1" si="7"/>
        <v>8 ans 2 mois 5 jours</v>
      </c>
      <c r="W60" s="151">
        <f t="shared" ca="1" si="6"/>
        <v>42890</v>
      </c>
      <c r="X60" s="149">
        <f>SUM('RELEVE KILOMETRAGE '!AC60)</f>
        <v>1008</v>
      </c>
      <c r="Y60" s="149"/>
      <c r="Z60" s="152">
        <f>SUM('COUT MAINTENANCE'!P61)</f>
        <v>0</v>
      </c>
      <c r="AA60" s="152">
        <f>SUM('COUT CARBURANT'!AB60)</f>
        <v>86.69</v>
      </c>
      <c r="AB60" s="152">
        <f>SUM('COUTE LAVAGE'!P61)</f>
        <v>0</v>
      </c>
      <c r="AC60" s="152">
        <f>SUM('COUT PEAGE'!P61)</f>
        <v>0</v>
      </c>
      <c r="AD60" s="152">
        <v>0</v>
      </c>
    </row>
    <row r="61" spans="1:30" ht="23.25" x14ac:dyDescent="0.25">
      <c r="A61" s="181">
        <v>62</v>
      </c>
      <c r="B61" s="178" t="s">
        <v>76</v>
      </c>
      <c r="C61" s="143">
        <v>1130</v>
      </c>
      <c r="D61" s="143" t="s">
        <v>102</v>
      </c>
      <c r="E61" s="143" t="s">
        <v>57</v>
      </c>
      <c r="F61" s="144" t="s">
        <v>127</v>
      </c>
      <c r="G61" s="148">
        <v>9</v>
      </c>
      <c r="H61" s="144"/>
      <c r="I61" s="143" t="s">
        <v>67</v>
      </c>
      <c r="J61" s="147">
        <v>43546</v>
      </c>
      <c r="K61" s="147" t="str">
        <f t="shared" ca="1" si="5"/>
        <v>OK</v>
      </c>
      <c r="L61" s="147">
        <v>42247</v>
      </c>
      <c r="M61" s="143"/>
      <c r="N61" s="147" t="e">
        <f t="shared" ca="1" si="0"/>
        <v>#NUM!</v>
      </c>
      <c r="O61" s="153">
        <v>73</v>
      </c>
      <c r="P61" s="153">
        <v>6203</v>
      </c>
      <c r="Q61" s="150">
        <v>2003</v>
      </c>
      <c r="R61" s="147">
        <v>37719</v>
      </c>
      <c r="S61" s="151" t="str">
        <f t="shared" ca="1" si="1"/>
        <v>14 ans</v>
      </c>
      <c r="T61" s="151" t="str">
        <f t="shared" ca="1" si="2"/>
        <v>1 mois</v>
      </c>
      <c r="U61" s="151" t="str">
        <f t="shared" ca="1" si="3"/>
        <v>27 jours</v>
      </c>
      <c r="V61" s="151" t="str">
        <f t="shared" ca="1" si="7"/>
        <v>14 ans 1 mois 27 jours</v>
      </c>
      <c r="W61" s="151">
        <f t="shared" ca="1" si="6"/>
        <v>42890</v>
      </c>
      <c r="X61" s="149">
        <f>SUM('RELEVE KILOMETRAGE '!AC61)</f>
        <v>808</v>
      </c>
      <c r="Y61" s="149"/>
      <c r="Z61" s="152">
        <f>SUM('COUT MAINTENANCE'!P62)</f>
        <v>0</v>
      </c>
      <c r="AA61" s="152">
        <f>SUM('COUT CARBURANT'!AB61)</f>
        <v>74.03</v>
      </c>
      <c r="AB61" s="152">
        <f>SUM('COUTE LAVAGE'!P62)</f>
        <v>0</v>
      </c>
      <c r="AC61" s="152">
        <f>SUM('COUT PEAGE'!P62)</f>
        <v>0</v>
      </c>
      <c r="AD61" s="152">
        <v>0</v>
      </c>
    </row>
    <row r="62" spans="1:30" ht="23.25" x14ac:dyDescent="0.25">
      <c r="A62" s="181">
        <v>63</v>
      </c>
      <c r="B62" s="178"/>
      <c r="C62" s="143"/>
      <c r="D62" s="143"/>
      <c r="E62" s="143" t="s">
        <v>11</v>
      </c>
      <c r="F62" s="144" t="s">
        <v>79</v>
      </c>
      <c r="G62" s="148">
        <v>5</v>
      </c>
      <c r="H62" s="144"/>
      <c r="I62" s="143" t="s">
        <v>68</v>
      </c>
      <c r="J62" s="147">
        <v>43196</v>
      </c>
      <c r="K62" s="147" t="str">
        <f t="shared" ca="1" si="5"/>
        <v>OK</v>
      </c>
      <c r="L62" s="147">
        <v>41967</v>
      </c>
      <c r="M62" s="143"/>
      <c r="N62" s="147" t="e">
        <f t="shared" ca="1" si="0"/>
        <v>#NUM!</v>
      </c>
      <c r="O62" s="144" t="s">
        <v>160</v>
      </c>
      <c r="P62" s="144" t="s">
        <v>161</v>
      </c>
      <c r="Q62" s="150">
        <v>2008</v>
      </c>
      <c r="R62" s="147">
        <v>39591</v>
      </c>
      <c r="S62" s="151" t="str">
        <f t="shared" ca="1" si="1"/>
        <v>9 ans</v>
      </c>
      <c r="T62" s="151" t="str">
        <f t="shared" ca="1" si="2"/>
        <v/>
      </c>
      <c r="U62" s="151" t="str">
        <f t="shared" ca="1" si="3"/>
        <v>12 jours</v>
      </c>
      <c r="V62" s="151" t="str">
        <f t="shared" ca="1" si="7"/>
        <v>9 ans 12 jours</v>
      </c>
      <c r="W62" s="151">
        <f t="shared" ca="1" si="6"/>
        <v>42890</v>
      </c>
      <c r="X62" s="149">
        <f>SUM('RELEVE KILOMETRAGE '!AC62)</f>
        <v>1060</v>
      </c>
      <c r="Y62" s="149"/>
      <c r="Z62" s="152">
        <f>SUM('COUT MAINTENANCE'!P63)</f>
        <v>0</v>
      </c>
      <c r="AA62" s="152">
        <f>SUM('COUT CARBURANT'!AB62)</f>
        <v>100.77000000000001</v>
      </c>
      <c r="AB62" s="152">
        <f>SUM('COUTE LAVAGE'!P63)</f>
        <v>0</v>
      </c>
      <c r="AC62" s="152">
        <f>SUM('COUT PEAGE'!P63)</f>
        <v>0</v>
      </c>
      <c r="AD62" s="152">
        <v>0</v>
      </c>
    </row>
    <row r="63" spans="1:30" ht="23.25" x14ac:dyDescent="0.25">
      <c r="A63" s="181">
        <v>65</v>
      </c>
      <c r="B63" s="178"/>
      <c r="C63" s="143"/>
      <c r="D63" s="143"/>
      <c r="E63" s="143" t="s">
        <v>11</v>
      </c>
      <c r="F63" s="144" t="s">
        <v>79</v>
      </c>
      <c r="G63" s="148">
        <v>5</v>
      </c>
      <c r="H63" s="144"/>
      <c r="I63" s="143" t="s">
        <v>69</v>
      </c>
      <c r="J63" s="147">
        <v>43205</v>
      </c>
      <c r="K63" s="147" t="str">
        <f t="shared" ca="1" si="5"/>
        <v>OK</v>
      </c>
      <c r="L63" s="147">
        <v>42468</v>
      </c>
      <c r="M63" s="147">
        <v>42468</v>
      </c>
      <c r="N63" s="147" t="str">
        <f t="shared" ca="1" si="0"/>
        <v>ALERTE</v>
      </c>
      <c r="O63" s="153">
        <v>96</v>
      </c>
      <c r="P63" s="153">
        <v>6508</v>
      </c>
      <c r="Q63" s="150">
        <v>2008</v>
      </c>
      <c r="R63" s="147">
        <v>39591</v>
      </c>
      <c r="S63" s="151" t="str">
        <f t="shared" ca="1" si="1"/>
        <v>9 ans</v>
      </c>
      <c r="T63" s="151" t="str">
        <f t="shared" ca="1" si="2"/>
        <v/>
      </c>
      <c r="U63" s="151" t="str">
        <f t="shared" ca="1" si="3"/>
        <v>12 jours</v>
      </c>
      <c r="V63" s="151" t="str">
        <f t="shared" ca="1" si="7"/>
        <v>9 ans 12 jours</v>
      </c>
      <c r="W63" s="151">
        <f t="shared" ca="1" si="6"/>
        <v>42890</v>
      </c>
      <c r="X63" s="149">
        <f>SUM('RELEVE KILOMETRAGE '!AC63)</f>
        <v>923</v>
      </c>
      <c r="Y63" s="149"/>
      <c r="Z63" s="152">
        <f>SUM('COUT MAINTENANCE'!P64)</f>
        <v>1153.05</v>
      </c>
      <c r="AA63" s="152">
        <f>SUM('COUT CARBURANT'!AB63)</f>
        <v>112.25999999999999</v>
      </c>
      <c r="AB63" s="152">
        <f>SUM('COUTE LAVAGE'!P64)</f>
        <v>0</v>
      </c>
      <c r="AC63" s="152">
        <f>SUM('COUT PEAGE'!P64)</f>
        <v>0</v>
      </c>
      <c r="AD63" s="152">
        <v>0</v>
      </c>
    </row>
    <row r="64" spans="1:30" ht="23.25" x14ac:dyDescent="0.25">
      <c r="A64" s="181">
        <v>66</v>
      </c>
      <c r="B64" s="178" t="s">
        <v>83</v>
      </c>
      <c r="C64" s="143">
        <v>3833</v>
      </c>
      <c r="D64" s="143"/>
      <c r="E64" s="143" t="s">
        <v>11</v>
      </c>
      <c r="F64" s="144" t="s">
        <v>79</v>
      </c>
      <c r="G64" s="148">
        <v>5</v>
      </c>
      <c r="H64" s="144"/>
      <c r="I64" s="143" t="s">
        <v>70</v>
      </c>
      <c r="J64" s="147">
        <v>43211</v>
      </c>
      <c r="K64" s="147" t="str">
        <f t="shared" ca="1" si="5"/>
        <v>OK</v>
      </c>
      <c r="L64" s="147">
        <v>42202</v>
      </c>
      <c r="M64" s="143"/>
      <c r="N64" s="147" t="e">
        <f t="shared" ca="1" si="0"/>
        <v>#NUM!</v>
      </c>
      <c r="O64" s="153">
        <v>97</v>
      </c>
      <c r="P64" s="153">
        <v>6608</v>
      </c>
      <c r="Q64" s="150">
        <v>2008</v>
      </c>
      <c r="R64" s="147">
        <v>39591</v>
      </c>
      <c r="S64" s="151" t="str">
        <f t="shared" ca="1" si="1"/>
        <v>9 ans</v>
      </c>
      <c r="T64" s="151" t="str">
        <f t="shared" ca="1" si="2"/>
        <v/>
      </c>
      <c r="U64" s="151" t="str">
        <f t="shared" ca="1" si="3"/>
        <v>12 jours</v>
      </c>
      <c r="V64" s="151" t="str">
        <f t="shared" ca="1" si="7"/>
        <v>9 ans 12 jours</v>
      </c>
      <c r="W64" s="151">
        <f t="shared" ca="1" si="6"/>
        <v>42890</v>
      </c>
      <c r="X64" s="149">
        <f>SUM('RELEVE KILOMETRAGE '!AC64)</f>
        <v>2493</v>
      </c>
      <c r="Y64" s="149"/>
      <c r="Z64" s="152">
        <f>SUM('COUT MAINTENANCE'!P65)</f>
        <v>0</v>
      </c>
      <c r="AA64" s="152">
        <f>SUM('COUT CARBURANT'!AB64)</f>
        <v>231.45</v>
      </c>
      <c r="AB64" s="152">
        <f>SUM('COUTE LAVAGE'!P65)</f>
        <v>0</v>
      </c>
      <c r="AC64" s="152">
        <f>SUM('COUT PEAGE'!P65)</f>
        <v>0</v>
      </c>
      <c r="AD64" s="152">
        <v>0</v>
      </c>
    </row>
    <row r="65" spans="1:30" ht="30" x14ac:dyDescent="0.25">
      <c r="A65" s="182">
        <v>67</v>
      </c>
      <c r="B65" s="179" t="s">
        <v>114</v>
      </c>
      <c r="C65" s="161">
        <v>1130</v>
      </c>
      <c r="D65" s="161" t="s">
        <v>124</v>
      </c>
      <c r="E65" s="161" t="s">
        <v>72</v>
      </c>
      <c r="F65" s="162" t="s">
        <v>133</v>
      </c>
      <c r="G65" s="163">
        <v>3</v>
      </c>
      <c r="H65" s="162"/>
      <c r="I65" s="161" t="s">
        <v>71</v>
      </c>
      <c r="J65" s="161"/>
      <c r="K65" s="147" t="e">
        <f t="shared" ca="1" si="5"/>
        <v>#NUM!</v>
      </c>
      <c r="L65" s="161"/>
      <c r="M65" s="161"/>
      <c r="N65" s="147" t="e">
        <f t="shared" ca="1" si="0"/>
        <v>#NUM!</v>
      </c>
      <c r="O65" s="162" t="s">
        <v>162</v>
      </c>
      <c r="P65" s="162" t="s">
        <v>163</v>
      </c>
      <c r="Q65" s="165"/>
      <c r="R65" s="164"/>
      <c r="S65" s="166"/>
      <c r="T65" s="166"/>
      <c r="U65" s="166"/>
      <c r="V65" s="166"/>
      <c r="W65" s="151">
        <f t="shared" ca="1" si="6"/>
        <v>42890</v>
      </c>
      <c r="X65" s="167">
        <f>SUM('RELEVE KILOMETRAGE '!AC65)</f>
        <v>2924</v>
      </c>
      <c r="Y65" s="167"/>
      <c r="Z65" s="168">
        <f>SUM('COUT MAINTENANCE'!P66)</f>
        <v>0</v>
      </c>
      <c r="AA65" s="168">
        <f>SUM('COUT CARBURANT'!AB65)</f>
        <v>896.8</v>
      </c>
      <c r="AB65" s="168">
        <f>SUM('COUTE LAVAGE'!P66)</f>
        <v>0</v>
      </c>
      <c r="AC65" s="168">
        <f>SUM('COUT PEAGE'!P66)</f>
        <v>0</v>
      </c>
      <c r="AD65" s="168">
        <v>0</v>
      </c>
    </row>
    <row r="66" spans="1:30" x14ac:dyDescent="0.2">
      <c r="I66" s="14"/>
      <c r="J66" s="14"/>
      <c r="K66" s="14"/>
      <c r="L66" s="14"/>
      <c r="M66" s="14"/>
      <c r="N66" s="14"/>
      <c r="O66" s="14"/>
      <c r="P66" s="14"/>
      <c r="X66" s="139"/>
      <c r="Y66" s="139"/>
      <c r="Z66" s="140"/>
      <c r="AA66" s="141"/>
      <c r="AB66" s="141"/>
      <c r="AC66" s="141"/>
      <c r="AD66" s="141"/>
    </row>
    <row r="67" spans="1:30" x14ac:dyDescent="0.2">
      <c r="I67" s="14"/>
      <c r="J67" s="14"/>
      <c r="K67" s="14"/>
      <c r="L67" s="14"/>
      <c r="M67" s="14"/>
      <c r="N67" s="14"/>
      <c r="O67" s="14"/>
      <c r="P67" s="14"/>
      <c r="X67" s="139"/>
      <c r="Y67" s="139"/>
      <c r="Z67" s="140"/>
      <c r="AA67" s="141"/>
      <c r="AB67" s="141"/>
      <c r="AC67" s="141"/>
      <c r="AD67" s="141"/>
    </row>
    <row r="68" spans="1:30" x14ac:dyDescent="0.2">
      <c r="I68" s="14"/>
      <c r="J68" s="14"/>
      <c r="K68" s="14"/>
      <c r="L68" s="14"/>
      <c r="M68" s="14"/>
      <c r="N68" s="14"/>
      <c r="O68" s="14"/>
      <c r="P68" s="14"/>
      <c r="X68" s="139"/>
      <c r="Y68" s="139"/>
      <c r="Z68" s="140"/>
      <c r="AA68" s="141"/>
      <c r="AB68" s="141"/>
      <c r="AC68" s="141"/>
      <c r="AD68" s="141"/>
    </row>
    <row r="69" spans="1:30" x14ac:dyDescent="0.2">
      <c r="I69" s="14"/>
      <c r="J69" s="14"/>
      <c r="K69" s="14"/>
      <c r="L69" s="14"/>
      <c r="M69" s="14"/>
      <c r="N69" s="14"/>
      <c r="O69" s="14"/>
      <c r="P69" s="14"/>
      <c r="X69" s="139"/>
      <c r="Y69" s="139"/>
      <c r="Z69" s="140"/>
      <c r="AA69" s="141"/>
      <c r="AB69" s="141"/>
      <c r="AC69" s="141"/>
      <c r="AD69" s="141"/>
    </row>
  </sheetData>
  <conditionalFormatting sqref="K7:K65">
    <cfRule type="containsText" dxfId="57" priority="9" operator="containsText" text="ALERTE">
      <formula>NOT(ISERROR(SEARCH("ALERTE",K7)))</formula>
    </cfRule>
    <cfRule type="containsText" dxfId="56" priority="10" operator="containsText" text="ATTENTION">
      <formula>NOT(ISERROR(SEARCH("ATTENTION",K7)))</formula>
    </cfRule>
    <cfRule type="containsText" dxfId="55" priority="11" operator="containsText" text="ok">
      <formula>NOT(ISERROR(SEARCH("ok",K7)))</formula>
    </cfRule>
  </conditionalFormatting>
  <conditionalFormatting sqref="N7:N65">
    <cfRule type="containsText" dxfId="54" priority="1" operator="containsText" text="alerte">
      <formula>NOT(ISERROR(SEARCH("alerte",N7)))</formula>
    </cfRule>
  </conditionalFormatting>
  <dataValidations count="1">
    <dataValidation type="list" allowBlank="1" showInputMessage="1" showErrorMessage="1" sqref="B7:D65">
      <formula1 xml:space="preserve"> listedesformations</formula1>
    </dataValidation>
  </dataValidations>
  <pageMargins left="0.7" right="0.7" top="0.75" bottom="0.75" header="0.3" footer="0.3"/>
  <pageSetup paperSize="9" scale="50" orientation="portrait" r:id="rId1"/>
  <drawing r:id="rId2"/>
  <picture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J28" sqref="J28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AC6"/>
  <sheetViews>
    <sheetView showGridLines="0" workbookViewId="0">
      <selection activeCell="J28" sqref="J28"/>
    </sheetView>
  </sheetViews>
  <sheetFormatPr baseColWidth="10" defaultRowHeight="14.25" x14ac:dyDescent="0.2"/>
  <cols>
    <col min="5" max="5" width="14.25" customWidth="1"/>
    <col min="7" max="7" width="7.25" customWidth="1"/>
  </cols>
  <sheetData>
    <row r="5" spans="1:29" s="4" customFormat="1" ht="90" customHeight="1" x14ac:dyDescent="0.2">
      <c r="A5" s="101" t="s">
        <v>170</v>
      </c>
      <c r="B5" s="102" t="s">
        <v>86</v>
      </c>
      <c r="C5" s="102" t="s">
        <v>73</v>
      </c>
      <c r="D5" s="102" t="s">
        <v>87</v>
      </c>
      <c r="E5" s="103" t="s">
        <v>88</v>
      </c>
      <c r="F5" s="103" t="s">
        <v>89</v>
      </c>
      <c r="G5" s="101" t="s">
        <v>90</v>
      </c>
      <c r="H5" s="102" t="s">
        <v>91</v>
      </c>
      <c r="I5" s="102" t="s">
        <v>92</v>
      </c>
      <c r="J5" s="102" t="s">
        <v>189</v>
      </c>
      <c r="K5" s="102" t="s">
        <v>190</v>
      </c>
      <c r="L5" s="102" t="s">
        <v>275</v>
      </c>
      <c r="M5" s="102" t="s">
        <v>274</v>
      </c>
      <c r="N5" s="102" t="s">
        <v>93</v>
      </c>
      <c r="O5" s="102" t="s">
        <v>135</v>
      </c>
      <c r="P5" s="103" t="s">
        <v>94</v>
      </c>
      <c r="Q5" s="104" t="s">
        <v>95</v>
      </c>
      <c r="R5" s="104" t="s">
        <v>94</v>
      </c>
      <c r="S5" s="104" t="s">
        <v>96</v>
      </c>
      <c r="T5" s="104" t="s">
        <v>97</v>
      </c>
      <c r="U5" s="104" t="s">
        <v>98</v>
      </c>
      <c r="V5" s="105"/>
      <c r="W5" s="106" t="s">
        <v>187</v>
      </c>
      <c r="X5" s="107" t="s">
        <v>204</v>
      </c>
      <c r="Y5" s="107" t="s">
        <v>166</v>
      </c>
      <c r="Z5" s="108" t="s">
        <v>167</v>
      </c>
      <c r="AA5" s="108" t="s">
        <v>168</v>
      </c>
      <c r="AB5" s="108" t="s">
        <v>169</v>
      </c>
      <c r="AC5" s="79" t="s">
        <v>134</v>
      </c>
    </row>
    <row r="6" spans="1:29" s="10" customFormat="1" ht="38.25" x14ac:dyDescent="0.2">
      <c r="A6" s="1">
        <v>48</v>
      </c>
      <c r="B6" s="1" t="s">
        <v>114</v>
      </c>
      <c r="C6" s="3">
        <v>1130</v>
      </c>
      <c r="D6" s="3" t="s">
        <v>124</v>
      </c>
      <c r="E6" s="1" t="s">
        <v>37</v>
      </c>
      <c r="F6" s="6" t="s">
        <v>125</v>
      </c>
      <c r="G6" s="5">
        <v>2</v>
      </c>
      <c r="H6" s="11"/>
      <c r="I6" s="1" t="s">
        <v>55</v>
      </c>
      <c r="J6" s="197" t="s">
        <v>334</v>
      </c>
      <c r="K6" s="198"/>
      <c r="L6" s="198"/>
      <c r="M6" s="199"/>
      <c r="N6" s="12">
        <v>87</v>
      </c>
      <c r="O6" s="12">
        <v>4806</v>
      </c>
      <c r="P6" s="7">
        <v>2006</v>
      </c>
      <c r="Q6" s="2">
        <v>38931</v>
      </c>
      <c r="R6" s="8" t="str">
        <f t="shared" ref="R6" si="0">IF(DATEDIF(Q6,V6,"y")=0,"",IF(DATEDIF(Q6,V6,"y")=1,DATEDIF(Q6,V6,"y")&amp;" an",DATEDIF(Q6,V6,"y")&amp;" ans"))</f>
        <v>10 ans</v>
      </c>
      <c r="S6" s="8" t="str">
        <f t="shared" ref="S6" si="1">IF(DATEDIF(Q6,V6,"ym")=0,"",DATEDIF(Q6,V6,"ym")&amp;" mois")</f>
        <v>11 mois</v>
      </c>
      <c r="T6" s="8" t="str">
        <f t="shared" ref="T6" si="2">IF(DATEDIF(Q6,V6,"md")=0,"",IF(DATEDIF(Q6,V6,"md")=1,DATEDIF(Q6,V6,"md")&amp;" jour",DATEDIF(Q6,V6,"md")&amp;" jours"))</f>
        <v>14 jours</v>
      </c>
      <c r="U6" s="8" t="str">
        <f t="shared" ref="U6" si="3">TRIM(R6&amp;" "&amp;S6&amp;" "&amp;T6)</f>
        <v>10 ans 11 mois 14 jours</v>
      </c>
      <c r="V6" s="8">
        <v>42932</v>
      </c>
      <c r="W6" s="123">
        <f>SUM('RELEVE KILOMETRAGE '!AC6)</f>
        <v>0</v>
      </c>
      <c r="X6" s="16"/>
      <c r="Y6" s="124">
        <f>SUM('COUT MAINTENANCE'!P6)</f>
        <v>0</v>
      </c>
      <c r="Z6" s="9">
        <f>SUM('COUT CARBURANT'!AB5)</f>
        <v>0</v>
      </c>
      <c r="AA6" s="9">
        <f>SUM('COUTE LAVAGE'!P6)</f>
        <v>0</v>
      </c>
      <c r="AB6" s="9">
        <f>SUM('COUT PEAGE'!P6)</f>
        <v>0</v>
      </c>
      <c r="AC6" s="9">
        <v>0</v>
      </c>
    </row>
  </sheetData>
  <mergeCells count="1">
    <mergeCell ref="J6:M6"/>
  </mergeCells>
  <dataValidations count="1">
    <dataValidation type="list" allowBlank="1" showInputMessage="1" showErrorMessage="1" sqref="B6:D6">
      <formula1 xml:space="preserve"> listedesformations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P70"/>
  <sheetViews>
    <sheetView showGridLines="0" workbookViewId="0">
      <selection activeCell="J28" sqref="J28"/>
    </sheetView>
  </sheetViews>
  <sheetFormatPr baseColWidth="10" defaultRowHeight="14.25" x14ac:dyDescent="0.2"/>
  <cols>
    <col min="1" max="1" width="11" style="19"/>
    <col min="2" max="2" width="20.25" style="19" customWidth="1"/>
    <col min="3" max="3" width="18.5" style="19" customWidth="1"/>
    <col min="4" max="11" width="11" style="19"/>
    <col min="12" max="12" width="14.625" style="19" customWidth="1"/>
    <col min="13" max="13" width="12.375" style="19" customWidth="1"/>
    <col min="14" max="15" width="13.625" style="19" customWidth="1"/>
    <col min="16" max="16" width="11.625" style="19" customWidth="1"/>
    <col min="17" max="16384" width="11" style="19"/>
  </cols>
  <sheetData>
    <row r="5" spans="1:16" ht="15" x14ac:dyDescent="0.2">
      <c r="A5" s="158" t="s">
        <v>184</v>
      </c>
      <c r="B5" s="158" t="s">
        <v>185</v>
      </c>
      <c r="C5" s="158" t="s">
        <v>186</v>
      </c>
      <c r="D5" s="111" t="s">
        <v>171</v>
      </c>
      <c r="E5" s="111" t="s">
        <v>172</v>
      </c>
      <c r="F5" s="111" t="s">
        <v>173</v>
      </c>
      <c r="G5" s="111" t="s">
        <v>174</v>
      </c>
      <c r="H5" s="111" t="s">
        <v>175</v>
      </c>
      <c r="I5" s="111" t="s">
        <v>176</v>
      </c>
      <c r="J5" s="111" t="s">
        <v>177</v>
      </c>
      <c r="K5" s="111" t="s">
        <v>178</v>
      </c>
      <c r="L5" s="111" t="s">
        <v>179</v>
      </c>
      <c r="M5" s="111" t="s">
        <v>180</v>
      </c>
      <c r="N5" s="111" t="s">
        <v>181</v>
      </c>
      <c r="O5" s="111" t="s">
        <v>182</v>
      </c>
      <c r="P5" s="156" t="s">
        <v>183</v>
      </c>
    </row>
    <row r="6" spans="1:16" ht="15" x14ac:dyDescent="0.2">
      <c r="A6" s="20" t="s">
        <v>184</v>
      </c>
      <c r="B6" s="20" t="s">
        <v>185</v>
      </c>
      <c r="C6" s="20" t="s">
        <v>186</v>
      </c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57"/>
    </row>
    <row r="7" spans="1:16" x14ac:dyDescent="0.2">
      <c r="A7" s="21">
        <v>1</v>
      </c>
      <c r="B7" s="21" t="s">
        <v>1</v>
      </c>
      <c r="C7" s="22" t="s">
        <v>0</v>
      </c>
      <c r="D7" s="118">
        <v>0</v>
      </c>
      <c r="E7" s="118">
        <v>0</v>
      </c>
      <c r="F7" s="118">
        <v>0</v>
      </c>
      <c r="G7" s="118">
        <v>0</v>
      </c>
      <c r="H7" s="118">
        <v>0</v>
      </c>
      <c r="I7" s="118">
        <v>0</v>
      </c>
      <c r="J7" s="118">
        <v>0</v>
      </c>
      <c r="K7" s="118">
        <v>0</v>
      </c>
      <c r="L7" s="118">
        <v>0</v>
      </c>
      <c r="M7" s="118">
        <v>0</v>
      </c>
      <c r="N7" s="118">
        <v>0</v>
      </c>
      <c r="O7" s="118">
        <v>0</v>
      </c>
      <c r="P7" s="159">
        <f>SUM(D7:O7)</f>
        <v>0</v>
      </c>
    </row>
    <row r="8" spans="1:16" x14ac:dyDescent="0.2">
      <c r="A8" s="21">
        <v>2</v>
      </c>
      <c r="B8" s="21" t="s">
        <v>3</v>
      </c>
      <c r="C8" s="22" t="s">
        <v>2</v>
      </c>
      <c r="D8" s="118">
        <v>0</v>
      </c>
      <c r="E8" s="118">
        <v>0</v>
      </c>
      <c r="F8" s="118">
        <v>0</v>
      </c>
      <c r="G8" s="118">
        <v>614.30999999999995</v>
      </c>
      <c r="H8" s="118">
        <v>0</v>
      </c>
      <c r="I8" s="118">
        <v>0</v>
      </c>
      <c r="J8" s="118">
        <v>0</v>
      </c>
      <c r="K8" s="118">
        <v>0</v>
      </c>
      <c r="L8" s="118">
        <v>0</v>
      </c>
      <c r="M8" s="118">
        <v>0</v>
      </c>
      <c r="N8" s="118">
        <v>0</v>
      </c>
      <c r="O8" s="118">
        <v>0</v>
      </c>
      <c r="P8" s="159">
        <f t="shared" ref="P8:P65" si="0">SUM(D8:O8)</f>
        <v>614.30999999999995</v>
      </c>
    </row>
    <row r="9" spans="1:16" x14ac:dyDescent="0.2">
      <c r="A9" s="21">
        <v>3</v>
      </c>
      <c r="B9" s="21" t="s">
        <v>5</v>
      </c>
      <c r="C9" s="22" t="s">
        <v>4</v>
      </c>
      <c r="D9" s="118">
        <v>0</v>
      </c>
      <c r="E9" s="118">
        <v>0</v>
      </c>
      <c r="F9" s="118">
        <v>0</v>
      </c>
      <c r="G9" s="118">
        <v>0</v>
      </c>
      <c r="H9" s="118">
        <v>0</v>
      </c>
      <c r="I9" s="118">
        <v>0</v>
      </c>
      <c r="J9" s="118">
        <v>0</v>
      </c>
      <c r="K9" s="118">
        <v>0</v>
      </c>
      <c r="L9" s="118">
        <v>0</v>
      </c>
      <c r="M9" s="118">
        <v>0</v>
      </c>
      <c r="N9" s="118">
        <v>0</v>
      </c>
      <c r="O9" s="118">
        <v>0</v>
      </c>
      <c r="P9" s="159">
        <f t="shared" si="0"/>
        <v>0</v>
      </c>
    </row>
    <row r="10" spans="1:16" x14ac:dyDescent="0.2">
      <c r="A10" s="21">
        <v>4</v>
      </c>
      <c r="B10" s="21" t="s">
        <v>53</v>
      </c>
      <c r="C10" s="22" t="s">
        <v>6</v>
      </c>
      <c r="D10" s="118">
        <v>258.55</v>
      </c>
      <c r="E10" s="118">
        <v>0</v>
      </c>
      <c r="F10" s="118">
        <v>0</v>
      </c>
      <c r="G10" s="118">
        <v>0</v>
      </c>
      <c r="H10" s="118">
        <v>0</v>
      </c>
      <c r="I10" s="118">
        <v>0</v>
      </c>
      <c r="J10" s="118">
        <v>0</v>
      </c>
      <c r="K10" s="118">
        <v>0</v>
      </c>
      <c r="L10" s="118">
        <v>0</v>
      </c>
      <c r="M10" s="118">
        <v>0</v>
      </c>
      <c r="N10" s="118">
        <v>0</v>
      </c>
      <c r="O10" s="118">
        <v>0</v>
      </c>
      <c r="P10" s="159">
        <f t="shared" si="0"/>
        <v>258.55</v>
      </c>
    </row>
    <row r="11" spans="1:16" x14ac:dyDescent="0.2">
      <c r="A11" s="21">
        <v>5</v>
      </c>
      <c r="B11" s="21" t="s">
        <v>53</v>
      </c>
      <c r="C11" s="22" t="s">
        <v>7</v>
      </c>
      <c r="D11" s="118">
        <v>0</v>
      </c>
      <c r="E11" s="118">
        <v>0</v>
      </c>
      <c r="F11" s="118">
        <v>0</v>
      </c>
      <c r="G11" s="118">
        <v>0</v>
      </c>
      <c r="H11" s="118">
        <v>0</v>
      </c>
      <c r="I11" s="118">
        <v>0</v>
      </c>
      <c r="J11" s="118">
        <v>0</v>
      </c>
      <c r="K11" s="118">
        <v>0</v>
      </c>
      <c r="L11" s="118">
        <v>0</v>
      </c>
      <c r="M11" s="118">
        <v>0</v>
      </c>
      <c r="N11" s="118">
        <v>0</v>
      </c>
      <c r="O11" s="118">
        <v>0</v>
      </c>
      <c r="P11" s="159">
        <f t="shared" si="0"/>
        <v>0</v>
      </c>
    </row>
    <row r="12" spans="1:16" x14ac:dyDescent="0.2">
      <c r="A12" s="21">
        <v>6</v>
      </c>
      <c r="B12" s="21" t="s">
        <v>9</v>
      </c>
      <c r="C12" s="22" t="s">
        <v>8</v>
      </c>
      <c r="D12" s="118">
        <v>0</v>
      </c>
      <c r="E12" s="118">
        <v>0</v>
      </c>
      <c r="F12" s="118">
        <v>0</v>
      </c>
      <c r="G12" s="118">
        <v>0</v>
      </c>
      <c r="H12" s="118">
        <v>0</v>
      </c>
      <c r="I12" s="118">
        <v>0</v>
      </c>
      <c r="J12" s="118">
        <v>0</v>
      </c>
      <c r="K12" s="118">
        <v>0</v>
      </c>
      <c r="L12" s="118">
        <v>0</v>
      </c>
      <c r="M12" s="118">
        <v>0</v>
      </c>
      <c r="N12" s="118">
        <v>0</v>
      </c>
      <c r="O12" s="118">
        <v>0</v>
      </c>
      <c r="P12" s="159">
        <f t="shared" si="0"/>
        <v>0</v>
      </c>
    </row>
    <row r="13" spans="1:16" x14ac:dyDescent="0.2">
      <c r="A13" s="21">
        <v>7</v>
      </c>
      <c r="B13" s="21" t="s">
        <v>11</v>
      </c>
      <c r="C13" s="22" t="s">
        <v>10</v>
      </c>
      <c r="D13" s="118">
        <v>0</v>
      </c>
      <c r="E13" s="118">
        <v>237.72</v>
      </c>
      <c r="F13" s="118">
        <v>0</v>
      </c>
      <c r="G13" s="118">
        <v>0</v>
      </c>
      <c r="H13" s="118">
        <v>0</v>
      </c>
      <c r="I13" s="118">
        <v>0</v>
      </c>
      <c r="J13" s="118">
        <v>0</v>
      </c>
      <c r="K13" s="118">
        <v>0</v>
      </c>
      <c r="L13" s="118">
        <v>0</v>
      </c>
      <c r="M13" s="118">
        <v>0</v>
      </c>
      <c r="N13" s="118">
        <v>0</v>
      </c>
      <c r="O13" s="118">
        <v>0</v>
      </c>
      <c r="P13" s="159">
        <f t="shared" si="0"/>
        <v>237.72</v>
      </c>
    </row>
    <row r="14" spans="1:16" x14ac:dyDescent="0.2">
      <c r="A14" s="21">
        <v>8</v>
      </c>
      <c r="B14" s="21" t="s">
        <v>11</v>
      </c>
      <c r="C14" s="22" t="s">
        <v>12</v>
      </c>
      <c r="D14" s="118">
        <v>0</v>
      </c>
      <c r="E14" s="118">
        <v>0</v>
      </c>
      <c r="F14" s="118">
        <v>0</v>
      </c>
      <c r="G14" s="118">
        <v>0</v>
      </c>
      <c r="H14" s="118">
        <v>0</v>
      </c>
      <c r="I14" s="118">
        <v>0</v>
      </c>
      <c r="J14" s="118">
        <v>0</v>
      </c>
      <c r="K14" s="118">
        <v>0</v>
      </c>
      <c r="L14" s="118">
        <v>0</v>
      </c>
      <c r="M14" s="118">
        <v>0</v>
      </c>
      <c r="N14" s="118">
        <v>0</v>
      </c>
      <c r="O14" s="118">
        <v>0</v>
      </c>
      <c r="P14" s="159">
        <f t="shared" si="0"/>
        <v>0</v>
      </c>
    </row>
    <row r="15" spans="1:16" x14ac:dyDescent="0.2">
      <c r="A15" s="21">
        <v>9</v>
      </c>
      <c r="B15" s="21" t="s">
        <v>11</v>
      </c>
      <c r="C15" s="22" t="s">
        <v>13</v>
      </c>
      <c r="D15" s="118">
        <v>0</v>
      </c>
      <c r="E15" s="118">
        <v>0</v>
      </c>
      <c r="F15" s="118">
        <v>0</v>
      </c>
      <c r="G15" s="118">
        <v>0</v>
      </c>
      <c r="H15" s="118">
        <v>0</v>
      </c>
      <c r="I15" s="118">
        <v>0</v>
      </c>
      <c r="J15" s="118">
        <v>0</v>
      </c>
      <c r="K15" s="118">
        <v>0</v>
      </c>
      <c r="L15" s="118">
        <v>0</v>
      </c>
      <c r="M15" s="118">
        <v>0</v>
      </c>
      <c r="N15" s="118">
        <v>0</v>
      </c>
      <c r="O15" s="118">
        <v>0</v>
      </c>
      <c r="P15" s="159">
        <f t="shared" si="0"/>
        <v>0</v>
      </c>
    </row>
    <row r="16" spans="1:16" x14ac:dyDescent="0.2">
      <c r="A16" s="21">
        <v>10</v>
      </c>
      <c r="B16" s="21" t="s">
        <v>15</v>
      </c>
      <c r="C16" s="22" t="s">
        <v>14</v>
      </c>
      <c r="D16" s="118">
        <v>320.89999999999998</v>
      </c>
      <c r="E16" s="118">
        <v>0</v>
      </c>
      <c r="F16" s="118">
        <v>0</v>
      </c>
      <c r="G16" s="118">
        <v>0</v>
      </c>
      <c r="H16" s="118">
        <v>0</v>
      </c>
      <c r="I16" s="118">
        <v>0</v>
      </c>
      <c r="J16" s="118">
        <v>0</v>
      </c>
      <c r="K16" s="118">
        <v>0</v>
      </c>
      <c r="L16" s="118">
        <v>0</v>
      </c>
      <c r="M16" s="118">
        <v>0</v>
      </c>
      <c r="N16" s="118">
        <v>0</v>
      </c>
      <c r="O16" s="118">
        <v>0</v>
      </c>
      <c r="P16" s="159">
        <f t="shared" si="0"/>
        <v>320.89999999999998</v>
      </c>
    </row>
    <row r="17" spans="1:16" x14ac:dyDescent="0.2">
      <c r="A17" s="21">
        <v>11</v>
      </c>
      <c r="B17" s="21" t="s">
        <v>11</v>
      </c>
      <c r="C17" s="22" t="s">
        <v>16</v>
      </c>
      <c r="D17" s="118">
        <v>253.87</v>
      </c>
      <c r="E17" s="118">
        <v>0</v>
      </c>
      <c r="F17" s="118">
        <v>0</v>
      </c>
      <c r="G17" s="118">
        <v>0</v>
      </c>
      <c r="H17" s="118">
        <v>0</v>
      </c>
      <c r="I17" s="118">
        <v>0</v>
      </c>
      <c r="J17" s="118">
        <v>0</v>
      </c>
      <c r="K17" s="118">
        <v>0</v>
      </c>
      <c r="L17" s="118">
        <v>0</v>
      </c>
      <c r="M17" s="118">
        <v>0</v>
      </c>
      <c r="N17" s="118">
        <v>0</v>
      </c>
      <c r="O17" s="118">
        <v>0</v>
      </c>
      <c r="P17" s="159">
        <f t="shared" si="0"/>
        <v>253.87</v>
      </c>
    </row>
    <row r="18" spans="1:16" x14ac:dyDescent="0.2">
      <c r="A18" s="21">
        <v>12</v>
      </c>
      <c r="B18" s="21" t="s">
        <v>11</v>
      </c>
      <c r="C18" s="23" t="s">
        <v>164</v>
      </c>
      <c r="D18" s="118">
        <v>152.30000000000001</v>
      </c>
      <c r="E18" s="118">
        <v>0</v>
      </c>
      <c r="F18" s="118">
        <v>465.9</v>
      </c>
      <c r="G18" s="118">
        <v>0</v>
      </c>
      <c r="H18" s="118">
        <v>0</v>
      </c>
      <c r="I18" s="118">
        <v>0</v>
      </c>
      <c r="J18" s="118">
        <v>0</v>
      </c>
      <c r="K18" s="118">
        <v>0</v>
      </c>
      <c r="L18" s="118">
        <v>0</v>
      </c>
      <c r="M18" s="118">
        <v>0</v>
      </c>
      <c r="N18" s="118">
        <v>0</v>
      </c>
      <c r="O18" s="118">
        <v>0</v>
      </c>
      <c r="P18" s="159">
        <f t="shared" si="0"/>
        <v>618.20000000000005</v>
      </c>
    </row>
    <row r="19" spans="1:16" x14ac:dyDescent="0.2">
      <c r="A19" s="21">
        <v>13</v>
      </c>
      <c r="B19" s="21" t="s">
        <v>11</v>
      </c>
      <c r="C19" s="22" t="s">
        <v>17</v>
      </c>
      <c r="D19" s="118">
        <v>0</v>
      </c>
      <c r="E19" s="118">
        <v>0</v>
      </c>
      <c r="F19" s="118">
        <v>0</v>
      </c>
      <c r="G19" s="118">
        <v>0</v>
      </c>
      <c r="H19" s="118">
        <v>0</v>
      </c>
      <c r="I19" s="118">
        <v>0</v>
      </c>
      <c r="J19" s="118">
        <v>0</v>
      </c>
      <c r="K19" s="118">
        <v>0</v>
      </c>
      <c r="L19" s="118">
        <v>0</v>
      </c>
      <c r="M19" s="118">
        <v>0</v>
      </c>
      <c r="N19" s="118">
        <v>0</v>
      </c>
      <c r="O19" s="118">
        <v>0</v>
      </c>
      <c r="P19" s="159">
        <f t="shared" si="0"/>
        <v>0</v>
      </c>
    </row>
    <row r="20" spans="1:16" x14ac:dyDescent="0.2">
      <c r="A20" s="21">
        <v>14</v>
      </c>
      <c r="B20" s="21" t="s">
        <v>11</v>
      </c>
      <c r="C20" s="22" t="s">
        <v>18</v>
      </c>
      <c r="D20" s="118">
        <v>0</v>
      </c>
      <c r="E20" s="118">
        <v>539.20000000000005</v>
      </c>
      <c r="F20" s="118">
        <v>0</v>
      </c>
      <c r="G20" s="118">
        <v>0</v>
      </c>
      <c r="H20" s="118">
        <v>0</v>
      </c>
      <c r="I20" s="118">
        <v>0</v>
      </c>
      <c r="J20" s="118">
        <v>0</v>
      </c>
      <c r="K20" s="118">
        <v>0</v>
      </c>
      <c r="L20" s="118">
        <v>0</v>
      </c>
      <c r="M20" s="118">
        <v>0</v>
      </c>
      <c r="N20" s="118">
        <v>0</v>
      </c>
      <c r="O20" s="118">
        <v>0</v>
      </c>
      <c r="P20" s="159">
        <f t="shared" si="0"/>
        <v>539.20000000000005</v>
      </c>
    </row>
    <row r="21" spans="1:16" x14ac:dyDescent="0.2">
      <c r="A21" s="21">
        <v>15</v>
      </c>
      <c r="B21" s="21" t="s">
        <v>20</v>
      </c>
      <c r="C21" s="22" t="s">
        <v>19</v>
      </c>
      <c r="D21" s="118">
        <v>0</v>
      </c>
      <c r="E21" s="118">
        <v>0</v>
      </c>
      <c r="F21" s="118">
        <v>400.94</v>
      </c>
      <c r="G21" s="118">
        <v>0</v>
      </c>
      <c r="H21" s="118">
        <v>0</v>
      </c>
      <c r="I21" s="118">
        <v>0</v>
      </c>
      <c r="J21" s="118">
        <v>0</v>
      </c>
      <c r="K21" s="118">
        <v>0</v>
      </c>
      <c r="L21" s="118">
        <v>0</v>
      </c>
      <c r="M21" s="118">
        <v>0</v>
      </c>
      <c r="N21" s="118">
        <v>0</v>
      </c>
      <c r="O21" s="118">
        <v>0</v>
      </c>
      <c r="P21" s="159">
        <f t="shared" si="0"/>
        <v>400.94</v>
      </c>
    </row>
    <row r="22" spans="1:16" x14ac:dyDescent="0.2">
      <c r="A22" s="21">
        <v>16</v>
      </c>
      <c r="B22" s="21" t="s">
        <v>20</v>
      </c>
      <c r="C22" s="22" t="s">
        <v>21</v>
      </c>
      <c r="D22" s="118">
        <v>0</v>
      </c>
      <c r="E22" s="118">
        <v>45.6</v>
      </c>
      <c r="F22" s="118">
        <v>158.62</v>
      </c>
      <c r="G22" s="118"/>
      <c r="H22" s="118">
        <v>0</v>
      </c>
      <c r="I22" s="118">
        <v>0</v>
      </c>
      <c r="J22" s="118">
        <v>0</v>
      </c>
      <c r="K22" s="118">
        <v>0</v>
      </c>
      <c r="L22" s="118">
        <v>0</v>
      </c>
      <c r="M22" s="118">
        <v>0</v>
      </c>
      <c r="N22" s="118">
        <v>0</v>
      </c>
      <c r="O22" s="118">
        <v>0</v>
      </c>
      <c r="P22" s="159">
        <f t="shared" si="0"/>
        <v>204.22</v>
      </c>
    </row>
    <row r="23" spans="1:16" x14ac:dyDescent="0.2">
      <c r="A23" s="21">
        <v>17</v>
      </c>
      <c r="B23" s="21" t="s">
        <v>9</v>
      </c>
      <c r="C23" s="22" t="s">
        <v>22</v>
      </c>
      <c r="D23" s="118">
        <v>0</v>
      </c>
      <c r="E23" s="118">
        <v>0</v>
      </c>
      <c r="F23" s="118">
        <v>220.01</v>
      </c>
      <c r="G23" s="118">
        <v>0</v>
      </c>
      <c r="H23" s="118">
        <v>0</v>
      </c>
      <c r="I23" s="118">
        <v>0</v>
      </c>
      <c r="J23" s="118">
        <v>0</v>
      </c>
      <c r="K23" s="118">
        <v>0</v>
      </c>
      <c r="L23" s="118">
        <v>0</v>
      </c>
      <c r="M23" s="118">
        <v>0</v>
      </c>
      <c r="N23" s="118">
        <v>0</v>
      </c>
      <c r="O23" s="118">
        <v>0</v>
      </c>
      <c r="P23" s="159">
        <f t="shared" si="0"/>
        <v>220.01</v>
      </c>
    </row>
    <row r="24" spans="1:16" x14ac:dyDescent="0.2">
      <c r="A24" s="21">
        <v>18</v>
      </c>
      <c r="B24" s="21" t="s">
        <v>11</v>
      </c>
      <c r="C24" s="22" t="s">
        <v>23</v>
      </c>
      <c r="D24" s="118">
        <v>137.1</v>
      </c>
      <c r="E24" s="118">
        <v>0</v>
      </c>
      <c r="F24" s="118">
        <v>0</v>
      </c>
      <c r="G24" s="118">
        <v>0</v>
      </c>
      <c r="H24" s="118">
        <v>0</v>
      </c>
      <c r="I24" s="118">
        <v>0</v>
      </c>
      <c r="J24" s="118">
        <v>0</v>
      </c>
      <c r="K24" s="118">
        <v>0</v>
      </c>
      <c r="L24" s="118">
        <v>0</v>
      </c>
      <c r="M24" s="118">
        <v>0</v>
      </c>
      <c r="N24" s="118">
        <v>0</v>
      </c>
      <c r="O24" s="118">
        <v>0</v>
      </c>
      <c r="P24" s="159">
        <f t="shared" si="0"/>
        <v>137.1</v>
      </c>
    </row>
    <row r="25" spans="1:16" x14ac:dyDescent="0.2">
      <c r="A25" s="21">
        <v>19</v>
      </c>
      <c r="B25" s="21" t="s">
        <v>11</v>
      </c>
      <c r="C25" s="22" t="s">
        <v>25</v>
      </c>
      <c r="D25" s="118">
        <v>0</v>
      </c>
      <c r="E25" s="118">
        <v>0</v>
      </c>
      <c r="F25" s="118">
        <v>0</v>
      </c>
      <c r="G25" s="118">
        <v>206.58</v>
      </c>
      <c r="H25" s="118">
        <v>0</v>
      </c>
      <c r="I25" s="118">
        <v>0</v>
      </c>
      <c r="J25" s="118">
        <v>0</v>
      </c>
      <c r="K25" s="118">
        <v>0</v>
      </c>
      <c r="L25" s="118">
        <v>0</v>
      </c>
      <c r="M25" s="118">
        <v>0</v>
      </c>
      <c r="N25" s="118">
        <v>0</v>
      </c>
      <c r="O25" s="118">
        <v>0</v>
      </c>
      <c r="P25" s="159">
        <f t="shared" si="0"/>
        <v>206.58</v>
      </c>
    </row>
    <row r="26" spans="1:16" x14ac:dyDescent="0.2">
      <c r="A26" s="21">
        <v>20</v>
      </c>
      <c r="B26" s="21" t="s">
        <v>11</v>
      </c>
      <c r="C26" s="22" t="s">
        <v>26</v>
      </c>
      <c r="D26" s="118">
        <v>0</v>
      </c>
      <c r="E26" s="118">
        <v>0</v>
      </c>
      <c r="F26" s="118">
        <v>41.52</v>
      </c>
      <c r="G26" s="118">
        <v>107.48</v>
      </c>
      <c r="H26" s="118"/>
      <c r="I26" s="118">
        <v>0</v>
      </c>
      <c r="J26" s="118">
        <v>0</v>
      </c>
      <c r="K26" s="118">
        <v>0</v>
      </c>
      <c r="L26" s="118">
        <v>0</v>
      </c>
      <c r="M26" s="118">
        <v>0</v>
      </c>
      <c r="N26" s="118">
        <v>0</v>
      </c>
      <c r="O26" s="118">
        <v>0</v>
      </c>
      <c r="P26" s="159">
        <f t="shared" si="0"/>
        <v>149</v>
      </c>
    </row>
    <row r="27" spans="1:16" x14ac:dyDescent="0.2">
      <c r="A27" s="21">
        <v>21</v>
      </c>
      <c r="B27" s="21" t="s">
        <v>78</v>
      </c>
      <c r="C27" s="22" t="s">
        <v>84</v>
      </c>
      <c r="D27" s="118">
        <v>0</v>
      </c>
      <c r="E27" s="118">
        <v>0</v>
      </c>
      <c r="F27" s="118">
        <v>0</v>
      </c>
      <c r="G27" s="118">
        <v>0</v>
      </c>
      <c r="H27" s="118">
        <v>0</v>
      </c>
      <c r="I27" s="118">
        <v>0</v>
      </c>
      <c r="J27" s="118">
        <v>0</v>
      </c>
      <c r="K27" s="118">
        <v>0</v>
      </c>
      <c r="L27" s="118">
        <v>0</v>
      </c>
      <c r="M27" s="118">
        <v>0</v>
      </c>
      <c r="N27" s="118">
        <v>0</v>
      </c>
      <c r="O27" s="118">
        <v>0</v>
      </c>
      <c r="P27" s="159">
        <f t="shared" si="0"/>
        <v>0</v>
      </c>
    </row>
    <row r="28" spans="1:16" x14ac:dyDescent="0.2">
      <c r="A28" s="24">
        <v>23</v>
      </c>
      <c r="B28" s="21" t="s">
        <v>11</v>
      </c>
      <c r="C28" s="25" t="s">
        <v>27</v>
      </c>
      <c r="D28" s="118">
        <v>0</v>
      </c>
      <c r="E28" s="118">
        <v>0</v>
      </c>
      <c r="F28" s="118">
        <v>0</v>
      </c>
      <c r="G28" s="118">
        <v>0</v>
      </c>
      <c r="H28" s="118">
        <v>0</v>
      </c>
      <c r="I28" s="118">
        <v>0</v>
      </c>
      <c r="J28" s="118">
        <v>0</v>
      </c>
      <c r="K28" s="118">
        <v>0</v>
      </c>
      <c r="L28" s="118">
        <v>0</v>
      </c>
      <c r="M28" s="118">
        <v>0</v>
      </c>
      <c r="N28" s="118">
        <v>0</v>
      </c>
      <c r="O28" s="118">
        <v>0</v>
      </c>
      <c r="P28" s="159">
        <f t="shared" si="0"/>
        <v>0</v>
      </c>
    </row>
    <row r="29" spans="1:16" x14ac:dyDescent="0.2">
      <c r="A29" s="21">
        <v>24</v>
      </c>
      <c r="B29" s="21" t="s">
        <v>11</v>
      </c>
      <c r="C29" s="26" t="s">
        <v>28</v>
      </c>
      <c r="D29" s="118">
        <v>0</v>
      </c>
      <c r="E29" s="118">
        <v>0</v>
      </c>
      <c r="F29" s="118">
        <v>0</v>
      </c>
      <c r="G29" s="118">
        <v>0</v>
      </c>
      <c r="H29" s="118">
        <v>0</v>
      </c>
      <c r="I29" s="118">
        <v>0</v>
      </c>
      <c r="J29" s="118">
        <v>0</v>
      </c>
      <c r="K29" s="118">
        <v>0</v>
      </c>
      <c r="L29" s="118">
        <v>0</v>
      </c>
      <c r="M29" s="118">
        <v>0</v>
      </c>
      <c r="N29" s="118">
        <v>0</v>
      </c>
      <c r="O29" s="118">
        <v>0</v>
      </c>
      <c r="P29" s="159">
        <f t="shared" si="0"/>
        <v>0</v>
      </c>
    </row>
    <row r="30" spans="1:16" x14ac:dyDescent="0.2">
      <c r="A30" s="21">
        <v>25</v>
      </c>
      <c r="B30" s="21" t="s">
        <v>11</v>
      </c>
      <c r="C30" s="22" t="s">
        <v>29</v>
      </c>
      <c r="D30" s="118">
        <v>0</v>
      </c>
      <c r="E30" s="118">
        <v>0</v>
      </c>
      <c r="F30" s="118">
        <v>723.47</v>
      </c>
      <c r="G30" s="118">
        <v>0</v>
      </c>
      <c r="H30" s="118">
        <v>0</v>
      </c>
      <c r="I30" s="118">
        <v>0</v>
      </c>
      <c r="J30" s="118">
        <v>0</v>
      </c>
      <c r="K30" s="118">
        <v>0</v>
      </c>
      <c r="L30" s="118">
        <v>0</v>
      </c>
      <c r="M30" s="118">
        <v>0</v>
      </c>
      <c r="N30" s="118">
        <v>0</v>
      </c>
      <c r="O30" s="118">
        <v>0</v>
      </c>
      <c r="P30" s="159">
        <f t="shared" si="0"/>
        <v>723.47</v>
      </c>
    </row>
    <row r="31" spans="1:16" x14ac:dyDescent="0.2">
      <c r="A31" s="21">
        <v>26</v>
      </c>
      <c r="B31" s="21" t="s">
        <v>11</v>
      </c>
      <c r="C31" s="22" t="s">
        <v>30</v>
      </c>
      <c r="D31" s="17">
        <v>61.7</v>
      </c>
      <c r="E31" s="118">
        <v>0</v>
      </c>
      <c r="F31" s="118">
        <v>442.32</v>
      </c>
      <c r="G31" s="118">
        <v>0</v>
      </c>
      <c r="H31" s="118">
        <v>0</v>
      </c>
      <c r="I31" s="118">
        <v>0</v>
      </c>
      <c r="J31" s="118">
        <v>0</v>
      </c>
      <c r="K31" s="118">
        <v>0</v>
      </c>
      <c r="L31" s="118">
        <v>0</v>
      </c>
      <c r="M31" s="118">
        <v>0</v>
      </c>
      <c r="N31" s="118">
        <v>0</v>
      </c>
      <c r="O31" s="118">
        <v>0</v>
      </c>
      <c r="P31" s="159">
        <f t="shared" si="0"/>
        <v>504.02</v>
      </c>
    </row>
    <row r="32" spans="1:16" x14ac:dyDescent="0.2">
      <c r="A32" s="21">
        <v>27</v>
      </c>
      <c r="B32" s="21" t="s">
        <v>111</v>
      </c>
      <c r="C32" s="22" t="s">
        <v>31</v>
      </c>
      <c r="D32" s="118">
        <v>0</v>
      </c>
      <c r="E32" s="118">
        <v>0</v>
      </c>
      <c r="F32" s="118">
        <v>0</v>
      </c>
      <c r="G32" s="118">
        <v>0</v>
      </c>
      <c r="H32" s="118">
        <v>0</v>
      </c>
      <c r="I32" s="118">
        <v>0</v>
      </c>
      <c r="J32" s="118">
        <v>0</v>
      </c>
      <c r="K32" s="118">
        <v>0</v>
      </c>
      <c r="L32" s="118">
        <v>0</v>
      </c>
      <c r="M32" s="118">
        <v>0</v>
      </c>
      <c r="N32" s="118">
        <v>0</v>
      </c>
      <c r="O32" s="118">
        <v>0</v>
      </c>
      <c r="P32" s="159">
        <f t="shared" si="0"/>
        <v>0</v>
      </c>
    </row>
    <row r="33" spans="1:16" x14ac:dyDescent="0.2">
      <c r="A33" s="21">
        <v>28</v>
      </c>
      <c r="B33" s="21" t="s">
        <v>11</v>
      </c>
      <c r="C33" s="22" t="s">
        <v>32</v>
      </c>
      <c r="D33" s="118">
        <v>216.95</v>
      </c>
      <c r="E33" s="118">
        <v>521.45000000000005</v>
      </c>
      <c r="F33" s="118">
        <v>566.45000000000005</v>
      </c>
      <c r="G33" s="118">
        <v>0</v>
      </c>
      <c r="H33" s="118">
        <v>0</v>
      </c>
      <c r="I33" s="118">
        <v>0</v>
      </c>
      <c r="J33" s="118">
        <v>0</v>
      </c>
      <c r="K33" s="118">
        <v>0</v>
      </c>
      <c r="L33" s="118">
        <v>0</v>
      </c>
      <c r="M33" s="118">
        <v>0</v>
      </c>
      <c r="N33" s="118">
        <v>0</v>
      </c>
      <c r="O33" s="118">
        <v>0</v>
      </c>
      <c r="P33" s="159">
        <f t="shared" si="0"/>
        <v>1304.8500000000001</v>
      </c>
    </row>
    <row r="34" spans="1:16" x14ac:dyDescent="0.2">
      <c r="A34" s="21">
        <v>29</v>
      </c>
      <c r="B34" s="21" t="s">
        <v>34</v>
      </c>
      <c r="C34" s="22" t="s">
        <v>33</v>
      </c>
      <c r="D34" s="118">
        <v>0</v>
      </c>
      <c r="E34" s="118">
        <v>0</v>
      </c>
      <c r="F34" s="118">
        <v>243.56</v>
      </c>
      <c r="G34" s="118">
        <v>0</v>
      </c>
      <c r="H34" s="118">
        <v>0</v>
      </c>
      <c r="I34" s="118">
        <v>0</v>
      </c>
      <c r="J34" s="118">
        <v>0</v>
      </c>
      <c r="K34" s="118">
        <v>0</v>
      </c>
      <c r="L34" s="118">
        <v>0</v>
      </c>
      <c r="M34" s="118">
        <v>0</v>
      </c>
      <c r="N34" s="118">
        <v>0</v>
      </c>
      <c r="O34" s="118">
        <v>0</v>
      </c>
      <c r="P34" s="159">
        <f t="shared" si="0"/>
        <v>243.56</v>
      </c>
    </row>
    <row r="35" spans="1:16" x14ac:dyDescent="0.2">
      <c r="A35" s="21">
        <v>30</v>
      </c>
      <c r="B35" s="21" t="s">
        <v>11</v>
      </c>
      <c r="C35" s="22" t="s">
        <v>35</v>
      </c>
      <c r="D35" s="118">
        <v>0</v>
      </c>
      <c r="E35" s="118">
        <v>0</v>
      </c>
      <c r="F35" s="118">
        <v>0</v>
      </c>
      <c r="G35" s="118">
        <v>0</v>
      </c>
      <c r="H35" s="118">
        <v>0</v>
      </c>
      <c r="I35" s="118">
        <v>0</v>
      </c>
      <c r="J35" s="118">
        <v>0</v>
      </c>
      <c r="K35" s="118">
        <v>0</v>
      </c>
      <c r="L35" s="118">
        <v>0</v>
      </c>
      <c r="M35" s="118">
        <v>0</v>
      </c>
      <c r="N35" s="118">
        <v>0</v>
      </c>
      <c r="O35" s="118">
        <v>0</v>
      </c>
      <c r="P35" s="159">
        <f t="shared" si="0"/>
        <v>0</v>
      </c>
    </row>
    <row r="36" spans="1:16" x14ac:dyDescent="0.2">
      <c r="A36" s="21">
        <v>31</v>
      </c>
      <c r="B36" s="21" t="s">
        <v>37</v>
      </c>
      <c r="C36" s="22" t="s">
        <v>36</v>
      </c>
      <c r="D36" s="118">
        <v>0</v>
      </c>
      <c r="E36" s="118">
        <v>0</v>
      </c>
      <c r="F36" s="118">
        <v>0</v>
      </c>
      <c r="G36" s="118">
        <v>0</v>
      </c>
      <c r="H36" s="118">
        <v>0</v>
      </c>
      <c r="I36" s="118">
        <v>0</v>
      </c>
      <c r="J36" s="118">
        <v>0</v>
      </c>
      <c r="K36" s="118">
        <v>0</v>
      </c>
      <c r="L36" s="118">
        <v>0</v>
      </c>
      <c r="M36" s="118">
        <v>0</v>
      </c>
      <c r="N36" s="118">
        <v>0</v>
      </c>
      <c r="O36" s="118">
        <v>0</v>
      </c>
      <c r="P36" s="159">
        <f t="shared" si="0"/>
        <v>0</v>
      </c>
    </row>
    <row r="37" spans="1:16" x14ac:dyDescent="0.2">
      <c r="A37" s="21">
        <v>32</v>
      </c>
      <c r="B37" s="21" t="s">
        <v>39</v>
      </c>
      <c r="C37" s="22" t="s">
        <v>38</v>
      </c>
      <c r="D37" s="118">
        <v>0</v>
      </c>
      <c r="E37" s="118">
        <v>185.53</v>
      </c>
      <c r="F37" s="118">
        <v>0</v>
      </c>
      <c r="G37" s="118">
        <v>0</v>
      </c>
      <c r="H37" s="118">
        <v>725.81</v>
      </c>
      <c r="I37" s="118">
        <v>0</v>
      </c>
      <c r="J37" s="118">
        <v>0</v>
      </c>
      <c r="K37" s="118">
        <v>0</v>
      </c>
      <c r="L37" s="118">
        <v>0</v>
      </c>
      <c r="M37" s="118">
        <v>0</v>
      </c>
      <c r="N37" s="118">
        <v>0</v>
      </c>
      <c r="O37" s="118">
        <v>0</v>
      </c>
      <c r="P37" s="159">
        <f t="shared" si="0"/>
        <v>911.33999999999992</v>
      </c>
    </row>
    <row r="38" spans="1:16" x14ac:dyDescent="0.2">
      <c r="A38" s="21">
        <v>33</v>
      </c>
      <c r="B38" s="21" t="s">
        <v>37</v>
      </c>
      <c r="C38" s="22" t="s">
        <v>40</v>
      </c>
      <c r="D38" s="118">
        <v>0</v>
      </c>
      <c r="E38" s="118">
        <v>0</v>
      </c>
      <c r="F38" s="118">
        <v>0</v>
      </c>
      <c r="G38" s="118">
        <v>0</v>
      </c>
      <c r="H38" s="118">
        <v>0</v>
      </c>
      <c r="I38" s="118">
        <v>0</v>
      </c>
      <c r="J38" s="118">
        <v>0</v>
      </c>
      <c r="K38" s="118">
        <v>0</v>
      </c>
      <c r="L38" s="118">
        <v>0</v>
      </c>
      <c r="M38" s="118">
        <v>0</v>
      </c>
      <c r="N38" s="118">
        <v>0</v>
      </c>
      <c r="O38" s="118">
        <v>0</v>
      </c>
      <c r="P38" s="159">
        <f t="shared" si="0"/>
        <v>0</v>
      </c>
    </row>
    <row r="39" spans="1:16" x14ac:dyDescent="0.2">
      <c r="A39" s="21">
        <v>34</v>
      </c>
      <c r="B39" s="21" t="s">
        <v>117</v>
      </c>
      <c r="C39" s="22" t="s">
        <v>41</v>
      </c>
      <c r="D39" s="118">
        <v>225.06</v>
      </c>
      <c r="E39" s="118">
        <v>0</v>
      </c>
      <c r="F39" s="118">
        <v>0</v>
      </c>
      <c r="G39" s="118">
        <v>854.68</v>
      </c>
      <c r="H39" s="118">
        <v>0</v>
      </c>
      <c r="I39" s="118">
        <v>0</v>
      </c>
      <c r="J39" s="118">
        <v>0</v>
      </c>
      <c r="K39" s="118">
        <v>0</v>
      </c>
      <c r="L39" s="118">
        <v>0</v>
      </c>
      <c r="M39" s="118">
        <v>0</v>
      </c>
      <c r="N39" s="118">
        <v>0</v>
      </c>
      <c r="O39" s="118">
        <v>0</v>
      </c>
      <c r="P39" s="159">
        <f t="shared" si="0"/>
        <v>1079.74</v>
      </c>
    </row>
    <row r="40" spans="1:16" x14ac:dyDescent="0.2">
      <c r="A40" s="21">
        <v>35</v>
      </c>
      <c r="B40" s="21" t="s">
        <v>39</v>
      </c>
      <c r="C40" s="22" t="s">
        <v>151</v>
      </c>
      <c r="D40" s="118">
        <v>0</v>
      </c>
      <c r="E40" s="118">
        <v>188.82</v>
      </c>
      <c r="F40" s="118">
        <v>0</v>
      </c>
      <c r="G40" s="118">
        <v>0</v>
      </c>
      <c r="H40" s="118">
        <v>0</v>
      </c>
      <c r="I40" s="118">
        <v>0</v>
      </c>
      <c r="J40" s="118">
        <v>0</v>
      </c>
      <c r="K40" s="118">
        <v>0</v>
      </c>
      <c r="L40" s="118">
        <v>0</v>
      </c>
      <c r="M40" s="118">
        <v>0</v>
      </c>
      <c r="N40" s="118">
        <v>0</v>
      </c>
      <c r="O40" s="118">
        <v>0</v>
      </c>
      <c r="P40" s="159">
        <f t="shared" si="0"/>
        <v>188.82</v>
      </c>
    </row>
    <row r="41" spans="1:16" x14ac:dyDescent="0.2">
      <c r="A41" s="21">
        <v>36</v>
      </c>
      <c r="B41" s="21" t="s">
        <v>43</v>
      </c>
      <c r="C41" s="22" t="s">
        <v>42</v>
      </c>
      <c r="D41" s="118">
        <v>0</v>
      </c>
      <c r="E41" s="118">
        <v>23.88</v>
      </c>
      <c r="F41" s="118">
        <v>0</v>
      </c>
      <c r="G41" s="118">
        <v>0</v>
      </c>
      <c r="H41" s="118">
        <v>0</v>
      </c>
      <c r="I41" s="118">
        <v>0</v>
      </c>
      <c r="J41" s="118">
        <v>0</v>
      </c>
      <c r="K41" s="118">
        <v>0</v>
      </c>
      <c r="L41" s="118">
        <v>0</v>
      </c>
      <c r="M41" s="118">
        <v>0</v>
      </c>
      <c r="N41" s="118">
        <v>0</v>
      </c>
      <c r="O41" s="118">
        <v>0</v>
      </c>
      <c r="P41" s="159">
        <f t="shared" si="0"/>
        <v>23.88</v>
      </c>
    </row>
    <row r="42" spans="1:16" x14ac:dyDescent="0.2">
      <c r="A42" s="21">
        <v>37</v>
      </c>
      <c r="B42" s="21" t="s">
        <v>20</v>
      </c>
      <c r="C42" s="22" t="s">
        <v>44</v>
      </c>
      <c r="D42" s="118">
        <v>0</v>
      </c>
      <c r="E42" s="118">
        <v>0</v>
      </c>
      <c r="F42" s="118">
        <v>0</v>
      </c>
      <c r="G42" s="118">
        <v>0</v>
      </c>
      <c r="H42" s="118">
        <v>0</v>
      </c>
      <c r="I42" s="118">
        <v>0</v>
      </c>
      <c r="J42" s="118">
        <v>0</v>
      </c>
      <c r="K42" s="118">
        <v>0</v>
      </c>
      <c r="L42" s="118">
        <v>0</v>
      </c>
      <c r="M42" s="118">
        <v>0</v>
      </c>
      <c r="N42" s="118">
        <v>0</v>
      </c>
      <c r="O42" s="118">
        <v>0</v>
      </c>
      <c r="P42" s="159">
        <f t="shared" si="0"/>
        <v>0</v>
      </c>
    </row>
    <row r="43" spans="1:16" x14ac:dyDescent="0.2">
      <c r="A43" s="21">
        <v>38</v>
      </c>
      <c r="B43" s="21" t="s">
        <v>120</v>
      </c>
      <c r="C43" s="22" t="s">
        <v>45</v>
      </c>
      <c r="D43" s="118">
        <v>0</v>
      </c>
      <c r="E43" s="118">
        <v>0</v>
      </c>
      <c r="F43" s="118">
        <v>0</v>
      </c>
      <c r="G43" s="118">
        <v>250</v>
      </c>
      <c r="H43" s="118">
        <v>0</v>
      </c>
      <c r="I43" s="118">
        <v>0</v>
      </c>
      <c r="J43" s="118">
        <v>0</v>
      </c>
      <c r="K43" s="118">
        <v>0</v>
      </c>
      <c r="L43" s="118">
        <v>0</v>
      </c>
      <c r="M43" s="118">
        <v>0</v>
      </c>
      <c r="N43" s="118">
        <v>0</v>
      </c>
      <c r="O43" s="118">
        <v>0</v>
      </c>
      <c r="P43" s="159">
        <f t="shared" si="0"/>
        <v>250</v>
      </c>
    </row>
    <row r="44" spans="1:16" x14ac:dyDescent="0.2">
      <c r="A44" s="21">
        <v>39</v>
      </c>
      <c r="B44" s="21" t="s">
        <v>120</v>
      </c>
      <c r="C44" s="22" t="s">
        <v>46</v>
      </c>
      <c r="D44" s="118">
        <v>0</v>
      </c>
      <c r="E44" s="118">
        <v>0</v>
      </c>
      <c r="F44" s="118">
        <v>0</v>
      </c>
      <c r="G44" s="118">
        <v>0</v>
      </c>
      <c r="H44" s="118">
        <v>0</v>
      </c>
      <c r="I44" s="118">
        <v>0</v>
      </c>
      <c r="J44" s="118">
        <v>0</v>
      </c>
      <c r="K44" s="118">
        <v>0</v>
      </c>
      <c r="L44" s="118">
        <v>0</v>
      </c>
      <c r="M44" s="118">
        <v>0</v>
      </c>
      <c r="N44" s="118">
        <v>0</v>
      </c>
      <c r="O44" s="118">
        <v>0</v>
      </c>
      <c r="P44" s="159">
        <f t="shared" si="0"/>
        <v>0</v>
      </c>
    </row>
    <row r="45" spans="1:16" x14ac:dyDescent="0.2">
      <c r="A45" s="21">
        <v>40</v>
      </c>
      <c r="B45" s="21" t="s">
        <v>37</v>
      </c>
      <c r="C45" s="22" t="s">
        <v>47</v>
      </c>
      <c r="D45" s="118">
        <v>0</v>
      </c>
      <c r="E45" s="118">
        <v>0</v>
      </c>
      <c r="F45" s="118">
        <v>14.32</v>
      </c>
      <c r="G45" s="118">
        <v>0</v>
      </c>
      <c r="H45" s="118">
        <v>0</v>
      </c>
      <c r="I45" s="118">
        <v>0</v>
      </c>
      <c r="J45" s="118">
        <v>0</v>
      </c>
      <c r="K45" s="118">
        <v>0</v>
      </c>
      <c r="L45" s="118">
        <v>0</v>
      </c>
      <c r="M45" s="118">
        <v>0</v>
      </c>
      <c r="N45" s="118">
        <v>0</v>
      </c>
      <c r="O45" s="118">
        <v>0</v>
      </c>
      <c r="P45" s="159">
        <f t="shared" si="0"/>
        <v>14.32</v>
      </c>
    </row>
    <row r="46" spans="1:16" x14ac:dyDescent="0.2">
      <c r="A46" s="21">
        <v>41</v>
      </c>
      <c r="B46" s="21" t="s">
        <v>20</v>
      </c>
      <c r="C46" s="22" t="s">
        <v>48</v>
      </c>
      <c r="D46" s="118">
        <v>0</v>
      </c>
      <c r="E46" s="118">
        <v>0</v>
      </c>
      <c r="F46" s="118">
        <v>0</v>
      </c>
      <c r="G46" s="118">
        <v>0</v>
      </c>
      <c r="H46" s="118">
        <v>0</v>
      </c>
      <c r="I46" s="118">
        <v>0</v>
      </c>
      <c r="J46" s="118">
        <v>0</v>
      </c>
      <c r="K46" s="118">
        <v>0</v>
      </c>
      <c r="L46" s="118">
        <v>0</v>
      </c>
      <c r="M46" s="118">
        <v>0</v>
      </c>
      <c r="N46" s="118">
        <v>0</v>
      </c>
      <c r="O46" s="118">
        <v>0</v>
      </c>
      <c r="P46" s="159">
        <f t="shared" si="0"/>
        <v>0</v>
      </c>
    </row>
    <row r="47" spans="1:16" x14ac:dyDescent="0.2">
      <c r="A47" s="21">
        <v>42</v>
      </c>
      <c r="B47" s="21" t="s">
        <v>122</v>
      </c>
      <c r="C47" s="22" t="s">
        <v>49</v>
      </c>
      <c r="D47" s="118">
        <v>27</v>
      </c>
      <c r="E47" s="118">
        <v>188.84</v>
      </c>
      <c r="F47" s="118">
        <v>545.04</v>
      </c>
      <c r="G47" s="118">
        <v>0</v>
      </c>
      <c r="H47" s="118">
        <v>0</v>
      </c>
      <c r="I47" s="118">
        <v>0</v>
      </c>
      <c r="J47" s="118">
        <v>0</v>
      </c>
      <c r="K47" s="118">
        <v>0</v>
      </c>
      <c r="L47" s="118">
        <v>0</v>
      </c>
      <c r="M47" s="118">
        <v>0</v>
      </c>
      <c r="N47" s="118">
        <v>0</v>
      </c>
      <c r="O47" s="118">
        <v>0</v>
      </c>
      <c r="P47" s="159">
        <f t="shared" si="0"/>
        <v>760.88</v>
      </c>
    </row>
    <row r="48" spans="1:16" x14ac:dyDescent="0.2">
      <c r="A48" s="21">
        <v>43</v>
      </c>
      <c r="B48" s="21" t="s">
        <v>37</v>
      </c>
      <c r="C48" s="22" t="s">
        <v>50</v>
      </c>
      <c r="D48" s="118">
        <v>0</v>
      </c>
      <c r="E48" s="118">
        <v>1127.82</v>
      </c>
      <c r="F48" s="118">
        <v>0</v>
      </c>
      <c r="G48" s="118">
        <v>282.93</v>
      </c>
      <c r="H48" s="118">
        <v>0</v>
      </c>
      <c r="I48" s="118">
        <v>0</v>
      </c>
      <c r="J48" s="118">
        <v>0</v>
      </c>
      <c r="K48" s="118">
        <v>0</v>
      </c>
      <c r="L48" s="118">
        <v>0</v>
      </c>
      <c r="M48" s="118">
        <v>0</v>
      </c>
      <c r="N48" s="118">
        <v>0</v>
      </c>
      <c r="O48" s="118">
        <v>0</v>
      </c>
      <c r="P48" s="159">
        <f t="shared" si="0"/>
        <v>1410.75</v>
      </c>
    </row>
    <row r="49" spans="1:16" x14ac:dyDescent="0.2">
      <c r="A49" s="21">
        <v>44</v>
      </c>
      <c r="B49" s="21" t="s">
        <v>37</v>
      </c>
      <c r="C49" s="22" t="s">
        <v>51</v>
      </c>
      <c r="D49" s="118">
        <v>784.39</v>
      </c>
      <c r="E49" s="118">
        <v>50.82</v>
      </c>
      <c r="F49" s="118">
        <v>0</v>
      </c>
      <c r="G49" s="118">
        <v>0</v>
      </c>
      <c r="H49" s="118">
        <v>0</v>
      </c>
      <c r="I49" s="118">
        <v>0</v>
      </c>
      <c r="J49" s="118">
        <v>0</v>
      </c>
      <c r="K49" s="118">
        <v>0</v>
      </c>
      <c r="L49" s="118">
        <v>0</v>
      </c>
      <c r="M49" s="118">
        <v>0</v>
      </c>
      <c r="N49" s="118">
        <v>0</v>
      </c>
      <c r="O49" s="118">
        <v>0</v>
      </c>
      <c r="P49" s="159">
        <f t="shared" si="0"/>
        <v>835.21</v>
      </c>
    </row>
    <row r="50" spans="1:16" x14ac:dyDescent="0.2">
      <c r="A50" s="21">
        <v>46</v>
      </c>
      <c r="B50" s="21" t="s">
        <v>53</v>
      </c>
      <c r="C50" s="22" t="s">
        <v>52</v>
      </c>
      <c r="D50" s="118">
        <v>0</v>
      </c>
      <c r="E50" s="118">
        <v>0</v>
      </c>
      <c r="F50" s="118">
        <v>324.64999999999998</v>
      </c>
      <c r="G50" s="118">
        <v>871.33</v>
      </c>
      <c r="H50" s="118">
        <v>0</v>
      </c>
      <c r="I50" s="118">
        <v>0</v>
      </c>
      <c r="J50" s="118">
        <v>0</v>
      </c>
      <c r="K50" s="118">
        <v>0</v>
      </c>
      <c r="L50" s="118">
        <v>0</v>
      </c>
      <c r="M50" s="118">
        <v>0</v>
      </c>
      <c r="N50" s="118">
        <v>0</v>
      </c>
      <c r="O50" s="118">
        <v>0</v>
      </c>
      <c r="P50" s="159">
        <f t="shared" si="0"/>
        <v>1195.98</v>
      </c>
    </row>
    <row r="51" spans="1:16" x14ac:dyDescent="0.2">
      <c r="A51" s="21">
        <v>47</v>
      </c>
      <c r="B51" s="21" t="s">
        <v>37</v>
      </c>
      <c r="C51" s="22" t="s">
        <v>54</v>
      </c>
      <c r="D51" s="118">
        <v>0</v>
      </c>
      <c r="E51" s="118">
        <v>53.22</v>
      </c>
      <c r="F51" s="118">
        <v>0</v>
      </c>
      <c r="G51" s="118">
        <v>0</v>
      </c>
      <c r="H51" s="118">
        <v>0</v>
      </c>
      <c r="I51" s="118">
        <v>0</v>
      </c>
      <c r="J51" s="118">
        <v>0</v>
      </c>
      <c r="K51" s="118">
        <v>0</v>
      </c>
      <c r="L51" s="118">
        <v>0</v>
      </c>
      <c r="M51" s="118">
        <v>0</v>
      </c>
      <c r="N51" s="118">
        <v>0</v>
      </c>
      <c r="O51" s="118">
        <v>0</v>
      </c>
      <c r="P51" s="159">
        <f t="shared" si="0"/>
        <v>53.22</v>
      </c>
    </row>
    <row r="52" spans="1:16" x14ac:dyDescent="0.2">
      <c r="A52" s="21">
        <v>49</v>
      </c>
      <c r="B52" s="21" t="s">
        <v>57</v>
      </c>
      <c r="C52" s="22" t="s">
        <v>56</v>
      </c>
      <c r="D52" s="118">
        <v>0</v>
      </c>
      <c r="E52" s="118">
        <v>0</v>
      </c>
      <c r="F52" s="118">
        <v>0</v>
      </c>
      <c r="G52" s="118">
        <v>50.82</v>
      </c>
      <c r="H52" s="118">
        <v>0</v>
      </c>
      <c r="I52" s="118">
        <v>0</v>
      </c>
      <c r="J52" s="118">
        <v>0</v>
      </c>
      <c r="K52" s="118">
        <v>0</v>
      </c>
      <c r="L52" s="118">
        <v>0</v>
      </c>
      <c r="M52" s="118">
        <v>0</v>
      </c>
      <c r="N52" s="118">
        <v>0</v>
      </c>
      <c r="O52" s="118">
        <v>0</v>
      </c>
      <c r="P52" s="159">
        <f t="shared" si="0"/>
        <v>50.82</v>
      </c>
    </row>
    <row r="53" spans="1:16" x14ac:dyDescent="0.2">
      <c r="A53" s="21">
        <v>50</v>
      </c>
      <c r="B53" s="21" t="s">
        <v>117</v>
      </c>
      <c r="C53" s="22" t="s">
        <v>58</v>
      </c>
      <c r="D53" s="118">
        <v>46.44</v>
      </c>
      <c r="E53" s="118">
        <v>0</v>
      </c>
      <c r="F53" s="118">
        <v>0</v>
      </c>
      <c r="G53" s="118">
        <v>0</v>
      </c>
      <c r="H53" s="118">
        <v>0</v>
      </c>
      <c r="I53" s="118">
        <v>0</v>
      </c>
      <c r="J53" s="118">
        <v>0</v>
      </c>
      <c r="K53" s="118">
        <v>0</v>
      </c>
      <c r="L53" s="118">
        <v>0</v>
      </c>
      <c r="M53" s="118">
        <v>0</v>
      </c>
      <c r="N53" s="118">
        <v>0</v>
      </c>
      <c r="O53" s="118">
        <v>0</v>
      </c>
      <c r="P53" s="159">
        <f t="shared" si="0"/>
        <v>46.44</v>
      </c>
    </row>
    <row r="54" spans="1:16" x14ac:dyDescent="0.2">
      <c r="A54" s="24">
        <v>52</v>
      </c>
      <c r="B54" s="24" t="s">
        <v>60</v>
      </c>
      <c r="C54" s="25" t="s">
        <v>59</v>
      </c>
      <c r="D54" s="118">
        <v>0</v>
      </c>
      <c r="E54" s="118">
        <v>0</v>
      </c>
      <c r="F54" s="118">
        <v>0</v>
      </c>
      <c r="G54" s="118">
        <v>0</v>
      </c>
      <c r="H54" s="118">
        <v>0</v>
      </c>
      <c r="I54" s="118">
        <v>0</v>
      </c>
      <c r="J54" s="118">
        <v>0</v>
      </c>
      <c r="K54" s="118">
        <v>0</v>
      </c>
      <c r="L54" s="118">
        <v>0</v>
      </c>
      <c r="M54" s="118">
        <v>0</v>
      </c>
      <c r="N54" s="118">
        <v>0</v>
      </c>
      <c r="O54" s="118">
        <v>0</v>
      </c>
      <c r="P54" s="159">
        <f t="shared" si="0"/>
        <v>0</v>
      </c>
    </row>
    <row r="55" spans="1:16" x14ac:dyDescent="0.2">
      <c r="A55" s="21">
        <v>53</v>
      </c>
      <c r="B55" s="21" t="s">
        <v>20</v>
      </c>
      <c r="C55" s="22" t="s">
        <v>61</v>
      </c>
      <c r="D55" s="118">
        <v>0</v>
      </c>
      <c r="E55" s="118">
        <v>0</v>
      </c>
      <c r="F55" s="118">
        <v>0</v>
      </c>
      <c r="G55" s="118">
        <v>0</v>
      </c>
      <c r="H55" s="118">
        <v>0</v>
      </c>
      <c r="I55" s="118">
        <v>0</v>
      </c>
      <c r="J55" s="118">
        <v>0</v>
      </c>
      <c r="K55" s="118">
        <v>0</v>
      </c>
      <c r="L55" s="118">
        <v>0</v>
      </c>
      <c r="M55" s="118">
        <v>0</v>
      </c>
      <c r="N55" s="118">
        <v>0</v>
      </c>
      <c r="O55" s="118">
        <v>0</v>
      </c>
      <c r="P55" s="159">
        <f t="shared" si="0"/>
        <v>0</v>
      </c>
    </row>
    <row r="56" spans="1:16" x14ac:dyDescent="0.2">
      <c r="A56" s="21">
        <v>54</v>
      </c>
      <c r="B56" s="21" t="s">
        <v>20</v>
      </c>
      <c r="C56" s="22" t="s">
        <v>62</v>
      </c>
      <c r="D56" s="118">
        <v>0</v>
      </c>
      <c r="E56" s="118">
        <v>0</v>
      </c>
      <c r="F56" s="118">
        <v>45.02</v>
      </c>
      <c r="G56" s="118">
        <v>0</v>
      </c>
      <c r="H56" s="118">
        <v>0</v>
      </c>
      <c r="I56" s="118">
        <v>0</v>
      </c>
      <c r="J56" s="118">
        <v>0</v>
      </c>
      <c r="K56" s="118">
        <v>0</v>
      </c>
      <c r="L56" s="118">
        <v>0</v>
      </c>
      <c r="M56" s="118">
        <v>0</v>
      </c>
      <c r="N56" s="118">
        <v>0</v>
      </c>
      <c r="O56" s="118">
        <v>0</v>
      </c>
      <c r="P56" s="159">
        <f t="shared" si="0"/>
        <v>45.02</v>
      </c>
    </row>
    <row r="57" spans="1:16" x14ac:dyDescent="0.2">
      <c r="A57" s="21">
        <v>55</v>
      </c>
      <c r="B57" s="21" t="s">
        <v>37</v>
      </c>
      <c r="C57" s="22" t="s">
        <v>63</v>
      </c>
      <c r="D57" s="118">
        <v>0</v>
      </c>
      <c r="E57" s="118">
        <v>0</v>
      </c>
      <c r="F57" s="118">
        <v>0</v>
      </c>
      <c r="G57" s="118">
        <v>0</v>
      </c>
      <c r="H57" s="118">
        <v>0</v>
      </c>
      <c r="I57" s="118">
        <v>0</v>
      </c>
      <c r="J57" s="118">
        <v>0</v>
      </c>
      <c r="K57" s="118">
        <v>0</v>
      </c>
      <c r="L57" s="118">
        <v>0</v>
      </c>
      <c r="M57" s="118">
        <v>0</v>
      </c>
      <c r="N57" s="118">
        <v>0</v>
      </c>
      <c r="O57" s="118">
        <v>0</v>
      </c>
      <c r="P57" s="159">
        <f t="shared" si="0"/>
        <v>0</v>
      </c>
    </row>
    <row r="58" spans="1:16" x14ac:dyDescent="0.2">
      <c r="A58" s="21">
        <v>56</v>
      </c>
      <c r="B58" s="21" t="s">
        <v>57</v>
      </c>
      <c r="C58" s="22" t="s">
        <v>64</v>
      </c>
      <c r="D58" s="118">
        <v>0</v>
      </c>
      <c r="E58" s="118">
        <v>0</v>
      </c>
      <c r="F58" s="118">
        <v>0</v>
      </c>
      <c r="G58" s="118">
        <v>0</v>
      </c>
      <c r="H58" s="118">
        <v>0</v>
      </c>
      <c r="I58" s="118">
        <v>0</v>
      </c>
      <c r="J58" s="118">
        <v>0</v>
      </c>
      <c r="K58" s="118">
        <v>0</v>
      </c>
      <c r="L58" s="118">
        <v>0</v>
      </c>
      <c r="M58" s="118">
        <v>0</v>
      </c>
      <c r="N58" s="118">
        <v>0</v>
      </c>
      <c r="O58" s="118">
        <v>0</v>
      </c>
      <c r="P58" s="159">
        <f t="shared" si="0"/>
        <v>0</v>
      </c>
    </row>
    <row r="59" spans="1:16" x14ac:dyDescent="0.2">
      <c r="A59" s="21">
        <v>57</v>
      </c>
      <c r="B59" s="21" t="s">
        <v>57</v>
      </c>
      <c r="C59" s="22" t="s">
        <v>65</v>
      </c>
      <c r="D59" s="118">
        <v>20.76</v>
      </c>
      <c r="E59" s="118">
        <v>0</v>
      </c>
      <c r="F59" s="118">
        <v>326.52</v>
      </c>
      <c r="G59" s="118">
        <v>0</v>
      </c>
      <c r="H59" s="118">
        <v>0</v>
      </c>
      <c r="I59" s="118">
        <v>0</v>
      </c>
      <c r="J59" s="118">
        <v>0</v>
      </c>
      <c r="K59" s="118">
        <v>0</v>
      </c>
      <c r="L59" s="118">
        <v>0</v>
      </c>
      <c r="M59" s="118">
        <v>0</v>
      </c>
      <c r="N59" s="118">
        <v>0</v>
      </c>
      <c r="O59" s="118">
        <v>0</v>
      </c>
      <c r="P59" s="159">
        <f t="shared" si="0"/>
        <v>347.28</v>
      </c>
    </row>
    <row r="60" spans="1:16" x14ac:dyDescent="0.2">
      <c r="A60" s="21">
        <v>60</v>
      </c>
      <c r="B60" s="21" t="s">
        <v>57</v>
      </c>
      <c r="C60" s="22" t="s">
        <v>66</v>
      </c>
      <c r="D60" s="118">
        <v>0</v>
      </c>
      <c r="E60" s="118">
        <v>0</v>
      </c>
      <c r="F60" s="118">
        <v>355</v>
      </c>
      <c r="G60" s="118">
        <v>0</v>
      </c>
      <c r="H60" s="118">
        <v>0</v>
      </c>
      <c r="I60" s="118">
        <v>0</v>
      </c>
      <c r="J60" s="118">
        <v>0</v>
      </c>
      <c r="K60" s="118">
        <v>0</v>
      </c>
      <c r="L60" s="118">
        <v>0</v>
      </c>
      <c r="M60" s="118">
        <v>0</v>
      </c>
      <c r="N60" s="118">
        <v>0</v>
      </c>
      <c r="O60" s="118">
        <v>0</v>
      </c>
      <c r="P60" s="159">
        <f t="shared" si="0"/>
        <v>355</v>
      </c>
    </row>
    <row r="61" spans="1:16" x14ac:dyDescent="0.2">
      <c r="A61" s="21">
        <v>62</v>
      </c>
      <c r="B61" s="21" t="s">
        <v>57</v>
      </c>
      <c r="C61" s="22" t="s">
        <v>67</v>
      </c>
      <c r="D61" s="118">
        <v>0</v>
      </c>
      <c r="E61" s="118">
        <v>0</v>
      </c>
      <c r="F61" s="118">
        <v>0</v>
      </c>
      <c r="G61" s="118">
        <v>0</v>
      </c>
      <c r="H61" s="118">
        <v>0</v>
      </c>
      <c r="I61" s="118">
        <v>0</v>
      </c>
      <c r="J61" s="118">
        <v>0</v>
      </c>
      <c r="K61" s="118">
        <v>0</v>
      </c>
      <c r="L61" s="118">
        <v>0</v>
      </c>
      <c r="M61" s="118">
        <v>0</v>
      </c>
      <c r="N61" s="118">
        <v>0</v>
      </c>
      <c r="O61" s="118">
        <v>0</v>
      </c>
      <c r="P61" s="159">
        <f t="shared" si="0"/>
        <v>0</v>
      </c>
    </row>
    <row r="62" spans="1:16" x14ac:dyDescent="0.2">
      <c r="A62" s="21">
        <v>63</v>
      </c>
      <c r="B62" s="21" t="s">
        <v>11</v>
      </c>
      <c r="C62" s="22" t="s">
        <v>68</v>
      </c>
      <c r="D62" s="118">
        <v>0</v>
      </c>
      <c r="E62" s="118">
        <v>0</v>
      </c>
      <c r="F62" s="118">
        <v>0</v>
      </c>
      <c r="G62" s="118">
        <v>0</v>
      </c>
      <c r="H62" s="118">
        <v>0</v>
      </c>
      <c r="I62" s="118">
        <v>0</v>
      </c>
      <c r="J62" s="118">
        <v>0</v>
      </c>
      <c r="K62" s="118">
        <v>0</v>
      </c>
      <c r="L62" s="118">
        <v>0</v>
      </c>
      <c r="M62" s="118">
        <v>0</v>
      </c>
      <c r="N62" s="118">
        <v>0</v>
      </c>
      <c r="O62" s="118">
        <v>0</v>
      </c>
      <c r="P62" s="159">
        <f t="shared" si="0"/>
        <v>0</v>
      </c>
    </row>
    <row r="63" spans="1:16" x14ac:dyDescent="0.2">
      <c r="A63" s="21">
        <v>65</v>
      </c>
      <c r="B63" s="21" t="s">
        <v>11</v>
      </c>
      <c r="C63" s="27" t="s">
        <v>69</v>
      </c>
      <c r="D63" s="118">
        <v>0</v>
      </c>
      <c r="E63" s="118">
        <v>0</v>
      </c>
      <c r="F63" s="118">
        <v>0</v>
      </c>
      <c r="G63" s="118">
        <v>0</v>
      </c>
      <c r="H63" s="118">
        <v>0</v>
      </c>
      <c r="I63" s="118">
        <v>0</v>
      </c>
      <c r="J63" s="118">
        <v>0</v>
      </c>
      <c r="K63" s="118">
        <v>0</v>
      </c>
      <c r="L63" s="118">
        <v>0</v>
      </c>
      <c r="M63" s="118">
        <v>0</v>
      </c>
      <c r="N63" s="118">
        <v>0</v>
      </c>
      <c r="O63" s="118">
        <v>0</v>
      </c>
      <c r="P63" s="159">
        <f t="shared" si="0"/>
        <v>0</v>
      </c>
    </row>
    <row r="64" spans="1:16" x14ac:dyDescent="0.2">
      <c r="A64" s="24">
        <v>66</v>
      </c>
      <c r="B64" s="21" t="s">
        <v>11</v>
      </c>
      <c r="C64" s="25" t="s">
        <v>70</v>
      </c>
      <c r="D64" s="118">
        <v>0</v>
      </c>
      <c r="E64" s="118">
        <v>1153.05</v>
      </c>
      <c r="F64" s="118">
        <v>0</v>
      </c>
      <c r="G64" s="118">
        <v>0</v>
      </c>
      <c r="H64" s="118">
        <v>0</v>
      </c>
      <c r="I64" s="118">
        <v>0</v>
      </c>
      <c r="J64" s="118">
        <v>0</v>
      </c>
      <c r="K64" s="118">
        <v>0</v>
      </c>
      <c r="L64" s="118">
        <v>0</v>
      </c>
      <c r="M64" s="118">
        <v>0</v>
      </c>
      <c r="N64" s="118">
        <v>0</v>
      </c>
      <c r="O64" s="118">
        <v>0</v>
      </c>
      <c r="P64" s="159">
        <f t="shared" si="0"/>
        <v>1153.05</v>
      </c>
    </row>
    <row r="65" spans="1:16" x14ac:dyDescent="0.2">
      <c r="A65" s="13">
        <v>67</v>
      </c>
      <c r="B65" s="21" t="s">
        <v>72</v>
      </c>
      <c r="C65" s="28" t="s">
        <v>71</v>
      </c>
      <c r="D65" s="118">
        <v>0</v>
      </c>
      <c r="E65" s="118">
        <v>0</v>
      </c>
      <c r="F65" s="118">
        <v>0</v>
      </c>
      <c r="G65" s="118">
        <v>0</v>
      </c>
      <c r="H65" s="118">
        <v>0</v>
      </c>
      <c r="I65" s="118">
        <v>0</v>
      </c>
      <c r="J65" s="118">
        <v>0</v>
      </c>
      <c r="K65" s="118">
        <v>0</v>
      </c>
      <c r="L65" s="118">
        <v>0</v>
      </c>
      <c r="M65" s="118">
        <v>0</v>
      </c>
      <c r="N65" s="118">
        <v>0</v>
      </c>
      <c r="O65" s="118">
        <v>0</v>
      </c>
      <c r="P65" s="159">
        <f t="shared" si="0"/>
        <v>0</v>
      </c>
    </row>
    <row r="66" spans="1:16" x14ac:dyDescent="0.2">
      <c r="A66" s="30"/>
      <c r="B66" s="29"/>
      <c r="C66" s="29"/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60"/>
    </row>
    <row r="67" spans="1:16" x14ac:dyDescent="0.2">
      <c r="D67" s="202" t="s">
        <v>171</v>
      </c>
      <c r="E67" s="202" t="s">
        <v>172</v>
      </c>
      <c r="F67" s="202" t="s">
        <v>173</v>
      </c>
      <c r="G67" s="202" t="s">
        <v>174</v>
      </c>
      <c r="H67" s="202" t="s">
        <v>175</v>
      </c>
      <c r="I67" s="202" t="s">
        <v>176</v>
      </c>
      <c r="J67" s="202" t="s">
        <v>177</v>
      </c>
      <c r="K67" s="202" t="s">
        <v>178</v>
      </c>
      <c r="L67" s="202" t="s">
        <v>179</v>
      </c>
      <c r="M67" s="202" t="s">
        <v>180</v>
      </c>
      <c r="N67" s="202" t="s">
        <v>181</v>
      </c>
      <c r="O67" s="202" t="s">
        <v>182</v>
      </c>
      <c r="P67" s="202" t="s">
        <v>183</v>
      </c>
    </row>
    <row r="68" spans="1:16" x14ac:dyDescent="0.2">
      <c r="C68" s="29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</row>
    <row r="69" spans="1:16" x14ac:dyDescent="0.2">
      <c r="C69" s="200" t="s">
        <v>188</v>
      </c>
      <c r="D69" s="204">
        <f>SUM(D7:D65)</f>
        <v>2505.0200000000004</v>
      </c>
      <c r="E69" s="201">
        <f>SUM(E7:E65)</f>
        <v>4315.95</v>
      </c>
      <c r="F69" s="201">
        <f t="shared" ref="F69:P69" si="1">SUM(F7:F65)</f>
        <v>4873.34</v>
      </c>
      <c r="G69" s="201">
        <f t="shared" si="1"/>
        <v>3238.13</v>
      </c>
      <c r="H69" s="201">
        <f t="shared" si="1"/>
        <v>725.81</v>
      </c>
      <c r="I69" s="201">
        <f t="shared" si="1"/>
        <v>0</v>
      </c>
      <c r="J69" s="201">
        <f t="shared" si="1"/>
        <v>0</v>
      </c>
      <c r="K69" s="201">
        <f t="shared" si="1"/>
        <v>0</v>
      </c>
      <c r="L69" s="201">
        <f t="shared" si="1"/>
        <v>0</v>
      </c>
      <c r="M69" s="201">
        <f t="shared" si="1"/>
        <v>0</v>
      </c>
      <c r="N69" s="201">
        <f t="shared" si="1"/>
        <v>0</v>
      </c>
      <c r="O69" s="201">
        <f t="shared" si="1"/>
        <v>0</v>
      </c>
      <c r="P69" s="201">
        <f t="shared" si="1"/>
        <v>15658.249999999998</v>
      </c>
    </row>
    <row r="70" spans="1:16" x14ac:dyDescent="0.2">
      <c r="C70" s="200"/>
      <c r="D70" s="204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1"/>
    </row>
  </sheetData>
  <mergeCells count="27">
    <mergeCell ref="L67:L68"/>
    <mergeCell ref="G67:G68"/>
    <mergeCell ref="H67:H68"/>
    <mergeCell ref="I67:I68"/>
    <mergeCell ref="J67:J68"/>
    <mergeCell ref="K67:K68"/>
    <mergeCell ref="M67:M68"/>
    <mergeCell ref="N67:N68"/>
    <mergeCell ref="O67:O68"/>
    <mergeCell ref="P67:P68"/>
    <mergeCell ref="D69:D70"/>
    <mergeCell ref="E69:E70"/>
    <mergeCell ref="F69:F70"/>
    <mergeCell ref="G69:G70"/>
    <mergeCell ref="H69:H70"/>
    <mergeCell ref="I69:I70"/>
    <mergeCell ref="P69:P70"/>
    <mergeCell ref="N69:N70"/>
    <mergeCell ref="O69:O70"/>
    <mergeCell ref="D67:D68"/>
    <mergeCell ref="E67:E68"/>
    <mergeCell ref="F67:F68"/>
    <mergeCell ref="C69:C70"/>
    <mergeCell ref="J69:J70"/>
    <mergeCell ref="K69:K70"/>
    <mergeCell ref="L69:L70"/>
    <mergeCell ref="M69:M70"/>
  </mergeCell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AC70"/>
  <sheetViews>
    <sheetView showGridLines="0" workbookViewId="0">
      <selection activeCell="J28" sqref="J28"/>
    </sheetView>
  </sheetViews>
  <sheetFormatPr baseColWidth="10" defaultRowHeight="14.25" x14ac:dyDescent="0.2"/>
  <cols>
    <col min="1" max="1" width="11" style="19"/>
    <col min="2" max="2" width="20.25" style="19" customWidth="1"/>
    <col min="3" max="3" width="18.5" style="19" customWidth="1"/>
    <col min="4" max="5" width="11" style="19"/>
    <col min="6" max="6" width="11.625" style="19" customWidth="1"/>
    <col min="7" max="7" width="11" style="19"/>
    <col min="8" max="8" width="11.625" style="19" customWidth="1"/>
    <col min="9" max="19" width="11" style="19"/>
    <col min="20" max="20" width="14.75" style="19" customWidth="1"/>
    <col min="21" max="21" width="12.75" style="19" customWidth="1"/>
    <col min="22" max="22" width="12.5" style="19" customWidth="1"/>
    <col min="23" max="23" width="11" style="19"/>
    <col min="24" max="24" width="13.75" style="19" customWidth="1"/>
    <col min="25" max="25" width="11.75" style="19" customWidth="1"/>
    <col min="26" max="26" width="13.75" style="19" customWidth="1"/>
    <col min="27" max="27" width="11.75" style="19" customWidth="1"/>
    <col min="28" max="28" width="11.625" style="19" customWidth="1"/>
    <col min="29" max="29" width="15.375" style="19" customWidth="1"/>
    <col min="30" max="16384" width="11" style="19"/>
  </cols>
  <sheetData>
    <row r="4" spans="1:29" s="116" customFormat="1" ht="15" x14ac:dyDescent="0.2">
      <c r="D4" s="113" t="s">
        <v>329</v>
      </c>
      <c r="E4" s="113" t="s">
        <v>328</v>
      </c>
      <c r="F4" s="113" t="s">
        <v>329</v>
      </c>
      <c r="G4" s="113" t="s">
        <v>328</v>
      </c>
      <c r="H4" s="113" t="s">
        <v>329</v>
      </c>
      <c r="I4" s="113" t="s">
        <v>328</v>
      </c>
      <c r="J4" s="113" t="s">
        <v>331</v>
      </c>
      <c r="K4" s="113" t="s">
        <v>328</v>
      </c>
      <c r="L4" s="113" t="s">
        <v>329</v>
      </c>
      <c r="M4" s="113" t="s">
        <v>328</v>
      </c>
      <c r="N4" s="113" t="s">
        <v>329</v>
      </c>
      <c r="O4" s="113" t="s">
        <v>328</v>
      </c>
      <c r="P4" s="113" t="s">
        <v>329</v>
      </c>
      <c r="Q4" s="113" t="s">
        <v>328</v>
      </c>
      <c r="R4" s="113" t="s">
        <v>329</v>
      </c>
      <c r="S4" s="113" t="s">
        <v>328</v>
      </c>
      <c r="T4" s="113" t="s">
        <v>329</v>
      </c>
      <c r="U4" s="113" t="s">
        <v>328</v>
      </c>
      <c r="V4" s="113" t="s">
        <v>329</v>
      </c>
      <c r="W4" s="113" t="s">
        <v>328</v>
      </c>
      <c r="X4" s="113" t="s">
        <v>329</v>
      </c>
      <c r="Y4" s="113" t="s">
        <v>328</v>
      </c>
      <c r="Z4" s="113" t="s">
        <v>329</v>
      </c>
      <c r="AA4" s="113" t="s">
        <v>328</v>
      </c>
      <c r="AB4" s="113" t="s">
        <v>183</v>
      </c>
      <c r="AC4" s="109" t="s">
        <v>183</v>
      </c>
    </row>
    <row r="5" spans="1:29" s="116" customFormat="1" ht="15" x14ac:dyDescent="0.2">
      <c r="A5" s="117" t="s">
        <v>184</v>
      </c>
      <c r="B5" s="117" t="s">
        <v>185</v>
      </c>
      <c r="C5" s="117" t="s">
        <v>186</v>
      </c>
      <c r="D5" s="114" t="s">
        <v>171</v>
      </c>
      <c r="E5" s="114" t="s">
        <v>171</v>
      </c>
      <c r="F5" s="114" t="s">
        <v>330</v>
      </c>
      <c r="G5" s="114" t="s">
        <v>172</v>
      </c>
      <c r="H5" s="114" t="s">
        <v>173</v>
      </c>
      <c r="I5" s="114" t="s">
        <v>173</v>
      </c>
      <c r="J5" s="114" t="s">
        <v>174</v>
      </c>
      <c r="K5" s="114" t="s">
        <v>174</v>
      </c>
      <c r="L5" s="114" t="s">
        <v>175</v>
      </c>
      <c r="M5" s="114" t="s">
        <v>175</v>
      </c>
      <c r="N5" s="114" t="s">
        <v>176</v>
      </c>
      <c r="O5" s="114" t="s">
        <v>176</v>
      </c>
      <c r="P5" s="114" t="s">
        <v>177</v>
      </c>
      <c r="Q5" s="114" t="s">
        <v>177</v>
      </c>
      <c r="R5" s="114" t="s">
        <v>178</v>
      </c>
      <c r="S5" s="114" t="s">
        <v>178</v>
      </c>
      <c r="T5" s="114" t="s">
        <v>179</v>
      </c>
      <c r="U5" s="114" t="s">
        <v>179</v>
      </c>
      <c r="V5" s="114" t="s">
        <v>180</v>
      </c>
      <c r="W5" s="114" t="s">
        <v>180</v>
      </c>
      <c r="X5" s="114" t="s">
        <v>181</v>
      </c>
      <c r="Y5" s="114" t="s">
        <v>181</v>
      </c>
      <c r="Z5" s="114" t="s">
        <v>182</v>
      </c>
      <c r="AA5" s="114" t="s">
        <v>182</v>
      </c>
      <c r="AB5" s="114" t="s">
        <v>329</v>
      </c>
      <c r="AC5" s="110" t="s">
        <v>333</v>
      </c>
    </row>
    <row r="6" spans="1:29" x14ac:dyDescent="0.2">
      <c r="A6" s="21">
        <v>1</v>
      </c>
      <c r="B6" s="21" t="s">
        <v>1</v>
      </c>
      <c r="C6" s="22" t="s">
        <v>0</v>
      </c>
      <c r="D6" s="118">
        <v>41.51</v>
      </c>
      <c r="E6" s="119">
        <v>30.54</v>
      </c>
      <c r="F6" s="118">
        <v>0</v>
      </c>
      <c r="G6" s="119">
        <v>0</v>
      </c>
      <c r="H6" s="118">
        <v>40.380000000000003</v>
      </c>
      <c r="I6" s="119">
        <v>28.31</v>
      </c>
      <c r="J6" s="118">
        <v>0</v>
      </c>
      <c r="K6" s="119">
        <v>0</v>
      </c>
      <c r="L6" s="118">
        <v>0</v>
      </c>
      <c r="M6" s="118"/>
      <c r="N6" s="118">
        <v>0</v>
      </c>
      <c r="O6" s="118"/>
      <c r="P6" s="118">
        <v>0</v>
      </c>
      <c r="Q6" s="118"/>
      <c r="R6" s="118">
        <v>0</v>
      </c>
      <c r="S6" s="118"/>
      <c r="T6" s="118">
        <v>0</v>
      </c>
      <c r="U6" s="118"/>
      <c r="V6" s="118">
        <v>0</v>
      </c>
      <c r="W6" s="118"/>
      <c r="X6" s="118">
        <v>0</v>
      </c>
      <c r="Y6" s="118"/>
      <c r="Z6" s="118">
        <v>0</v>
      </c>
      <c r="AA6" s="118"/>
      <c r="AB6" s="118">
        <f>SUM(D6,F6,H6,J6,L6,N6,P6,R6,T6,V6,X6,Z6)</f>
        <v>81.89</v>
      </c>
      <c r="AC6" s="122">
        <f>SUM(E6,G6,I6,K6,M6,O6,Q6,U6,W6,Y6,AA6)</f>
        <v>58.849999999999994</v>
      </c>
    </row>
    <row r="7" spans="1:29" x14ac:dyDescent="0.2">
      <c r="A7" s="21">
        <v>2</v>
      </c>
      <c r="B7" s="21" t="s">
        <v>3</v>
      </c>
      <c r="C7" s="22" t="s">
        <v>2</v>
      </c>
      <c r="D7" s="118">
        <v>234.1</v>
      </c>
      <c r="E7" s="119">
        <v>165.81</v>
      </c>
      <c r="F7" s="118">
        <v>264</v>
      </c>
      <c r="G7" s="119">
        <v>180.14</v>
      </c>
      <c r="H7" s="118">
        <v>272.83999999999997</v>
      </c>
      <c r="I7" s="119">
        <v>201.65</v>
      </c>
      <c r="J7" s="118">
        <v>230.58</v>
      </c>
      <c r="K7" s="119">
        <v>168.87</v>
      </c>
      <c r="L7" s="118">
        <v>0</v>
      </c>
      <c r="M7" s="118"/>
      <c r="N7" s="118">
        <v>0</v>
      </c>
      <c r="O7" s="118"/>
      <c r="P7" s="118">
        <v>0</v>
      </c>
      <c r="Q7" s="118"/>
      <c r="R7" s="118">
        <v>0</v>
      </c>
      <c r="S7" s="118"/>
      <c r="T7" s="118">
        <v>0</v>
      </c>
      <c r="U7" s="118"/>
      <c r="V7" s="118">
        <v>0</v>
      </c>
      <c r="W7" s="118"/>
      <c r="X7" s="118">
        <v>0</v>
      </c>
      <c r="Y7" s="118"/>
      <c r="Z7" s="118">
        <v>0</v>
      </c>
      <c r="AA7" s="118"/>
      <c r="AB7" s="118">
        <f t="shared" ref="AB7:AB65" si="0">SUM(D7,F7,H7,J7,L7,N7,P7,R7,T7,V7,X7,Z7)</f>
        <v>1001.5200000000001</v>
      </c>
      <c r="AC7" s="122">
        <f t="shared" ref="AC7:AC65" si="1">SUM(E7,G7,I7,K7,M7,O7,Q7,U7,W7,Y7,AA7)</f>
        <v>716.47</v>
      </c>
    </row>
    <row r="8" spans="1:29" x14ac:dyDescent="0.2">
      <c r="A8" s="21">
        <v>3</v>
      </c>
      <c r="B8" s="21" t="s">
        <v>5</v>
      </c>
      <c r="C8" s="22" t="s">
        <v>4</v>
      </c>
      <c r="D8" s="118">
        <v>0</v>
      </c>
      <c r="E8" s="119">
        <v>0</v>
      </c>
      <c r="F8" s="118">
        <v>0</v>
      </c>
      <c r="G8" s="119">
        <v>0</v>
      </c>
      <c r="H8" s="118">
        <v>0</v>
      </c>
      <c r="I8" s="119">
        <v>0</v>
      </c>
      <c r="J8" s="118">
        <v>55.06</v>
      </c>
      <c r="K8" s="119">
        <v>37.58</v>
      </c>
      <c r="L8" s="118">
        <v>0</v>
      </c>
      <c r="M8" s="118"/>
      <c r="N8" s="118">
        <v>0</v>
      </c>
      <c r="O8" s="118"/>
      <c r="P8" s="118">
        <v>0</v>
      </c>
      <c r="Q8" s="118"/>
      <c r="R8" s="118">
        <v>0</v>
      </c>
      <c r="S8" s="118"/>
      <c r="T8" s="118">
        <v>0</v>
      </c>
      <c r="U8" s="118"/>
      <c r="V8" s="118">
        <v>0</v>
      </c>
      <c r="W8" s="118"/>
      <c r="X8" s="118">
        <v>0</v>
      </c>
      <c r="Y8" s="118"/>
      <c r="Z8" s="118">
        <v>0</v>
      </c>
      <c r="AA8" s="118"/>
      <c r="AB8" s="118">
        <f t="shared" si="0"/>
        <v>55.06</v>
      </c>
      <c r="AC8" s="122">
        <f t="shared" si="1"/>
        <v>37.58</v>
      </c>
    </row>
    <row r="9" spans="1:29" x14ac:dyDescent="0.2">
      <c r="A9" s="21">
        <v>4</v>
      </c>
      <c r="B9" s="21" t="s">
        <v>53</v>
      </c>
      <c r="C9" s="22" t="s">
        <v>6</v>
      </c>
      <c r="D9" s="118">
        <v>44.57</v>
      </c>
      <c r="E9" s="119">
        <v>35.04</v>
      </c>
      <c r="F9" s="118">
        <v>39.04</v>
      </c>
      <c r="G9" s="119">
        <v>28.39</v>
      </c>
      <c r="H9" s="118">
        <v>40.090000000000003</v>
      </c>
      <c r="I9" s="119">
        <v>30</v>
      </c>
      <c r="J9" s="118">
        <v>67.39</v>
      </c>
      <c r="K9" s="119">
        <v>51.31</v>
      </c>
      <c r="L9" s="118">
        <v>0</v>
      </c>
      <c r="M9" s="118"/>
      <c r="N9" s="118">
        <v>0</v>
      </c>
      <c r="O9" s="118"/>
      <c r="P9" s="118">
        <v>0</v>
      </c>
      <c r="Q9" s="118"/>
      <c r="R9" s="118">
        <v>0</v>
      </c>
      <c r="S9" s="118"/>
      <c r="T9" s="118">
        <v>0</v>
      </c>
      <c r="U9" s="118"/>
      <c r="V9" s="118">
        <v>0</v>
      </c>
      <c r="W9" s="118"/>
      <c r="X9" s="118">
        <v>0</v>
      </c>
      <c r="Y9" s="118"/>
      <c r="Z9" s="118">
        <v>0</v>
      </c>
      <c r="AA9" s="118"/>
      <c r="AB9" s="118">
        <f t="shared" si="0"/>
        <v>191.09</v>
      </c>
      <c r="AC9" s="122">
        <f t="shared" si="1"/>
        <v>144.74</v>
      </c>
    </row>
    <row r="10" spans="1:29" x14ac:dyDescent="0.2">
      <c r="A10" s="21">
        <v>5</v>
      </c>
      <c r="B10" s="21" t="s">
        <v>53</v>
      </c>
      <c r="C10" s="22" t="s">
        <v>7</v>
      </c>
      <c r="D10" s="118">
        <v>0</v>
      </c>
      <c r="E10" s="119">
        <v>0</v>
      </c>
      <c r="F10" s="118">
        <v>41.76</v>
      </c>
      <c r="G10" s="119">
        <v>33.090000000000003</v>
      </c>
      <c r="H10" s="118">
        <v>89.46</v>
      </c>
      <c r="I10" s="119">
        <v>66.599999999999994</v>
      </c>
      <c r="J10" s="118">
        <v>40.479999999999997</v>
      </c>
      <c r="K10" s="119">
        <v>30.16</v>
      </c>
      <c r="L10" s="118">
        <v>0</v>
      </c>
      <c r="M10" s="118"/>
      <c r="N10" s="118">
        <v>0</v>
      </c>
      <c r="O10" s="118"/>
      <c r="P10" s="118">
        <v>0</v>
      </c>
      <c r="Q10" s="118"/>
      <c r="R10" s="118">
        <v>0</v>
      </c>
      <c r="S10" s="118"/>
      <c r="T10" s="118">
        <v>0</v>
      </c>
      <c r="U10" s="118"/>
      <c r="V10" s="118">
        <v>0</v>
      </c>
      <c r="W10" s="118"/>
      <c r="X10" s="118">
        <v>0</v>
      </c>
      <c r="Y10" s="118"/>
      <c r="Z10" s="118">
        <v>0</v>
      </c>
      <c r="AA10" s="118"/>
      <c r="AB10" s="118">
        <f t="shared" si="0"/>
        <v>171.7</v>
      </c>
      <c r="AC10" s="122">
        <f t="shared" si="1"/>
        <v>129.85</v>
      </c>
    </row>
    <row r="11" spans="1:29" x14ac:dyDescent="0.2">
      <c r="A11" s="21">
        <v>6</v>
      </c>
      <c r="B11" s="21" t="s">
        <v>9</v>
      </c>
      <c r="C11" s="22" t="s">
        <v>8</v>
      </c>
      <c r="D11" s="118">
        <v>54.5</v>
      </c>
      <c r="E11" s="119">
        <v>38.590000000000003</v>
      </c>
      <c r="F11" s="118">
        <v>94.12</v>
      </c>
      <c r="G11" s="119">
        <v>70</v>
      </c>
      <c r="H11" s="118">
        <v>90.5</v>
      </c>
      <c r="I11" s="119">
        <v>70.69</v>
      </c>
      <c r="J11" s="118">
        <v>52.36</v>
      </c>
      <c r="K11" s="119">
        <v>40</v>
      </c>
      <c r="L11" s="118">
        <v>0</v>
      </c>
      <c r="M11" s="118"/>
      <c r="N11" s="118">
        <v>0</v>
      </c>
      <c r="O11" s="118"/>
      <c r="P11" s="118">
        <v>0</v>
      </c>
      <c r="Q11" s="118"/>
      <c r="R11" s="118">
        <v>0</v>
      </c>
      <c r="S11" s="118"/>
      <c r="T11" s="118">
        <v>0</v>
      </c>
      <c r="U11" s="118"/>
      <c r="V11" s="118">
        <v>0</v>
      </c>
      <c r="W11" s="118"/>
      <c r="X11" s="118">
        <v>0</v>
      </c>
      <c r="Y11" s="118"/>
      <c r="Z11" s="118">
        <v>0</v>
      </c>
      <c r="AA11" s="118"/>
      <c r="AB11" s="118">
        <f t="shared" si="0"/>
        <v>291.48</v>
      </c>
      <c r="AC11" s="122">
        <f t="shared" si="1"/>
        <v>219.28</v>
      </c>
    </row>
    <row r="12" spans="1:29" x14ac:dyDescent="0.2">
      <c r="A12" s="21">
        <v>7</v>
      </c>
      <c r="B12" s="21" t="s">
        <v>11</v>
      </c>
      <c r="C12" s="22" t="s">
        <v>10</v>
      </c>
      <c r="D12" s="118">
        <v>55.01</v>
      </c>
      <c r="E12" s="119">
        <v>37.700000000000003</v>
      </c>
      <c r="F12" s="118">
        <v>123.63</v>
      </c>
      <c r="G12" s="119">
        <v>78.849999999999994</v>
      </c>
      <c r="H12" s="118">
        <v>88.11</v>
      </c>
      <c r="I12" s="119">
        <v>60.18</v>
      </c>
      <c r="J12" s="118">
        <v>134.99</v>
      </c>
      <c r="K12" s="119">
        <v>95.67</v>
      </c>
      <c r="L12" s="118">
        <v>0</v>
      </c>
      <c r="M12" s="118"/>
      <c r="N12" s="118">
        <v>0</v>
      </c>
      <c r="O12" s="118"/>
      <c r="P12" s="118">
        <v>0</v>
      </c>
      <c r="Q12" s="118"/>
      <c r="R12" s="118">
        <v>0</v>
      </c>
      <c r="S12" s="118"/>
      <c r="T12" s="118">
        <v>0</v>
      </c>
      <c r="U12" s="118"/>
      <c r="V12" s="118">
        <v>0</v>
      </c>
      <c r="W12" s="118"/>
      <c r="X12" s="118">
        <v>0</v>
      </c>
      <c r="Y12" s="118"/>
      <c r="Z12" s="118">
        <v>0</v>
      </c>
      <c r="AA12" s="118"/>
      <c r="AB12" s="118">
        <f t="shared" si="0"/>
        <v>401.74</v>
      </c>
      <c r="AC12" s="122">
        <f t="shared" si="1"/>
        <v>272.39999999999998</v>
      </c>
    </row>
    <row r="13" spans="1:29" x14ac:dyDescent="0.2">
      <c r="A13" s="21">
        <v>8</v>
      </c>
      <c r="B13" s="21" t="s">
        <v>11</v>
      </c>
      <c r="C13" s="22" t="s">
        <v>12</v>
      </c>
      <c r="D13" s="118">
        <v>0</v>
      </c>
      <c r="E13" s="119">
        <v>0</v>
      </c>
      <c r="F13" s="118">
        <v>53.29</v>
      </c>
      <c r="G13" s="119">
        <v>42.06</v>
      </c>
      <c r="H13" s="118">
        <v>0</v>
      </c>
      <c r="I13" s="119">
        <v>0</v>
      </c>
      <c r="J13" s="118">
        <v>0</v>
      </c>
      <c r="K13" s="119">
        <v>0</v>
      </c>
      <c r="L13" s="118">
        <v>0</v>
      </c>
      <c r="M13" s="118"/>
      <c r="N13" s="118">
        <v>0</v>
      </c>
      <c r="O13" s="118"/>
      <c r="P13" s="118">
        <v>0</v>
      </c>
      <c r="Q13" s="118"/>
      <c r="R13" s="118">
        <v>0</v>
      </c>
      <c r="S13" s="118"/>
      <c r="T13" s="118">
        <v>0</v>
      </c>
      <c r="U13" s="118"/>
      <c r="V13" s="118">
        <v>0</v>
      </c>
      <c r="W13" s="118"/>
      <c r="X13" s="118">
        <v>0</v>
      </c>
      <c r="Y13" s="118"/>
      <c r="Z13" s="118">
        <v>0</v>
      </c>
      <c r="AA13" s="118"/>
      <c r="AB13" s="118">
        <f t="shared" si="0"/>
        <v>53.29</v>
      </c>
      <c r="AC13" s="122">
        <f t="shared" si="1"/>
        <v>42.06</v>
      </c>
    </row>
    <row r="14" spans="1:29" x14ac:dyDescent="0.2">
      <c r="A14" s="21">
        <v>9</v>
      </c>
      <c r="B14" s="21" t="s">
        <v>11</v>
      </c>
      <c r="C14" s="22" t="s">
        <v>13</v>
      </c>
      <c r="D14" s="118">
        <v>0</v>
      </c>
      <c r="E14" s="119">
        <v>0</v>
      </c>
      <c r="F14" s="118">
        <v>44.62</v>
      </c>
      <c r="G14" s="119">
        <v>33.619999999999997</v>
      </c>
      <c r="H14" s="118">
        <v>0</v>
      </c>
      <c r="I14" s="119">
        <v>0</v>
      </c>
      <c r="J14" s="118">
        <v>0</v>
      </c>
      <c r="K14" s="119">
        <v>0</v>
      </c>
      <c r="L14" s="118">
        <v>0</v>
      </c>
      <c r="M14" s="118"/>
      <c r="N14" s="118">
        <v>0</v>
      </c>
      <c r="O14" s="118"/>
      <c r="P14" s="118">
        <v>0</v>
      </c>
      <c r="Q14" s="118"/>
      <c r="R14" s="118">
        <v>0</v>
      </c>
      <c r="S14" s="118"/>
      <c r="T14" s="118">
        <v>0</v>
      </c>
      <c r="U14" s="118"/>
      <c r="V14" s="118">
        <v>0</v>
      </c>
      <c r="W14" s="118"/>
      <c r="X14" s="118">
        <v>0</v>
      </c>
      <c r="Y14" s="118"/>
      <c r="Z14" s="118">
        <v>0</v>
      </c>
      <c r="AA14" s="118"/>
      <c r="AB14" s="118">
        <f t="shared" si="0"/>
        <v>44.62</v>
      </c>
      <c r="AC14" s="122">
        <f t="shared" si="1"/>
        <v>33.619999999999997</v>
      </c>
    </row>
    <row r="15" spans="1:29" x14ac:dyDescent="0.2">
      <c r="A15" s="21">
        <v>10</v>
      </c>
      <c r="B15" s="21" t="s">
        <v>15</v>
      </c>
      <c r="C15" s="22" t="s">
        <v>14</v>
      </c>
      <c r="D15" s="118">
        <v>71</v>
      </c>
      <c r="E15" s="119">
        <v>56.26</v>
      </c>
      <c r="F15" s="118">
        <v>0</v>
      </c>
      <c r="G15" s="119">
        <v>0</v>
      </c>
      <c r="H15" s="118">
        <v>60.41</v>
      </c>
      <c r="I15" s="119">
        <v>49.35</v>
      </c>
      <c r="J15" s="118">
        <v>0</v>
      </c>
      <c r="K15" s="119">
        <v>0</v>
      </c>
      <c r="L15" s="118">
        <v>0</v>
      </c>
      <c r="M15" s="118"/>
      <c r="N15" s="118">
        <v>0</v>
      </c>
      <c r="O15" s="118"/>
      <c r="P15" s="118">
        <v>0</v>
      </c>
      <c r="Q15" s="118"/>
      <c r="R15" s="118">
        <v>0</v>
      </c>
      <c r="S15" s="118"/>
      <c r="T15" s="118">
        <v>0</v>
      </c>
      <c r="U15" s="118"/>
      <c r="V15" s="118">
        <v>0</v>
      </c>
      <c r="W15" s="118"/>
      <c r="X15" s="118">
        <v>0</v>
      </c>
      <c r="Y15" s="118"/>
      <c r="Z15" s="118">
        <v>0</v>
      </c>
      <c r="AA15" s="118"/>
      <c r="AB15" s="118">
        <f t="shared" si="0"/>
        <v>131.41</v>
      </c>
      <c r="AC15" s="122">
        <f t="shared" si="1"/>
        <v>105.61</v>
      </c>
    </row>
    <row r="16" spans="1:29" x14ac:dyDescent="0.2">
      <c r="A16" s="21">
        <v>11</v>
      </c>
      <c r="B16" s="21" t="s">
        <v>11</v>
      </c>
      <c r="C16" s="22" t="s">
        <v>16</v>
      </c>
      <c r="D16" s="118">
        <v>9.67</v>
      </c>
      <c r="E16" s="119">
        <v>6.65</v>
      </c>
      <c r="F16" s="118">
        <v>54.5</v>
      </c>
      <c r="G16" s="119">
        <v>39.520000000000003</v>
      </c>
      <c r="H16" s="118">
        <v>53</v>
      </c>
      <c r="I16" s="119">
        <v>40.06</v>
      </c>
      <c r="J16" s="118">
        <v>47.76</v>
      </c>
      <c r="K16" s="119">
        <v>34.89</v>
      </c>
      <c r="L16" s="118">
        <v>0</v>
      </c>
      <c r="M16" s="118"/>
      <c r="N16" s="118">
        <v>0</v>
      </c>
      <c r="O16" s="118"/>
      <c r="P16" s="118">
        <v>0</v>
      </c>
      <c r="Q16" s="118"/>
      <c r="R16" s="118">
        <v>0</v>
      </c>
      <c r="S16" s="118"/>
      <c r="T16" s="118">
        <v>0</v>
      </c>
      <c r="U16" s="118"/>
      <c r="V16" s="118">
        <v>0</v>
      </c>
      <c r="W16" s="118"/>
      <c r="X16" s="118">
        <v>0</v>
      </c>
      <c r="Y16" s="118"/>
      <c r="Z16" s="118">
        <v>0</v>
      </c>
      <c r="AA16" s="118"/>
      <c r="AB16" s="118">
        <f t="shared" si="0"/>
        <v>164.93</v>
      </c>
      <c r="AC16" s="122">
        <f t="shared" si="1"/>
        <v>121.12</v>
      </c>
    </row>
    <row r="17" spans="1:29" x14ac:dyDescent="0.2">
      <c r="A17" s="21">
        <v>12</v>
      </c>
      <c r="B17" s="21" t="s">
        <v>11</v>
      </c>
      <c r="C17" s="23" t="s">
        <v>164</v>
      </c>
      <c r="D17" s="118">
        <v>57.97</v>
      </c>
      <c r="E17" s="119">
        <v>42.69</v>
      </c>
      <c r="F17" s="118">
        <v>99.08</v>
      </c>
      <c r="G17" s="119">
        <v>74.319999999999993</v>
      </c>
      <c r="H17" s="118">
        <v>0</v>
      </c>
      <c r="I17" s="119">
        <v>0</v>
      </c>
      <c r="J17" s="118">
        <v>50.46</v>
      </c>
      <c r="K17" s="119">
        <v>41.23</v>
      </c>
      <c r="L17" s="118">
        <v>0</v>
      </c>
      <c r="M17" s="118"/>
      <c r="N17" s="118">
        <v>0</v>
      </c>
      <c r="O17" s="118"/>
      <c r="P17" s="118">
        <v>0</v>
      </c>
      <c r="Q17" s="118"/>
      <c r="R17" s="118">
        <v>0</v>
      </c>
      <c r="S17" s="118"/>
      <c r="T17" s="118">
        <v>0</v>
      </c>
      <c r="U17" s="118"/>
      <c r="V17" s="118">
        <v>0</v>
      </c>
      <c r="W17" s="118"/>
      <c r="X17" s="118">
        <v>0</v>
      </c>
      <c r="Y17" s="118"/>
      <c r="Z17" s="118">
        <v>0</v>
      </c>
      <c r="AA17" s="118"/>
      <c r="AB17" s="118">
        <f t="shared" si="0"/>
        <v>207.51000000000002</v>
      </c>
      <c r="AC17" s="122">
        <f t="shared" si="1"/>
        <v>158.23999999999998</v>
      </c>
    </row>
    <row r="18" spans="1:29" x14ac:dyDescent="0.2">
      <c r="A18" s="21">
        <v>13</v>
      </c>
      <c r="B18" s="21" t="s">
        <v>11</v>
      </c>
      <c r="C18" s="22" t="s">
        <v>17</v>
      </c>
      <c r="D18" s="118">
        <v>61.36</v>
      </c>
      <c r="E18" s="119">
        <v>40.6</v>
      </c>
      <c r="F18" s="118">
        <v>56.26</v>
      </c>
      <c r="G18" s="119">
        <v>37.299999999999997</v>
      </c>
      <c r="H18" s="118">
        <v>89.79</v>
      </c>
      <c r="I18" s="119">
        <v>59.65</v>
      </c>
      <c r="J18" s="118">
        <v>0</v>
      </c>
      <c r="K18" s="119">
        <v>0</v>
      </c>
      <c r="L18" s="118">
        <v>0</v>
      </c>
      <c r="M18" s="118"/>
      <c r="N18" s="118">
        <v>0</v>
      </c>
      <c r="O18" s="118"/>
      <c r="P18" s="118">
        <v>0</v>
      </c>
      <c r="Q18" s="118"/>
      <c r="R18" s="118">
        <v>0</v>
      </c>
      <c r="S18" s="118"/>
      <c r="T18" s="118">
        <v>0</v>
      </c>
      <c r="U18" s="118"/>
      <c r="V18" s="118">
        <v>0</v>
      </c>
      <c r="W18" s="118"/>
      <c r="X18" s="118">
        <v>0</v>
      </c>
      <c r="Y18" s="118"/>
      <c r="Z18" s="118">
        <v>0</v>
      </c>
      <c r="AA18" s="118"/>
      <c r="AB18" s="118">
        <f t="shared" si="0"/>
        <v>207.41000000000003</v>
      </c>
      <c r="AC18" s="122">
        <f t="shared" si="1"/>
        <v>137.55000000000001</v>
      </c>
    </row>
    <row r="19" spans="1:29" x14ac:dyDescent="0.2">
      <c r="A19" s="21">
        <v>14</v>
      </c>
      <c r="B19" s="21" t="s">
        <v>11</v>
      </c>
      <c r="C19" s="22" t="s">
        <v>18</v>
      </c>
      <c r="D19" s="118">
        <v>46.56</v>
      </c>
      <c r="E19" s="119">
        <v>36.79</v>
      </c>
      <c r="F19" s="118">
        <v>48.79</v>
      </c>
      <c r="G19" s="119">
        <v>38.51</v>
      </c>
      <c r="H19" s="118">
        <v>53.32</v>
      </c>
      <c r="I19" s="119">
        <v>40</v>
      </c>
      <c r="J19" s="118">
        <v>0</v>
      </c>
      <c r="K19" s="119">
        <v>0</v>
      </c>
      <c r="L19" s="118">
        <v>0</v>
      </c>
      <c r="M19" s="118"/>
      <c r="N19" s="118">
        <v>0</v>
      </c>
      <c r="O19" s="118"/>
      <c r="P19" s="118">
        <v>0</v>
      </c>
      <c r="Q19" s="118"/>
      <c r="R19" s="118">
        <v>0</v>
      </c>
      <c r="S19" s="118"/>
      <c r="T19" s="118">
        <v>0</v>
      </c>
      <c r="U19" s="118"/>
      <c r="V19" s="118">
        <v>0</v>
      </c>
      <c r="W19" s="118"/>
      <c r="X19" s="118">
        <v>0</v>
      </c>
      <c r="Y19" s="118"/>
      <c r="Z19" s="118">
        <v>0</v>
      </c>
      <c r="AA19" s="118"/>
      <c r="AB19" s="118">
        <f t="shared" si="0"/>
        <v>148.66999999999999</v>
      </c>
      <c r="AC19" s="122">
        <f t="shared" si="1"/>
        <v>115.3</v>
      </c>
    </row>
    <row r="20" spans="1:29" x14ac:dyDescent="0.2">
      <c r="A20" s="21">
        <v>15</v>
      </c>
      <c r="B20" s="21" t="s">
        <v>20</v>
      </c>
      <c r="C20" s="22" t="s">
        <v>19</v>
      </c>
      <c r="D20" s="118">
        <v>0</v>
      </c>
      <c r="E20" s="119"/>
      <c r="F20" s="118">
        <v>47.26</v>
      </c>
      <c r="G20" s="119">
        <v>32.229999999999997</v>
      </c>
      <c r="H20" s="118">
        <v>42.14</v>
      </c>
      <c r="I20" s="119">
        <v>29.55</v>
      </c>
      <c r="J20" s="118">
        <v>0</v>
      </c>
      <c r="K20" s="119">
        <v>0</v>
      </c>
      <c r="L20" s="118">
        <v>0</v>
      </c>
      <c r="M20" s="118"/>
      <c r="N20" s="118">
        <v>0</v>
      </c>
      <c r="O20" s="118"/>
      <c r="P20" s="118">
        <v>0</v>
      </c>
      <c r="Q20" s="118"/>
      <c r="R20" s="118">
        <v>0</v>
      </c>
      <c r="S20" s="118"/>
      <c r="T20" s="118">
        <v>0</v>
      </c>
      <c r="U20" s="118"/>
      <c r="V20" s="118">
        <v>0</v>
      </c>
      <c r="W20" s="118"/>
      <c r="X20" s="118">
        <v>0</v>
      </c>
      <c r="Y20" s="118"/>
      <c r="Z20" s="118">
        <v>0</v>
      </c>
      <c r="AA20" s="118"/>
      <c r="AB20" s="118">
        <f t="shared" si="0"/>
        <v>89.4</v>
      </c>
      <c r="AC20" s="122">
        <f t="shared" si="1"/>
        <v>61.78</v>
      </c>
    </row>
    <row r="21" spans="1:29" x14ac:dyDescent="0.2">
      <c r="A21" s="21">
        <v>16</v>
      </c>
      <c r="B21" s="21" t="s">
        <v>20</v>
      </c>
      <c r="C21" s="22" t="s">
        <v>21</v>
      </c>
      <c r="D21" s="118">
        <v>37.659999999999997</v>
      </c>
      <c r="E21" s="119">
        <v>25.93</v>
      </c>
      <c r="F21" s="118">
        <v>48.7</v>
      </c>
      <c r="G21" s="119">
        <v>35.65</v>
      </c>
      <c r="H21" s="118">
        <v>92.59</v>
      </c>
      <c r="I21" s="119">
        <v>66.42</v>
      </c>
      <c r="J21" s="118">
        <v>47.58</v>
      </c>
      <c r="K21" s="119">
        <v>34.4</v>
      </c>
      <c r="L21" s="118">
        <v>0</v>
      </c>
      <c r="M21" s="118"/>
      <c r="N21" s="118">
        <v>0</v>
      </c>
      <c r="O21" s="118"/>
      <c r="P21" s="118">
        <v>0</v>
      </c>
      <c r="Q21" s="118"/>
      <c r="R21" s="118">
        <v>0</v>
      </c>
      <c r="S21" s="118"/>
      <c r="T21" s="118">
        <v>0</v>
      </c>
      <c r="U21" s="118"/>
      <c r="V21" s="118">
        <v>0</v>
      </c>
      <c r="W21" s="118"/>
      <c r="X21" s="118">
        <v>0</v>
      </c>
      <c r="Y21" s="118"/>
      <c r="Z21" s="118">
        <v>0</v>
      </c>
      <c r="AA21" s="118"/>
      <c r="AB21" s="118">
        <f t="shared" si="0"/>
        <v>226.52999999999997</v>
      </c>
      <c r="AC21" s="122">
        <f t="shared" si="1"/>
        <v>162.4</v>
      </c>
    </row>
    <row r="22" spans="1:29" x14ac:dyDescent="0.2">
      <c r="A22" s="21">
        <v>17</v>
      </c>
      <c r="B22" s="21" t="s">
        <v>9</v>
      </c>
      <c r="C22" s="22" t="s">
        <v>22</v>
      </c>
      <c r="D22" s="118">
        <v>136.63</v>
      </c>
      <c r="E22" s="119">
        <v>102.1</v>
      </c>
      <c r="F22" s="118">
        <v>132.86000000000001</v>
      </c>
      <c r="G22" s="119">
        <v>97.79</v>
      </c>
      <c r="H22" s="118">
        <v>102.7</v>
      </c>
      <c r="I22" s="119">
        <v>77.06</v>
      </c>
      <c r="J22" s="118">
        <v>96.7</v>
      </c>
      <c r="K22" s="119">
        <v>73.62</v>
      </c>
      <c r="L22" s="118">
        <v>0</v>
      </c>
      <c r="M22" s="118"/>
      <c r="N22" s="118">
        <v>0</v>
      </c>
      <c r="O22" s="118"/>
      <c r="P22" s="118">
        <v>0</v>
      </c>
      <c r="Q22" s="118"/>
      <c r="R22" s="118">
        <v>0</v>
      </c>
      <c r="S22" s="118"/>
      <c r="T22" s="118">
        <v>0</v>
      </c>
      <c r="U22" s="118"/>
      <c r="V22" s="118">
        <v>0</v>
      </c>
      <c r="W22" s="118"/>
      <c r="X22" s="118">
        <v>0</v>
      </c>
      <c r="Y22" s="118"/>
      <c r="Z22" s="118">
        <v>0</v>
      </c>
      <c r="AA22" s="118"/>
      <c r="AB22" s="118">
        <f t="shared" si="0"/>
        <v>468.89</v>
      </c>
      <c r="AC22" s="122">
        <f t="shared" si="1"/>
        <v>350.57</v>
      </c>
    </row>
    <row r="23" spans="1:29" x14ac:dyDescent="0.2">
      <c r="A23" s="21">
        <v>18</v>
      </c>
      <c r="B23" s="21" t="s">
        <v>11</v>
      </c>
      <c r="C23" s="22" t="s">
        <v>23</v>
      </c>
      <c r="D23" s="118">
        <v>107.31</v>
      </c>
      <c r="E23" s="119">
        <v>84.71</v>
      </c>
      <c r="F23" s="118">
        <v>89.89</v>
      </c>
      <c r="G23" s="119">
        <v>71.2</v>
      </c>
      <c r="H23" s="118">
        <v>67.7</v>
      </c>
      <c r="I23" s="119">
        <v>53.04</v>
      </c>
      <c r="J23" s="118">
        <v>53.11</v>
      </c>
      <c r="K23" s="119">
        <v>42.69</v>
      </c>
      <c r="L23" s="118">
        <v>0</v>
      </c>
      <c r="M23" s="118"/>
      <c r="N23" s="118">
        <v>0</v>
      </c>
      <c r="O23" s="118"/>
      <c r="P23" s="118">
        <v>0</v>
      </c>
      <c r="Q23" s="118"/>
      <c r="R23" s="118">
        <v>0</v>
      </c>
      <c r="S23" s="118"/>
      <c r="T23" s="118">
        <v>0</v>
      </c>
      <c r="U23" s="118"/>
      <c r="V23" s="118">
        <v>0</v>
      </c>
      <c r="W23" s="118"/>
      <c r="X23" s="118">
        <v>0</v>
      </c>
      <c r="Y23" s="118"/>
      <c r="Z23" s="118">
        <v>0</v>
      </c>
      <c r="AA23" s="118"/>
      <c r="AB23" s="118">
        <f t="shared" si="0"/>
        <v>318.01</v>
      </c>
      <c r="AC23" s="122">
        <f t="shared" si="1"/>
        <v>251.64</v>
      </c>
    </row>
    <row r="24" spans="1:29" x14ac:dyDescent="0.2">
      <c r="A24" s="21">
        <v>19</v>
      </c>
      <c r="B24" s="21" t="s">
        <v>11</v>
      </c>
      <c r="C24" s="22" t="s">
        <v>25</v>
      </c>
      <c r="D24" s="118">
        <v>88.28</v>
      </c>
      <c r="E24" s="119">
        <v>67.28</v>
      </c>
      <c r="F24" s="118">
        <v>50.68</v>
      </c>
      <c r="G24" s="119">
        <v>40</v>
      </c>
      <c r="H24" s="118">
        <v>112.94</v>
      </c>
      <c r="I24" s="119">
        <v>85</v>
      </c>
      <c r="J24" s="118">
        <v>120.95</v>
      </c>
      <c r="K24" s="119">
        <v>90</v>
      </c>
      <c r="L24" s="118">
        <v>0</v>
      </c>
      <c r="M24" s="118"/>
      <c r="N24" s="118">
        <v>0</v>
      </c>
      <c r="O24" s="118"/>
      <c r="P24" s="118">
        <v>0</v>
      </c>
      <c r="Q24" s="118"/>
      <c r="R24" s="118">
        <v>0</v>
      </c>
      <c r="S24" s="118"/>
      <c r="T24" s="118">
        <v>0</v>
      </c>
      <c r="U24" s="118"/>
      <c r="V24" s="118">
        <v>0</v>
      </c>
      <c r="W24" s="118"/>
      <c r="X24" s="118">
        <v>0</v>
      </c>
      <c r="Y24" s="118"/>
      <c r="Z24" s="118">
        <v>0</v>
      </c>
      <c r="AA24" s="118"/>
      <c r="AB24" s="118">
        <f t="shared" si="0"/>
        <v>372.85</v>
      </c>
      <c r="AC24" s="122">
        <f t="shared" si="1"/>
        <v>282.27999999999997</v>
      </c>
    </row>
    <row r="25" spans="1:29" x14ac:dyDescent="0.2">
      <c r="A25" s="21">
        <v>20</v>
      </c>
      <c r="B25" s="21" t="s">
        <v>11</v>
      </c>
      <c r="C25" s="22" t="s">
        <v>26</v>
      </c>
      <c r="D25" s="118">
        <v>55.51</v>
      </c>
      <c r="E25" s="119">
        <v>43.99</v>
      </c>
      <c r="F25" s="118">
        <v>0</v>
      </c>
      <c r="G25" s="119">
        <v>0</v>
      </c>
      <c r="H25" s="118">
        <v>0</v>
      </c>
      <c r="I25" s="119">
        <v>0</v>
      </c>
      <c r="J25" s="118">
        <v>117.66</v>
      </c>
      <c r="K25" s="119">
        <v>88.62</v>
      </c>
      <c r="L25" s="118">
        <v>0</v>
      </c>
      <c r="M25" s="118"/>
      <c r="N25" s="118">
        <v>0</v>
      </c>
      <c r="O25" s="118"/>
      <c r="P25" s="118">
        <v>0</v>
      </c>
      <c r="Q25" s="118"/>
      <c r="R25" s="118">
        <v>0</v>
      </c>
      <c r="S25" s="118"/>
      <c r="T25" s="118">
        <v>0</v>
      </c>
      <c r="U25" s="118"/>
      <c r="V25" s="118">
        <v>0</v>
      </c>
      <c r="W25" s="118"/>
      <c r="X25" s="118">
        <v>0</v>
      </c>
      <c r="Y25" s="118"/>
      <c r="Z25" s="118">
        <v>0</v>
      </c>
      <c r="AA25" s="118"/>
      <c r="AB25" s="118">
        <f t="shared" si="0"/>
        <v>173.17</v>
      </c>
      <c r="AC25" s="122">
        <f t="shared" si="1"/>
        <v>132.61000000000001</v>
      </c>
    </row>
    <row r="26" spans="1:29" x14ac:dyDescent="0.2">
      <c r="A26" s="21">
        <v>21</v>
      </c>
      <c r="B26" s="21" t="s">
        <v>78</v>
      </c>
      <c r="C26" s="22" t="s">
        <v>84</v>
      </c>
      <c r="D26" s="118">
        <v>58.96</v>
      </c>
      <c r="E26" s="119">
        <v>43.61</v>
      </c>
      <c r="F26" s="118">
        <v>0</v>
      </c>
      <c r="G26" s="119">
        <v>0</v>
      </c>
      <c r="H26" s="118">
        <v>203.22</v>
      </c>
      <c r="I26" s="119">
        <v>152.36000000000001</v>
      </c>
      <c r="J26" s="118">
        <v>0</v>
      </c>
      <c r="K26" s="119">
        <v>0</v>
      </c>
      <c r="L26" s="118">
        <v>0</v>
      </c>
      <c r="M26" s="118"/>
      <c r="N26" s="118">
        <v>0</v>
      </c>
      <c r="O26" s="118"/>
      <c r="P26" s="118">
        <v>0</v>
      </c>
      <c r="Q26" s="118"/>
      <c r="R26" s="118">
        <v>0</v>
      </c>
      <c r="S26" s="118"/>
      <c r="T26" s="118">
        <v>0</v>
      </c>
      <c r="U26" s="118"/>
      <c r="V26" s="118">
        <v>0</v>
      </c>
      <c r="W26" s="118"/>
      <c r="X26" s="118">
        <v>0</v>
      </c>
      <c r="Y26" s="118"/>
      <c r="Z26" s="118">
        <v>0</v>
      </c>
      <c r="AA26" s="118"/>
      <c r="AB26" s="118">
        <f t="shared" si="0"/>
        <v>262.18</v>
      </c>
      <c r="AC26" s="122">
        <f t="shared" si="1"/>
        <v>195.97000000000003</v>
      </c>
    </row>
    <row r="27" spans="1:29" x14ac:dyDescent="0.2">
      <c r="A27" s="24">
        <v>23</v>
      </c>
      <c r="B27" s="21" t="s">
        <v>11</v>
      </c>
      <c r="C27" s="25" t="s">
        <v>27</v>
      </c>
      <c r="D27" s="118">
        <v>19.97</v>
      </c>
      <c r="E27" s="119">
        <v>13.62</v>
      </c>
      <c r="F27" s="118">
        <v>0</v>
      </c>
      <c r="G27" s="119">
        <v>0</v>
      </c>
      <c r="H27" s="118">
        <v>62.74</v>
      </c>
      <c r="I27" s="119">
        <v>46.06</v>
      </c>
      <c r="J27" s="118">
        <v>0</v>
      </c>
      <c r="K27" s="119">
        <v>0</v>
      </c>
      <c r="L27" s="118">
        <v>0</v>
      </c>
      <c r="M27" s="118"/>
      <c r="N27" s="118">
        <v>0</v>
      </c>
      <c r="O27" s="118"/>
      <c r="P27" s="118">
        <v>0</v>
      </c>
      <c r="Q27" s="118"/>
      <c r="R27" s="118">
        <v>0</v>
      </c>
      <c r="S27" s="118"/>
      <c r="T27" s="118">
        <v>0</v>
      </c>
      <c r="U27" s="118"/>
      <c r="V27" s="118">
        <v>0</v>
      </c>
      <c r="W27" s="118"/>
      <c r="X27" s="118">
        <v>0</v>
      </c>
      <c r="Y27" s="118"/>
      <c r="Z27" s="118">
        <v>0</v>
      </c>
      <c r="AA27" s="118"/>
      <c r="AB27" s="118">
        <f t="shared" si="0"/>
        <v>82.710000000000008</v>
      </c>
      <c r="AC27" s="122">
        <f t="shared" si="1"/>
        <v>59.68</v>
      </c>
    </row>
    <row r="28" spans="1:29" x14ac:dyDescent="0.2">
      <c r="A28" s="21">
        <v>24</v>
      </c>
      <c r="B28" s="21" t="s">
        <v>11</v>
      </c>
      <c r="C28" s="26" t="s">
        <v>28</v>
      </c>
      <c r="D28" s="118">
        <v>53.84</v>
      </c>
      <c r="E28" s="119">
        <v>40.729999999999997</v>
      </c>
      <c r="F28" s="118">
        <v>104.1</v>
      </c>
      <c r="G28" s="119">
        <v>77.239999999999995</v>
      </c>
      <c r="H28" s="118">
        <v>88.84</v>
      </c>
      <c r="I28" s="119">
        <v>69.97</v>
      </c>
      <c r="J28" s="118">
        <v>39.880000000000003</v>
      </c>
      <c r="K28" s="119">
        <v>30</v>
      </c>
      <c r="L28" s="118">
        <v>0</v>
      </c>
      <c r="M28" s="118"/>
      <c r="N28" s="118">
        <v>0</v>
      </c>
      <c r="O28" s="118"/>
      <c r="P28" s="118">
        <v>0</v>
      </c>
      <c r="Q28" s="118"/>
      <c r="R28" s="118">
        <v>0</v>
      </c>
      <c r="S28" s="118"/>
      <c r="T28" s="118">
        <v>0</v>
      </c>
      <c r="U28" s="118"/>
      <c r="V28" s="118">
        <v>0</v>
      </c>
      <c r="W28" s="118"/>
      <c r="X28" s="118">
        <v>0</v>
      </c>
      <c r="Y28" s="118"/>
      <c r="Z28" s="118">
        <v>0</v>
      </c>
      <c r="AA28" s="118"/>
      <c r="AB28" s="118">
        <f t="shared" si="0"/>
        <v>286.66000000000003</v>
      </c>
      <c r="AC28" s="122">
        <f t="shared" si="1"/>
        <v>217.94</v>
      </c>
    </row>
    <row r="29" spans="1:29" x14ac:dyDescent="0.2">
      <c r="A29" s="21">
        <v>25</v>
      </c>
      <c r="B29" s="21" t="s">
        <v>11</v>
      </c>
      <c r="C29" s="22" t="s">
        <v>29</v>
      </c>
      <c r="D29" s="118">
        <v>68.06</v>
      </c>
      <c r="E29" s="119">
        <v>53.93</v>
      </c>
      <c r="F29" s="118">
        <v>67.959999999999994</v>
      </c>
      <c r="G29" s="119">
        <v>53.76</v>
      </c>
      <c r="H29" s="118">
        <v>61.13</v>
      </c>
      <c r="I29" s="119">
        <v>50.02</v>
      </c>
      <c r="J29" s="118">
        <v>0</v>
      </c>
      <c r="K29" s="119">
        <v>0</v>
      </c>
      <c r="L29" s="118">
        <v>0</v>
      </c>
      <c r="M29" s="118"/>
      <c r="N29" s="118">
        <v>0</v>
      </c>
      <c r="O29" s="118"/>
      <c r="P29" s="118">
        <v>0</v>
      </c>
      <c r="Q29" s="118"/>
      <c r="R29" s="118">
        <v>0</v>
      </c>
      <c r="S29" s="118"/>
      <c r="T29" s="118">
        <v>0</v>
      </c>
      <c r="U29" s="118"/>
      <c r="V29" s="118">
        <v>0</v>
      </c>
      <c r="W29" s="118"/>
      <c r="X29" s="118">
        <v>0</v>
      </c>
      <c r="Y29" s="118"/>
      <c r="Z29" s="118">
        <v>0</v>
      </c>
      <c r="AA29" s="118"/>
      <c r="AB29" s="118">
        <f t="shared" si="0"/>
        <v>197.14999999999998</v>
      </c>
      <c r="AC29" s="122">
        <f t="shared" si="1"/>
        <v>157.71</v>
      </c>
    </row>
    <row r="30" spans="1:29" x14ac:dyDescent="0.2">
      <c r="A30" s="21">
        <v>26</v>
      </c>
      <c r="B30" s="21" t="s">
        <v>11</v>
      </c>
      <c r="C30" s="22" t="s">
        <v>30</v>
      </c>
      <c r="D30" s="17">
        <v>0</v>
      </c>
      <c r="E30" s="115">
        <v>0</v>
      </c>
      <c r="F30" s="118">
        <v>53.53</v>
      </c>
      <c r="G30" s="119">
        <v>42.42</v>
      </c>
      <c r="H30" s="118">
        <v>0</v>
      </c>
      <c r="I30" s="119">
        <v>0</v>
      </c>
      <c r="J30" s="118">
        <v>0</v>
      </c>
      <c r="K30" s="119">
        <v>0</v>
      </c>
      <c r="L30" s="118">
        <v>0</v>
      </c>
      <c r="M30" s="118"/>
      <c r="N30" s="118">
        <v>0</v>
      </c>
      <c r="O30" s="118"/>
      <c r="P30" s="118">
        <v>0</v>
      </c>
      <c r="Q30" s="118"/>
      <c r="R30" s="118">
        <v>0</v>
      </c>
      <c r="S30" s="118"/>
      <c r="T30" s="118">
        <v>0</v>
      </c>
      <c r="U30" s="118"/>
      <c r="V30" s="118">
        <v>0</v>
      </c>
      <c r="W30" s="118"/>
      <c r="X30" s="118">
        <v>0</v>
      </c>
      <c r="Y30" s="118"/>
      <c r="Z30" s="118">
        <v>0</v>
      </c>
      <c r="AA30" s="118"/>
      <c r="AB30" s="118">
        <f t="shared" si="0"/>
        <v>53.53</v>
      </c>
      <c r="AC30" s="122">
        <f t="shared" si="1"/>
        <v>42.42</v>
      </c>
    </row>
    <row r="31" spans="1:29" x14ac:dyDescent="0.2">
      <c r="A31" s="21">
        <v>27</v>
      </c>
      <c r="B31" s="21" t="s">
        <v>111</v>
      </c>
      <c r="C31" s="22" t="s">
        <v>31</v>
      </c>
      <c r="D31" s="118">
        <v>64.489999999999995</v>
      </c>
      <c r="E31" s="119">
        <v>51.1</v>
      </c>
      <c r="F31" s="118">
        <v>111.29</v>
      </c>
      <c r="G31" s="119">
        <v>85.13</v>
      </c>
      <c r="H31" s="118">
        <v>0</v>
      </c>
      <c r="I31" s="119">
        <v>0</v>
      </c>
      <c r="J31" s="118">
        <v>53.71</v>
      </c>
      <c r="K31" s="119">
        <v>38.049999999999997</v>
      </c>
      <c r="L31" s="118">
        <v>0</v>
      </c>
      <c r="M31" s="118"/>
      <c r="N31" s="118">
        <v>0</v>
      </c>
      <c r="O31" s="118"/>
      <c r="P31" s="118">
        <v>0</v>
      </c>
      <c r="Q31" s="118"/>
      <c r="R31" s="118">
        <v>0</v>
      </c>
      <c r="S31" s="118"/>
      <c r="T31" s="118">
        <v>0</v>
      </c>
      <c r="U31" s="118"/>
      <c r="V31" s="118">
        <v>0</v>
      </c>
      <c r="W31" s="118"/>
      <c r="X31" s="118">
        <v>0</v>
      </c>
      <c r="Y31" s="118"/>
      <c r="Z31" s="118">
        <v>0</v>
      </c>
      <c r="AA31" s="118"/>
      <c r="AB31" s="118">
        <f t="shared" si="0"/>
        <v>229.49</v>
      </c>
      <c r="AC31" s="122">
        <f t="shared" si="1"/>
        <v>174.27999999999997</v>
      </c>
    </row>
    <row r="32" spans="1:29" x14ac:dyDescent="0.2">
      <c r="A32" s="21">
        <v>28</v>
      </c>
      <c r="B32" s="21" t="s">
        <v>11</v>
      </c>
      <c r="C32" s="22" t="s">
        <v>32</v>
      </c>
      <c r="D32" s="118">
        <v>134.1</v>
      </c>
      <c r="E32" s="119">
        <v>101.61</v>
      </c>
      <c r="F32" s="118">
        <v>19.010000000000002</v>
      </c>
      <c r="G32" s="119">
        <v>15</v>
      </c>
      <c r="H32" s="118">
        <v>58.2</v>
      </c>
      <c r="I32" s="119">
        <v>41.38</v>
      </c>
      <c r="J32" s="118">
        <v>45</v>
      </c>
      <c r="K32" s="119">
        <v>36.200000000000003</v>
      </c>
      <c r="L32" s="118">
        <v>0</v>
      </c>
      <c r="M32" s="118"/>
      <c r="N32" s="118">
        <v>0</v>
      </c>
      <c r="O32" s="118"/>
      <c r="P32" s="118">
        <v>0</v>
      </c>
      <c r="Q32" s="118"/>
      <c r="R32" s="118">
        <v>0</v>
      </c>
      <c r="S32" s="118"/>
      <c r="T32" s="118">
        <v>0</v>
      </c>
      <c r="U32" s="118"/>
      <c r="V32" s="118">
        <v>0</v>
      </c>
      <c r="W32" s="118"/>
      <c r="X32" s="118">
        <v>0</v>
      </c>
      <c r="Y32" s="118"/>
      <c r="Z32" s="118">
        <v>0</v>
      </c>
      <c r="AA32" s="118"/>
      <c r="AB32" s="118">
        <f t="shared" si="0"/>
        <v>256.31</v>
      </c>
      <c r="AC32" s="122">
        <f t="shared" si="1"/>
        <v>194.19</v>
      </c>
    </row>
    <row r="33" spans="1:29" x14ac:dyDescent="0.2">
      <c r="A33" s="21">
        <v>29</v>
      </c>
      <c r="B33" s="21" t="s">
        <v>34</v>
      </c>
      <c r="C33" s="22" t="s">
        <v>33</v>
      </c>
      <c r="D33" s="118">
        <v>149.85</v>
      </c>
      <c r="E33" s="119">
        <v>113.88</v>
      </c>
      <c r="F33" s="118">
        <v>0</v>
      </c>
      <c r="G33" s="119">
        <v>0</v>
      </c>
      <c r="H33" s="118">
        <v>68.290000000000006</v>
      </c>
      <c r="I33" s="119">
        <v>54.99</v>
      </c>
      <c r="J33" s="118">
        <v>0</v>
      </c>
      <c r="K33" s="119">
        <v>0</v>
      </c>
      <c r="L33" s="118">
        <v>0</v>
      </c>
      <c r="M33" s="118"/>
      <c r="N33" s="118">
        <v>0</v>
      </c>
      <c r="O33" s="118"/>
      <c r="P33" s="118">
        <v>0</v>
      </c>
      <c r="Q33" s="118"/>
      <c r="R33" s="118">
        <v>0</v>
      </c>
      <c r="S33" s="118"/>
      <c r="T33" s="118">
        <v>0</v>
      </c>
      <c r="U33" s="118"/>
      <c r="V33" s="118">
        <v>0</v>
      </c>
      <c r="W33" s="118"/>
      <c r="X33" s="118">
        <v>0</v>
      </c>
      <c r="Y33" s="118"/>
      <c r="Z33" s="118">
        <v>0</v>
      </c>
      <c r="AA33" s="118"/>
      <c r="AB33" s="118">
        <f t="shared" si="0"/>
        <v>218.14</v>
      </c>
      <c r="AC33" s="122">
        <f t="shared" si="1"/>
        <v>168.87</v>
      </c>
    </row>
    <row r="34" spans="1:29" x14ac:dyDescent="0.2">
      <c r="A34" s="21">
        <v>30</v>
      </c>
      <c r="B34" s="21" t="s">
        <v>11</v>
      </c>
      <c r="C34" s="22" t="s">
        <v>35</v>
      </c>
      <c r="D34" s="118">
        <v>51</v>
      </c>
      <c r="E34" s="119">
        <v>40</v>
      </c>
      <c r="F34" s="118">
        <v>47.1</v>
      </c>
      <c r="G34" s="119">
        <v>34.68</v>
      </c>
      <c r="H34" s="118">
        <v>91.03</v>
      </c>
      <c r="I34" s="119">
        <v>73.59</v>
      </c>
      <c r="J34" s="118">
        <v>0</v>
      </c>
      <c r="K34" s="119">
        <v>0</v>
      </c>
      <c r="L34" s="118">
        <v>0</v>
      </c>
      <c r="M34" s="118"/>
      <c r="N34" s="118">
        <v>0</v>
      </c>
      <c r="O34" s="118"/>
      <c r="P34" s="118">
        <v>0</v>
      </c>
      <c r="Q34" s="118"/>
      <c r="R34" s="118">
        <v>0</v>
      </c>
      <c r="S34" s="118"/>
      <c r="T34" s="118">
        <v>0</v>
      </c>
      <c r="U34" s="118"/>
      <c r="V34" s="118">
        <v>0</v>
      </c>
      <c r="W34" s="118"/>
      <c r="X34" s="118">
        <v>0</v>
      </c>
      <c r="Y34" s="118"/>
      <c r="Z34" s="118">
        <v>0</v>
      </c>
      <c r="AA34" s="118"/>
      <c r="AB34" s="118">
        <f t="shared" si="0"/>
        <v>189.13</v>
      </c>
      <c r="AC34" s="122">
        <f t="shared" si="1"/>
        <v>148.27000000000001</v>
      </c>
    </row>
    <row r="35" spans="1:29" x14ac:dyDescent="0.2">
      <c r="A35" s="21">
        <v>31</v>
      </c>
      <c r="B35" s="21" t="s">
        <v>37</v>
      </c>
      <c r="C35" s="22" t="s">
        <v>36</v>
      </c>
      <c r="D35" s="118">
        <v>226.53</v>
      </c>
      <c r="E35" s="119">
        <v>178.57</v>
      </c>
      <c r="F35" s="118">
        <v>115.64</v>
      </c>
      <c r="G35" s="119">
        <v>91.42</v>
      </c>
      <c r="H35" s="118">
        <v>118.08</v>
      </c>
      <c r="I35" s="119">
        <v>95.07</v>
      </c>
      <c r="J35" s="118">
        <v>108.62</v>
      </c>
      <c r="K35" s="119">
        <v>82.67</v>
      </c>
      <c r="L35" s="118">
        <v>0</v>
      </c>
      <c r="M35" s="118"/>
      <c r="N35" s="118">
        <v>0</v>
      </c>
      <c r="O35" s="118"/>
      <c r="P35" s="118">
        <v>0</v>
      </c>
      <c r="Q35" s="118"/>
      <c r="R35" s="118">
        <v>0</v>
      </c>
      <c r="S35" s="118"/>
      <c r="T35" s="118">
        <v>0</v>
      </c>
      <c r="U35" s="118"/>
      <c r="V35" s="118">
        <v>0</v>
      </c>
      <c r="W35" s="118"/>
      <c r="X35" s="118">
        <v>0</v>
      </c>
      <c r="Y35" s="118"/>
      <c r="Z35" s="118">
        <v>0</v>
      </c>
      <c r="AA35" s="118"/>
      <c r="AB35" s="118">
        <f t="shared" si="0"/>
        <v>568.87</v>
      </c>
      <c r="AC35" s="122">
        <f t="shared" si="1"/>
        <v>447.73</v>
      </c>
    </row>
    <row r="36" spans="1:29" x14ac:dyDescent="0.2">
      <c r="A36" s="21">
        <v>32</v>
      </c>
      <c r="B36" s="21" t="s">
        <v>39</v>
      </c>
      <c r="C36" s="22" t="s">
        <v>38</v>
      </c>
      <c r="D36" s="118">
        <v>0</v>
      </c>
      <c r="E36" s="119">
        <v>0</v>
      </c>
      <c r="F36" s="118">
        <v>54.71</v>
      </c>
      <c r="G36" s="119">
        <v>37.24</v>
      </c>
      <c r="H36" s="118">
        <v>0</v>
      </c>
      <c r="I36" s="119">
        <v>0</v>
      </c>
      <c r="J36" s="118">
        <v>0</v>
      </c>
      <c r="K36" s="119">
        <v>0</v>
      </c>
      <c r="L36" s="118">
        <v>0</v>
      </c>
      <c r="M36" s="118"/>
      <c r="N36" s="118">
        <v>0</v>
      </c>
      <c r="O36" s="118"/>
      <c r="P36" s="118">
        <v>0</v>
      </c>
      <c r="Q36" s="118"/>
      <c r="R36" s="118">
        <v>0</v>
      </c>
      <c r="S36" s="118"/>
      <c r="T36" s="118">
        <v>0</v>
      </c>
      <c r="U36" s="118"/>
      <c r="V36" s="118">
        <v>0</v>
      </c>
      <c r="W36" s="118"/>
      <c r="X36" s="118">
        <v>0</v>
      </c>
      <c r="Y36" s="118"/>
      <c r="Z36" s="118">
        <v>0</v>
      </c>
      <c r="AA36" s="118"/>
      <c r="AB36" s="118">
        <f t="shared" si="0"/>
        <v>54.71</v>
      </c>
      <c r="AC36" s="122">
        <f t="shared" si="1"/>
        <v>37.24</v>
      </c>
    </row>
    <row r="37" spans="1:29" x14ac:dyDescent="0.2">
      <c r="A37" s="21">
        <v>33</v>
      </c>
      <c r="B37" s="21" t="s">
        <v>37</v>
      </c>
      <c r="C37" s="22" t="s">
        <v>40</v>
      </c>
      <c r="D37" s="118">
        <v>0</v>
      </c>
      <c r="E37" s="119">
        <v>0</v>
      </c>
      <c r="F37" s="118">
        <v>0</v>
      </c>
      <c r="G37" s="119">
        <v>0</v>
      </c>
      <c r="H37" s="118">
        <v>0</v>
      </c>
      <c r="I37" s="119">
        <v>0</v>
      </c>
      <c r="J37" s="118">
        <v>91.31</v>
      </c>
      <c r="K37" s="119">
        <v>72.069999999999993</v>
      </c>
      <c r="L37" s="118">
        <v>0</v>
      </c>
      <c r="M37" s="118"/>
      <c r="N37" s="118">
        <v>0</v>
      </c>
      <c r="O37" s="118"/>
      <c r="P37" s="118">
        <v>0</v>
      </c>
      <c r="Q37" s="118"/>
      <c r="R37" s="118">
        <v>0</v>
      </c>
      <c r="S37" s="118"/>
      <c r="T37" s="118">
        <v>0</v>
      </c>
      <c r="U37" s="118"/>
      <c r="V37" s="118">
        <v>0</v>
      </c>
      <c r="W37" s="118"/>
      <c r="X37" s="118">
        <v>0</v>
      </c>
      <c r="Y37" s="118"/>
      <c r="Z37" s="118">
        <v>0</v>
      </c>
      <c r="AA37" s="118"/>
      <c r="AB37" s="118">
        <f t="shared" si="0"/>
        <v>91.31</v>
      </c>
      <c r="AC37" s="122">
        <f t="shared" si="1"/>
        <v>72.069999999999993</v>
      </c>
    </row>
    <row r="38" spans="1:29" x14ac:dyDescent="0.2">
      <c r="A38" s="21">
        <v>34</v>
      </c>
      <c r="B38" s="21" t="s">
        <v>117</v>
      </c>
      <c r="C38" s="22" t="s">
        <v>41</v>
      </c>
      <c r="D38" s="118">
        <v>0</v>
      </c>
      <c r="E38" s="119">
        <v>0</v>
      </c>
      <c r="F38" s="118">
        <v>97.14</v>
      </c>
      <c r="G38" s="119">
        <v>73.09</v>
      </c>
      <c r="H38" s="118">
        <v>0</v>
      </c>
      <c r="I38" s="119">
        <v>0</v>
      </c>
      <c r="J38" s="118">
        <v>82.14</v>
      </c>
      <c r="K38" s="119">
        <v>63.97</v>
      </c>
      <c r="L38" s="118">
        <v>0</v>
      </c>
      <c r="M38" s="118"/>
      <c r="N38" s="118">
        <v>0</v>
      </c>
      <c r="O38" s="118"/>
      <c r="P38" s="118">
        <v>0</v>
      </c>
      <c r="Q38" s="118"/>
      <c r="R38" s="118">
        <v>0</v>
      </c>
      <c r="S38" s="118"/>
      <c r="T38" s="118">
        <v>0</v>
      </c>
      <c r="U38" s="118"/>
      <c r="V38" s="118">
        <v>0</v>
      </c>
      <c r="W38" s="118"/>
      <c r="X38" s="118">
        <v>0</v>
      </c>
      <c r="Y38" s="118"/>
      <c r="Z38" s="118">
        <v>0</v>
      </c>
      <c r="AA38" s="118"/>
      <c r="AB38" s="118">
        <f t="shared" si="0"/>
        <v>179.28</v>
      </c>
      <c r="AC38" s="122">
        <f t="shared" si="1"/>
        <v>137.06</v>
      </c>
    </row>
    <row r="39" spans="1:29" x14ac:dyDescent="0.2">
      <c r="A39" s="21">
        <v>35</v>
      </c>
      <c r="B39" s="21" t="s">
        <v>39</v>
      </c>
      <c r="C39" s="22" t="s">
        <v>151</v>
      </c>
      <c r="D39" s="118">
        <v>0</v>
      </c>
      <c r="E39" s="119">
        <v>0</v>
      </c>
      <c r="F39" s="118">
        <v>49.66</v>
      </c>
      <c r="G39" s="119">
        <v>33.799999999999997</v>
      </c>
      <c r="H39" s="118">
        <v>0</v>
      </c>
      <c r="I39" s="119">
        <v>0</v>
      </c>
      <c r="J39" s="118">
        <v>54.82</v>
      </c>
      <c r="K39" s="119">
        <v>37.619999999999997</v>
      </c>
      <c r="L39" s="118">
        <v>0</v>
      </c>
      <c r="M39" s="118"/>
      <c r="N39" s="118">
        <v>0</v>
      </c>
      <c r="O39" s="118"/>
      <c r="P39" s="118">
        <v>0</v>
      </c>
      <c r="Q39" s="118"/>
      <c r="R39" s="118">
        <v>0</v>
      </c>
      <c r="S39" s="118"/>
      <c r="T39" s="118">
        <v>0</v>
      </c>
      <c r="U39" s="118"/>
      <c r="V39" s="118">
        <v>0</v>
      </c>
      <c r="W39" s="118"/>
      <c r="X39" s="118">
        <v>0</v>
      </c>
      <c r="Y39" s="118"/>
      <c r="Z39" s="118">
        <v>0</v>
      </c>
      <c r="AA39" s="118"/>
      <c r="AB39" s="118">
        <f t="shared" si="0"/>
        <v>104.47999999999999</v>
      </c>
      <c r="AC39" s="122">
        <f t="shared" si="1"/>
        <v>71.419999999999987</v>
      </c>
    </row>
    <row r="40" spans="1:29" x14ac:dyDescent="0.2">
      <c r="A40" s="21">
        <v>36</v>
      </c>
      <c r="B40" s="21" t="s">
        <v>43</v>
      </c>
      <c r="C40" s="22" t="s">
        <v>42</v>
      </c>
      <c r="D40" s="118">
        <v>0</v>
      </c>
      <c r="E40" s="119">
        <v>0</v>
      </c>
      <c r="F40" s="118">
        <v>41.26</v>
      </c>
      <c r="G40" s="119">
        <v>32.51</v>
      </c>
      <c r="H40" s="118">
        <v>0</v>
      </c>
      <c r="I40" s="119">
        <v>0</v>
      </c>
      <c r="J40" s="118">
        <v>0</v>
      </c>
      <c r="K40" s="119">
        <v>0</v>
      </c>
      <c r="L40" s="118">
        <v>0</v>
      </c>
      <c r="M40" s="118"/>
      <c r="N40" s="118">
        <v>0</v>
      </c>
      <c r="O40" s="118"/>
      <c r="P40" s="118">
        <v>0</v>
      </c>
      <c r="Q40" s="118"/>
      <c r="R40" s="118">
        <v>0</v>
      </c>
      <c r="S40" s="118"/>
      <c r="T40" s="118">
        <v>0</v>
      </c>
      <c r="U40" s="118"/>
      <c r="V40" s="118">
        <v>0</v>
      </c>
      <c r="W40" s="118"/>
      <c r="X40" s="118">
        <v>0</v>
      </c>
      <c r="Y40" s="118"/>
      <c r="Z40" s="118">
        <v>0</v>
      </c>
      <c r="AA40" s="118"/>
      <c r="AB40" s="118">
        <f t="shared" si="0"/>
        <v>41.26</v>
      </c>
      <c r="AC40" s="122">
        <f t="shared" si="1"/>
        <v>32.51</v>
      </c>
    </row>
    <row r="41" spans="1:29" x14ac:dyDescent="0.2">
      <c r="A41" s="21">
        <v>37</v>
      </c>
      <c r="B41" s="21" t="s">
        <v>20</v>
      </c>
      <c r="C41" s="22" t="s">
        <v>44</v>
      </c>
      <c r="D41" s="118">
        <v>44.36</v>
      </c>
      <c r="E41" s="119">
        <v>34.96</v>
      </c>
      <c r="F41" s="118">
        <v>43.37</v>
      </c>
      <c r="G41" s="119">
        <v>32.68</v>
      </c>
      <c r="H41" s="118">
        <v>39.56</v>
      </c>
      <c r="I41" s="119">
        <v>32.46</v>
      </c>
      <c r="J41" s="118">
        <v>0</v>
      </c>
      <c r="K41" s="119">
        <v>0</v>
      </c>
      <c r="L41" s="118">
        <v>0</v>
      </c>
      <c r="M41" s="118"/>
      <c r="N41" s="118">
        <v>0</v>
      </c>
      <c r="O41" s="118"/>
      <c r="P41" s="118">
        <v>0</v>
      </c>
      <c r="Q41" s="118"/>
      <c r="R41" s="118">
        <v>0</v>
      </c>
      <c r="S41" s="118"/>
      <c r="T41" s="118">
        <v>0</v>
      </c>
      <c r="U41" s="118"/>
      <c r="V41" s="118">
        <v>0</v>
      </c>
      <c r="W41" s="118"/>
      <c r="X41" s="118">
        <v>0</v>
      </c>
      <c r="Y41" s="118"/>
      <c r="Z41" s="118">
        <v>0</v>
      </c>
      <c r="AA41" s="118"/>
      <c r="AB41" s="118">
        <f t="shared" si="0"/>
        <v>127.28999999999999</v>
      </c>
      <c r="AC41" s="122">
        <f t="shared" si="1"/>
        <v>100.1</v>
      </c>
    </row>
    <row r="42" spans="1:29" x14ac:dyDescent="0.2">
      <c r="A42" s="21">
        <v>38</v>
      </c>
      <c r="B42" s="21" t="s">
        <v>120</v>
      </c>
      <c r="C42" s="22" t="s">
        <v>45</v>
      </c>
      <c r="D42" s="118">
        <v>0</v>
      </c>
      <c r="E42" s="119">
        <v>0</v>
      </c>
      <c r="F42" s="118">
        <v>0</v>
      </c>
      <c r="G42" s="119">
        <v>0</v>
      </c>
      <c r="H42" s="118">
        <v>0</v>
      </c>
      <c r="I42" s="119">
        <v>0</v>
      </c>
      <c r="J42" s="118">
        <v>0</v>
      </c>
      <c r="K42" s="119">
        <v>0</v>
      </c>
      <c r="L42" s="118">
        <v>0</v>
      </c>
      <c r="M42" s="118"/>
      <c r="N42" s="118">
        <v>0</v>
      </c>
      <c r="O42" s="118"/>
      <c r="P42" s="118">
        <v>0</v>
      </c>
      <c r="Q42" s="118"/>
      <c r="R42" s="118">
        <v>0</v>
      </c>
      <c r="S42" s="118"/>
      <c r="T42" s="118">
        <v>0</v>
      </c>
      <c r="U42" s="118"/>
      <c r="V42" s="118">
        <v>0</v>
      </c>
      <c r="W42" s="118"/>
      <c r="X42" s="118">
        <v>0</v>
      </c>
      <c r="Y42" s="118"/>
      <c r="Z42" s="118">
        <v>0</v>
      </c>
      <c r="AA42" s="118"/>
      <c r="AB42" s="118">
        <f t="shared" si="0"/>
        <v>0</v>
      </c>
      <c r="AC42" s="122">
        <f t="shared" si="1"/>
        <v>0</v>
      </c>
    </row>
    <row r="43" spans="1:29" x14ac:dyDescent="0.2">
      <c r="A43" s="21">
        <v>39</v>
      </c>
      <c r="B43" s="21" t="s">
        <v>120</v>
      </c>
      <c r="C43" s="22" t="s">
        <v>46</v>
      </c>
      <c r="D43" s="118">
        <v>0</v>
      </c>
      <c r="E43" s="119">
        <v>0</v>
      </c>
      <c r="F43" s="118">
        <v>0</v>
      </c>
      <c r="G43" s="119">
        <v>0</v>
      </c>
      <c r="H43" s="118">
        <v>0</v>
      </c>
      <c r="I43" s="119">
        <v>0</v>
      </c>
      <c r="J43" s="118">
        <v>0</v>
      </c>
      <c r="K43" s="119">
        <v>0</v>
      </c>
      <c r="L43" s="118">
        <v>0</v>
      </c>
      <c r="M43" s="118"/>
      <c r="N43" s="118">
        <v>0</v>
      </c>
      <c r="O43" s="118"/>
      <c r="P43" s="118">
        <v>0</v>
      </c>
      <c r="Q43" s="118"/>
      <c r="R43" s="118">
        <v>0</v>
      </c>
      <c r="S43" s="118"/>
      <c r="T43" s="118">
        <v>0</v>
      </c>
      <c r="U43" s="118"/>
      <c r="V43" s="118">
        <v>0</v>
      </c>
      <c r="W43" s="118"/>
      <c r="X43" s="118">
        <v>0</v>
      </c>
      <c r="Y43" s="118"/>
      <c r="Z43" s="118">
        <v>0</v>
      </c>
      <c r="AA43" s="118"/>
      <c r="AB43" s="118">
        <f t="shared" si="0"/>
        <v>0</v>
      </c>
      <c r="AC43" s="122">
        <f t="shared" si="1"/>
        <v>0</v>
      </c>
    </row>
    <row r="44" spans="1:29" x14ac:dyDescent="0.2">
      <c r="A44" s="21">
        <v>40</v>
      </c>
      <c r="B44" s="21" t="s">
        <v>37</v>
      </c>
      <c r="C44" s="22" t="s">
        <v>47</v>
      </c>
      <c r="D44" s="118">
        <v>0</v>
      </c>
      <c r="E44" s="119">
        <v>0</v>
      </c>
      <c r="F44" s="118">
        <v>0</v>
      </c>
      <c r="G44" s="119">
        <v>0</v>
      </c>
      <c r="H44" s="118">
        <v>0</v>
      </c>
      <c r="I44" s="119">
        <v>0</v>
      </c>
      <c r="J44" s="118">
        <v>0</v>
      </c>
      <c r="K44" s="119">
        <v>0</v>
      </c>
      <c r="L44" s="118">
        <v>0</v>
      </c>
      <c r="M44" s="118"/>
      <c r="N44" s="118">
        <v>0</v>
      </c>
      <c r="O44" s="118"/>
      <c r="P44" s="118">
        <v>0</v>
      </c>
      <c r="Q44" s="118"/>
      <c r="R44" s="118">
        <v>0</v>
      </c>
      <c r="S44" s="118"/>
      <c r="T44" s="118">
        <v>0</v>
      </c>
      <c r="U44" s="118"/>
      <c r="V44" s="118">
        <v>0</v>
      </c>
      <c r="W44" s="118"/>
      <c r="X44" s="118">
        <v>0</v>
      </c>
      <c r="Y44" s="118"/>
      <c r="Z44" s="118">
        <v>0</v>
      </c>
      <c r="AA44" s="118"/>
      <c r="AB44" s="118">
        <f t="shared" si="0"/>
        <v>0</v>
      </c>
      <c r="AC44" s="122">
        <f t="shared" si="1"/>
        <v>0</v>
      </c>
    </row>
    <row r="45" spans="1:29" x14ac:dyDescent="0.2">
      <c r="A45" s="21">
        <v>41</v>
      </c>
      <c r="B45" s="21" t="s">
        <v>20</v>
      </c>
      <c r="C45" s="22" t="s">
        <v>48</v>
      </c>
      <c r="D45" s="118">
        <v>70.099999999999994</v>
      </c>
      <c r="E45" s="119">
        <v>51.06</v>
      </c>
      <c r="F45" s="118">
        <v>48.9</v>
      </c>
      <c r="G45" s="119">
        <v>35.9</v>
      </c>
      <c r="H45" s="118">
        <v>0</v>
      </c>
      <c r="I45" s="119">
        <v>0</v>
      </c>
      <c r="J45" s="118">
        <v>110.19</v>
      </c>
      <c r="K45" s="119">
        <v>87.05</v>
      </c>
      <c r="L45" s="118">
        <v>0</v>
      </c>
      <c r="M45" s="118"/>
      <c r="N45" s="118">
        <v>0</v>
      </c>
      <c r="O45" s="118"/>
      <c r="P45" s="118">
        <v>0</v>
      </c>
      <c r="Q45" s="118"/>
      <c r="R45" s="118">
        <v>0</v>
      </c>
      <c r="S45" s="118"/>
      <c r="T45" s="118">
        <v>0</v>
      </c>
      <c r="U45" s="118"/>
      <c r="V45" s="118">
        <v>0</v>
      </c>
      <c r="W45" s="118"/>
      <c r="X45" s="118">
        <v>0</v>
      </c>
      <c r="Y45" s="118"/>
      <c r="Z45" s="118">
        <v>0</v>
      </c>
      <c r="AA45" s="118"/>
      <c r="AB45" s="118">
        <f t="shared" si="0"/>
        <v>229.19</v>
      </c>
      <c r="AC45" s="122">
        <f t="shared" si="1"/>
        <v>174.01</v>
      </c>
    </row>
    <row r="46" spans="1:29" x14ac:dyDescent="0.2">
      <c r="A46" s="21">
        <v>42</v>
      </c>
      <c r="B46" s="21" t="s">
        <v>122</v>
      </c>
      <c r="C46" s="22" t="s">
        <v>49</v>
      </c>
      <c r="D46" s="118">
        <v>110.63</v>
      </c>
      <c r="E46" s="119">
        <v>78.37</v>
      </c>
      <c r="F46" s="118">
        <v>41.95</v>
      </c>
      <c r="G46" s="119">
        <v>33.24</v>
      </c>
      <c r="H46" s="118">
        <v>63.04</v>
      </c>
      <c r="I46" s="119">
        <v>49.83</v>
      </c>
      <c r="J46" s="118">
        <v>132.32</v>
      </c>
      <c r="K46" s="119">
        <v>100.2</v>
      </c>
      <c r="L46" s="118">
        <v>0</v>
      </c>
      <c r="M46" s="118"/>
      <c r="N46" s="118">
        <v>0</v>
      </c>
      <c r="O46" s="118"/>
      <c r="P46" s="118">
        <v>0</v>
      </c>
      <c r="Q46" s="118"/>
      <c r="R46" s="118">
        <v>0</v>
      </c>
      <c r="S46" s="118"/>
      <c r="T46" s="118">
        <v>0</v>
      </c>
      <c r="U46" s="118"/>
      <c r="V46" s="118">
        <v>0</v>
      </c>
      <c r="W46" s="118"/>
      <c r="X46" s="118">
        <v>0</v>
      </c>
      <c r="Y46" s="118"/>
      <c r="Z46" s="118">
        <v>0</v>
      </c>
      <c r="AA46" s="118"/>
      <c r="AB46" s="118">
        <f t="shared" si="0"/>
        <v>347.93999999999994</v>
      </c>
      <c r="AC46" s="122">
        <f t="shared" si="1"/>
        <v>261.64</v>
      </c>
    </row>
    <row r="47" spans="1:29" x14ac:dyDescent="0.2">
      <c r="A47" s="21">
        <v>43</v>
      </c>
      <c r="B47" s="21" t="s">
        <v>37</v>
      </c>
      <c r="C47" s="22" t="s">
        <v>50</v>
      </c>
      <c r="D47" s="118">
        <v>210.09</v>
      </c>
      <c r="E47" s="119">
        <v>155.4</v>
      </c>
      <c r="F47" s="118">
        <v>104.27</v>
      </c>
      <c r="G47" s="119">
        <v>82.2</v>
      </c>
      <c r="H47" s="118">
        <v>170.79</v>
      </c>
      <c r="I47" s="119">
        <v>137.63999999999999</v>
      </c>
      <c r="J47" s="118">
        <v>86.15</v>
      </c>
      <c r="K47" s="119">
        <v>65.069999999999993</v>
      </c>
      <c r="L47" s="118">
        <v>0</v>
      </c>
      <c r="M47" s="118"/>
      <c r="N47" s="118">
        <v>0</v>
      </c>
      <c r="O47" s="118"/>
      <c r="P47" s="118">
        <v>0</v>
      </c>
      <c r="Q47" s="118"/>
      <c r="R47" s="118">
        <v>0</v>
      </c>
      <c r="S47" s="118"/>
      <c r="T47" s="118">
        <v>0</v>
      </c>
      <c r="U47" s="118"/>
      <c r="V47" s="118">
        <v>0</v>
      </c>
      <c r="W47" s="118"/>
      <c r="X47" s="118">
        <v>0</v>
      </c>
      <c r="Y47" s="118"/>
      <c r="Z47" s="118">
        <v>0</v>
      </c>
      <c r="AA47" s="118"/>
      <c r="AB47" s="118">
        <f t="shared" si="0"/>
        <v>571.29999999999995</v>
      </c>
      <c r="AC47" s="122">
        <f t="shared" si="1"/>
        <v>440.31</v>
      </c>
    </row>
    <row r="48" spans="1:29" x14ac:dyDescent="0.2">
      <c r="A48" s="21">
        <v>44</v>
      </c>
      <c r="B48" s="21" t="s">
        <v>37</v>
      </c>
      <c r="C48" s="22" t="s">
        <v>51</v>
      </c>
      <c r="D48" s="118">
        <v>137.87</v>
      </c>
      <c r="E48" s="119">
        <v>108.73</v>
      </c>
      <c r="F48" s="118">
        <v>40.24</v>
      </c>
      <c r="G48" s="119">
        <v>31.71</v>
      </c>
      <c r="H48" s="118">
        <v>160.88999999999999</v>
      </c>
      <c r="I48" s="119">
        <v>122.91</v>
      </c>
      <c r="J48" s="118">
        <v>164.52</v>
      </c>
      <c r="K48" s="119">
        <v>127.52</v>
      </c>
      <c r="L48" s="118">
        <v>0</v>
      </c>
      <c r="M48" s="118"/>
      <c r="N48" s="118">
        <v>0</v>
      </c>
      <c r="O48" s="118"/>
      <c r="P48" s="118">
        <v>0</v>
      </c>
      <c r="Q48" s="118"/>
      <c r="R48" s="118">
        <v>0</v>
      </c>
      <c r="S48" s="118"/>
      <c r="T48" s="118">
        <v>0</v>
      </c>
      <c r="U48" s="118"/>
      <c r="V48" s="118">
        <v>0</v>
      </c>
      <c r="W48" s="118"/>
      <c r="X48" s="118">
        <v>0</v>
      </c>
      <c r="Y48" s="118"/>
      <c r="Z48" s="118">
        <v>0</v>
      </c>
      <c r="AA48" s="118"/>
      <c r="AB48" s="118">
        <f t="shared" si="0"/>
        <v>503.52</v>
      </c>
      <c r="AC48" s="122">
        <f t="shared" si="1"/>
        <v>390.87</v>
      </c>
    </row>
    <row r="49" spans="1:29" x14ac:dyDescent="0.2">
      <c r="A49" s="21">
        <v>46</v>
      </c>
      <c r="B49" s="21" t="s">
        <v>53</v>
      </c>
      <c r="C49" s="22" t="s">
        <v>52</v>
      </c>
      <c r="D49" s="118">
        <v>46.45</v>
      </c>
      <c r="E49" s="119">
        <v>36.81</v>
      </c>
      <c r="F49" s="118">
        <v>0</v>
      </c>
      <c r="G49" s="119">
        <v>0</v>
      </c>
      <c r="H49" s="118">
        <v>46.82</v>
      </c>
      <c r="I49" s="119">
        <v>37.1</v>
      </c>
      <c r="J49" s="118">
        <v>0</v>
      </c>
      <c r="K49" s="119">
        <v>0</v>
      </c>
      <c r="L49" s="118">
        <v>0</v>
      </c>
      <c r="M49" s="118"/>
      <c r="N49" s="118">
        <v>0</v>
      </c>
      <c r="O49" s="118"/>
      <c r="P49" s="118">
        <v>0</v>
      </c>
      <c r="Q49" s="118"/>
      <c r="R49" s="118">
        <v>0</v>
      </c>
      <c r="S49" s="118"/>
      <c r="T49" s="118">
        <v>0</v>
      </c>
      <c r="U49" s="118"/>
      <c r="V49" s="118">
        <v>0</v>
      </c>
      <c r="W49" s="118"/>
      <c r="X49" s="118">
        <v>0</v>
      </c>
      <c r="Y49" s="118"/>
      <c r="Z49" s="118">
        <v>0</v>
      </c>
      <c r="AA49" s="118"/>
      <c r="AB49" s="118">
        <f t="shared" si="0"/>
        <v>93.27000000000001</v>
      </c>
      <c r="AC49" s="122">
        <f t="shared" si="1"/>
        <v>73.91</v>
      </c>
    </row>
    <row r="50" spans="1:29" x14ac:dyDescent="0.2">
      <c r="A50" s="21">
        <v>47</v>
      </c>
      <c r="B50" s="21" t="s">
        <v>37</v>
      </c>
      <c r="C50" s="22" t="s">
        <v>54</v>
      </c>
      <c r="D50" s="118">
        <v>0</v>
      </c>
      <c r="E50" s="119">
        <v>0</v>
      </c>
      <c r="F50" s="118">
        <v>0</v>
      </c>
      <c r="G50" s="119">
        <v>0</v>
      </c>
      <c r="H50" s="118">
        <v>30.32</v>
      </c>
      <c r="I50" s="119">
        <v>24.12</v>
      </c>
      <c r="J50" s="118">
        <v>0</v>
      </c>
      <c r="K50" s="119">
        <v>0</v>
      </c>
      <c r="L50" s="118">
        <v>0</v>
      </c>
      <c r="M50" s="118"/>
      <c r="N50" s="118">
        <v>0</v>
      </c>
      <c r="O50" s="118"/>
      <c r="P50" s="118">
        <v>0</v>
      </c>
      <c r="Q50" s="118"/>
      <c r="R50" s="118">
        <v>0</v>
      </c>
      <c r="S50" s="118"/>
      <c r="T50" s="118">
        <v>0</v>
      </c>
      <c r="U50" s="118"/>
      <c r="V50" s="118">
        <v>0</v>
      </c>
      <c r="W50" s="118"/>
      <c r="X50" s="118">
        <v>0</v>
      </c>
      <c r="Y50" s="118"/>
      <c r="Z50" s="118">
        <v>0</v>
      </c>
      <c r="AA50" s="118"/>
      <c r="AB50" s="118">
        <f t="shared" si="0"/>
        <v>30.32</v>
      </c>
      <c r="AC50" s="122">
        <f t="shared" si="1"/>
        <v>24.12</v>
      </c>
    </row>
    <row r="51" spans="1:29" x14ac:dyDescent="0.2">
      <c r="A51" s="21">
        <v>48</v>
      </c>
      <c r="B51" s="21" t="s">
        <v>37</v>
      </c>
      <c r="C51" s="22" t="s">
        <v>55</v>
      </c>
      <c r="D51" s="118">
        <v>0</v>
      </c>
      <c r="E51" s="119">
        <v>0</v>
      </c>
      <c r="F51" s="118">
        <v>0</v>
      </c>
      <c r="G51" s="119">
        <v>0</v>
      </c>
      <c r="H51" s="118">
        <v>40</v>
      </c>
      <c r="I51" s="119">
        <v>29.05</v>
      </c>
      <c r="J51" s="118">
        <v>0</v>
      </c>
      <c r="K51" s="119">
        <v>0</v>
      </c>
      <c r="L51" s="118">
        <v>0</v>
      </c>
      <c r="M51" s="118"/>
      <c r="N51" s="118">
        <v>0</v>
      </c>
      <c r="O51" s="118"/>
      <c r="P51" s="118">
        <v>0</v>
      </c>
      <c r="Q51" s="118"/>
      <c r="R51" s="118">
        <v>0</v>
      </c>
      <c r="S51" s="118"/>
      <c r="T51" s="118">
        <v>0</v>
      </c>
      <c r="U51" s="118"/>
      <c r="V51" s="118">
        <v>0</v>
      </c>
      <c r="W51" s="118"/>
      <c r="X51" s="118">
        <v>0</v>
      </c>
      <c r="Y51" s="118"/>
      <c r="Z51" s="118">
        <v>0</v>
      </c>
      <c r="AA51" s="118"/>
      <c r="AB51" s="118">
        <f t="shared" si="0"/>
        <v>40</v>
      </c>
      <c r="AC51" s="122">
        <f t="shared" si="1"/>
        <v>29.05</v>
      </c>
    </row>
    <row r="52" spans="1:29" x14ac:dyDescent="0.2">
      <c r="A52" s="21">
        <v>49</v>
      </c>
      <c r="B52" s="21" t="s">
        <v>57</v>
      </c>
      <c r="C52" s="22" t="s">
        <v>56</v>
      </c>
      <c r="D52" s="118">
        <v>0</v>
      </c>
      <c r="E52" s="119">
        <v>0</v>
      </c>
      <c r="F52" s="118">
        <v>0</v>
      </c>
      <c r="G52" s="119">
        <v>0</v>
      </c>
      <c r="H52" s="118">
        <v>86.69</v>
      </c>
      <c r="I52" s="119">
        <v>70.540000000000006</v>
      </c>
      <c r="J52" s="118">
        <v>0</v>
      </c>
      <c r="K52" s="119">
        <v>0</v>
      </c>
      <c r="L52" s="118">
        <v>0</v>
      </c>
      <c r="M52" s="118"/>
      <c r="N52" s="118">
        <v>0</v>
      </c>
      <c r="O52" s="118"/>
      <c r="P52" s="118">
        <v>0</v>
      </c>
      <c r="Q52" s="118"/>
      <c r="R52" s="118">
        <v>0</v>
      </c>
      <c r="S52" s="118"/>
      <c r="T52" s="118">
        <v>0</v>
      </c>
      <c r="U52" s="118"/>
      <c r="V52" s="118">
        <v>0</v>
      </c>
      <c r="W52" s="118"/>
      <c r="X52" s="118">
        <v>0</v>
      </c>
      <c r="Y52" s="118"/>
      <c r="Z52" s="118">
        <v>0</v>
      </c>
      <c r="AA52" s="118"/>
      <c r="AB52" s="118">
        <f t="shared" si="0"/>
        <v>86.69</v>
      </c>
      <c r="AC52" s="122">
        <f t="shared" si="1"/>
        <v>70.540000000000006</v>
      </c>
    </row>
    <row r="53" spans="1:29" x14ac:dyDescent="0.2">
      <c r="A53" s="21">
        <v>50</v>
      </c>
      <c r="B53" s="21" t="s">
        <v>117</v>
      </c>
      <c r="C53" s="22" t="s">
        <v>58</v>
      </c>
      <c r="D53" s="118">
        <v>91.98</v>
      </c>
      <c r="E53" s="119">
        <v>72.31</v>
      </c>
      <c r="F53" s="118">
        <v>0</v>
      </c>
      <c r="G53" s="119">
        <v>0</v>
      </c>
      <c r="H53" s="118">
        <v>0</v>
      </c>
      <c r="I53" s="119">
        <v>0</v>
      </c>
      <c r="J53" s="118">
        <v>83.69</v>
      </c>
      <c r="K53" s="119">
        <v>65.72</v>
      </c>
      <c r="L53" s="118">
        <v>0</v>
      </c>
      <c r="M53" s="118"/>
      <c r="N53" s="118">
        <v>0</v>
      </c>
      <c r="O53" s="118"/>
      <c r="P53" s="118">
        <v>0</v>
      </c>
      <c r="Q53" s="118"/>
      <c r="R53" s="118">
        <v>0</v>
      </c>
      <c r="S53" s="118"/>
      <c r="T53" s="118">
        <v>0</v>
      </c>
      <c r="U53" s="118"/>
      <c r="V53" s="118">
        <v>0</v>
      </c>
      <c r="W53" s="118"/>
      <c r="X53" s="118">
        <v>0</v>
      </c>
      <c r="Y53" s="118"/>
      <c r="Z53" s="118">
        <v>0</v>
      </c>
      <c r="AA53" s="118"/>
      <c r="AB53" s="118">
        <f t="shared" si="0"/>
        <v>175.67000000000002</v>
      </c>
      <c r="AC53" s="122">
        <f t="shared" si="1"/>
        <v>138.03</v>
      </c>
    </row>
    <row r="54" spans="1:29" x14ac:dyDescent="0.2">
      <c r="A54" s="24">
        <v>52</v>
      </c>
      <c r="B54" s="24" t="s">
        <v>60</v>
      </c>
      <c r="C54" s="25" t="s">
        <v>59</v>
      </c>
      <c r="D54" s="118">
        <v>0</v>
      </c>
      <c r="E54" s="119">
        <v>0</v>
      </c>
      <c r="F54" s="118">
        <v>97.61</v>
      </c>
      <c r="G54" s="119">
        <v>71.680000000000007</v>
      </c>
      <c r="H54" s="118">
        <v>0</v>
      </c>
      <c r="I54" s="119">
        <v>0</v>
      </c>
      <c r="J54" s="118">
        <v>0</v>
      </c>
      <c r="K54" s="119">
        <v>0</v>
      </c>
      <c r="L54" s="118">
        <v>0</v>
      </c>
      <c r="M54" s="118"/>
      <c r="N54" s="118">
        <v>0</v>
      </c>
      <c r="O54" s="118"/>
      <c r="P54" s="118">
        <v>0</v>
      </c>
      <c r="Q54" s="118"/>
      <c r="R54" s="118">
        <v>0</v>
      </c>
      <c r="S54" s="118"/>
      <c r="T54" s="118">
        <v>0</v>
      </c>
      <c r="U54" s="118"/>
      <c r="V54" s="118">
        <v>0</v>
      </c>
      <c r="W54" s="118"/>
      <c r="X54" s="118">
        <v>0</v>
      </c>
      <c r="Y54" s="118"/>
      <c r="Z54" s="118">
        <v>0</v>
      </c>
      <c r="AA54" s="118"/>
      <c r="AB54" s="118">
        <f t="shared" si="0"/>
        <v>97.61</v>
      </c>
      <c r="AC54" s="122">
        <f t="shared" si="1"/>
        <v>71.680000000000007</v>
      </c>
    </row>
    <row r="55" spans="1:29" x14ac:dyDescent="0.2">
      <c r="A55" s="21">
        <v>53</v>
      </c>
      <c r="B55" s="21" t="s">
        <v>20</v>
      </c>
      <c r="C55" s="22" t="s">
        <v>61</v>
      </c>
      <c r="D55" s="118">
        <v>0</v>
      </c>
      <c r="E55" s="119">
        <v>0</v>
      </c>
      <c r="F55" s="118">
        <v>50.7</v>
      </c>
      <c r="G55" s="119">
        <v>40.299999999999997</v>
      </c>
      <c r="H55" s="118">
        <v>53.23</v>
      </c>
      <c r="I55" s="119">
        <v>40.82</v>
      </c>
      <c r="J55" s="118">
        <v>54.58</v>
      </c>
      <c r="K55" s="119">
        <v>43.25</v>
      </c>
      <c r="L55" s="118">
        <v>0</v>
      </c>
      <c r="M55" s="118"/>
      <c r="N55" s="118">
        <v>0</v>
      </c>
      <c r="O55" s="118"/>
      <c r="P55" s="118">
        <v>0</v>
      </c>
      <c r="Q55" s="118"/>
      <c r="R55" s="118">
        <v>0</v>
      </c>
      <c r="S55" s="118"/>
      <c r="T55" s="118">
        <v>0</v>
      </c>
      <c r="U55" s="118"/>
      <c r="V55" s="118">
        <v>0</v>
      </c>
      <c r="W55" s="118"/>
      <c r="X55" s="118">
        <v>0</v>
      </c>
      <c r="Y55" s="118"/>
      <c r="Z55" s="118">
        <v>0</v>
      </c>
      <c r="AA55" s="118"/>
      <c r="AB55" s="118">
        <f t="shared" si="0"/>
        <v>158.51</v>
      </c>
      <c r="AC55" s="122">
        <f t="shared" si="1"/>
        <v>124.37</v>
      </c>
    </row>
    <row r="56" spans="1:29" x14ac:dyDescent="0.2">
      <c r="A56" s="21">
        <v>54</v>
      </c>
      <c r="B56" s="21" t="s">
        <v>20</v>
      </c>
      <c r="C56" s="22" t="s">
        <v>62</v>
      </c>
      <c r="D56" s="118">
        <v>70.959999999999994</v>
      </c>
      <c r="E56" s="119">
        <v>55.78</v>
      </c>
      <c r="F56" s="118">
        <v>0</v>
      </c>
      <c r="G56" s="119">
        <v>0</v>
      </c>
      <c r="H56" s="118">
        <v>64.09</v>
      </c>
      <c r="I56" s="119">
        <v>52.09</v>
      </c>
      <c r="J56" s="118">
        <v>0</v>
      </c>
      <c r="K56" s="119">
        <v>0</v>
      </c>
      <c r="L56" s="118">
        <v>0</v>
      </c>
      <c r="M56" s="118"/>
      <c r="N56" s="118">
        <v>0</v>
      </c>
      <c r="O56" s="118"/>
      <c r="P56" s="118">
        <v>0</v>
      </c>
      <c r="Q56" s="118"/>
      <c r="R56" s="118">
        <v>0</v>
      </c>
      <c r="S56" s="118"/>
      <c r="T56" s="118">
        <v>0</v>
      </c>
      <c r="U56" s="118"/>
      <c r="V56" s="118">
        <v>0</v>
      </c>
      <c r="W56" s="118"/>
      <c r="X56" s="118">
        <v>0</v>
      </c>
      <c r="Y56" s="118"/>
      <c r="Z56" s="118">
        <v>0</v>
      </c>
      <c r="AA56" s="118"/>
      <c r="AB56" s="118">
        <f t="shared" si="0"/>
        <v>135.05000000000001</v>
      </c>
      <c r="AC56" s="122">
        <f t="shared" si="1"/>
        <v>107.87</v>
      </c>
    </row>
    <row r="57" spans="1:29" x14ac:dyDescent="0.2">
      <c r="A57" s="21">
        <v>55</v>
      </c>
      <c r="B57" s="21" t="s">
        <v>37</v>
      </c>
      <c r="C57" s="22" t="s">
        <v>63</v>
      </c>
      <c r="D57" s="118">
        <v>0</v>
      </c>
      <c r="E57" s="119">
        <v>0</v>
      </c>
      <c r="F57" s="118">
        <v>0</v>
      </c>
      <c r="G57" s="119">
        <v>0</v>
      </c>
      <c r="H57" s="118">
        <v>115.52</v>
      </c>
      <c r="I57" s="119">
        <v>91.54</v>
      </c>
      <c r="J57" s="118">
        <v>0</v>
      </c>
      <c r="K57" s="119">
        <v>0</v>
      </c>
      <c r="L57" s="118">
        <v>0</v>
      </c>
      <c r="M57" s="118"/>
      <c r="N57" s="118">
        <v>0</v>
      </c>
      <c r="O57" s="118"/>
      <c r="P57" s="118">
        <v>0</v>
      </c>
      <c r="Q57" s="118"/>
      <c r="R57" s="118">
        <v>0</v>
      </c>
      <c r="S57" s="118"/>
      <c r="T57" s="118">
        <v>0</v>
      </c>
      <c r="U57" s="118"/>
      <c r="V57" s="118">
        <v>0</v>
      </c>
      <c r="W57" s="118"/>
      <c r="X57" s="118">
        <v>0</v>
      </c>
      <c r="Y57" s="118"/>
      <c r="Z57" s="118">
        <v>0</v>
      </c>
      <c r="AA57" s="118"/>
      <c r="AB57" s="118">
        <f t="shared" si="0"/>
        <v>115.52</v>
      </c>
      <c r="AC57" s="122">
        <f t="shared" si="1"/>
        <v>91.54</v>
      </c>
    </row>
    <row r="58" spans="1:29" x14ac:dyDescent="0.2">
      <c r="A58" s="21">
        <v>56</v>
      </c>
      <c r="B58" s="21" t="s">
        <v>57</v>
      </c>
      <c r="C58" s="22" t="s">
        <v>64</v>
      </c>
      <c r="D58" s="118">
        <v>90.62</v>
      </c>
      <c r="E58" s="119">
        <v>71.81</v>
      </c>
      <c r="F58" s="118">
        <v>0</v>
      </c>
      <c r="G58" s="119">
        <v>0</v>
      </c>
      <c r="H58" s="118">
        <v>144.30000000000001</v>
      </c>
      <c r="I58" s="119">
        <v>112.3</v>
      </c>
      <c r="J58" s="118">
        <v>89</v>
      </c>
      <c r="K58" s="119">
        <v>66.47</v>
      </c>
      <c r="L58" s="118">
        <v>0</v>
      </c>
      <c r="M58" s="118"/>
      <c r="N58" s="118">
        <v>0</v>
      </c>
      <c r="O58" s="118"/>
      <c r="P58" s="118">
        <v>0</v>
      </c>
      <c r="Q58" s="118"/>
      <c r="R58" s="118">
        <v>0</v>
      </c>
      <c r="S58" s="118"/>
      <c r="T58" s="118">
        <v>0</v>
      </c>
      <c r="U58" s="118"/>
      <c r="V58" s="118">
        <v>0</v>
      </c>
      <c r="W58" s="118"/>
      <c r="X58" s="118">
        <v>0</v>
      </c>
      <c r="Y58" s="118"/>
      <c r="Z58" s="118">
        <v>0</v>
      </c>
      <c r="AA58" s="118"/>
      <c r="AB58" s="118">
        <f t="shared" si="0"/>
        <v>323.92</v>
      </c>
      <c r="AC58" s="122">
        <f t="shared" si="1"/>
        <v>250.58</v>
      </c>
    </row>
    <row r="59" spans="1:29" x14ac:dyDescent="0.2">
      <c r="A59" s="21">
        <v>57</v>
      </c>
      <c r="B59" s="21" t="s">
        <v>57</v>
      </c>
      <c r="C59" s="22" t="s">
        <v>65</v>
      </c>
      <c r="D59" s="118">
        <v>0</v>
      </c>
      <c r="E59" s="119">
        <v>0</v>
      </c>
      <c r="F59" s="118">
        <v>63.1</v>
      </c>
      <c r="G59" s="119">
        <v>50</v>
      </c>
      <c r="H59" s="118">
        <v>144.44</v>
      </c>
      <c r="I59" s="119">
        <v>113.27</v>
      </c>
      <c r="J59" s="118">
        <v>114.29</v>
      </c>
      <c r="K59" s="119">
        <v>86.32</v>
      </c>
      <c r="L59" s="118">
        <v>0</v>
      </c>
      <c r="M59" s="118"/>
      <c r="N59" s="118">
        <v>0</v>
      </c>
      <c r="O59" s="118"/>
      <c r="P59" s="118">
        <v>0</v>
      </c>
      <c r="Q59" s="118"/>
      <c r="R59" s="118">
        <v>0</v>
      </c>
      <c r="S59" s="118"/>
      <c r="T59" s="118">
        <v>0</v>
      </c>
      <c r="U59" s="118"/>
      <c r="V59" s="118">
        <v>0</v>
      </c>
      <c r="W59" s="118"/>
      <c r="X59" s="118">
        <v>0</v>
      </c>
      <c r="Y59" s="118"/>
      <c r="Z59" s="118">
        <v>0</v>
      </c>
      <c r="AA59" s="118"/>
      <c r="AB59" s="118">
        <f t="shared" si="0"/>
        <v>321.83</v>
      </c>
      <c r="AC59" s="122">
        <f t="shared" si="1"/>
        <v>249.58999999999997</v>
      </c>
    </row>
    <row r="60" spans="1:29" x14ac:dyDescent="0.2">
      <c r="A60" s="21">
        <v>60</v>
      </c>
      <c r="B60" s="21" t="s">
        <v>57</v>
      </c>
      <c r="C60" s="22" t="s">
        <v>66</v>
      </c>
      <c r="D60" s="118">
        <v>0</v>
      </c>
      <c r="E60" s="119">
        <v>0</v>
      </c>
      <c r="F60" s="118">
        <v>0</v>
      </c>
      <c r="G60" s="119">
        <v>0</v>
      </c>
      <c r="H60" s="118">
        <v>86.69</v>
      </c>
      <c r="I60" s="119">
        <v>50.74</v>
      </c>
      <c r="J60" s="118">
        <v>0</v>
      </c>
      <c r="K60" s="119">
        <v>0</v>
      </c>
      <c r="L60" s="118">
        <v>0</v>
      </c>
      <c r="M60" s="118"/>
      <c r="N60" s="118">
        <v>0</v>
      </c>
      <c r="O60" s="118"/>
      <c r="P60" s="118">
        <v>0</v>
      </c>
      <c r="Q60" s="118"/>
      <c r="R60" s="118">
        <v>0</v>
      </c>
      <c r="S60" s="118"/>
      <c r="T60" s="118">
        <v>0</v>
      </c>
      <c r="U60" s="118"/>
      <c r="V60" s="118">
        <v>0</v>
      </c>
      <c r="W60" s="118"/>
      <c r="X60" s="118">
        <v>0</v>
      </c>
      <c r="Y60" s="118"/>
      <c r="Z60" s="118">
        <v>0</v>
      </c>
      <c r="AA60" s="118"/>
      <c r="AB60" s="118">
        <f t="shared" si="0"/>
        <v>86.69</v>
      </c>
      <c r="AC60" s="122">
        <f t="shared" si="1"/>
        <v>50.74</v>
      </c>
    </row>
    <row r="61" spans="1:29" x14ac:dyDescent="0.2">
      <c r="A61" s="21">
        <v>62</v>
      </c>
      <c r="B61" s="21" t="s">
        <v>57</v>
      </c>
      <c r="C61" s="22" t="s">
        <v>67</v>
      </c>
      <c r="D61" s="118">
        <v>74.03</v>
      </c>
      <c r="E61" s="119">
        <v>58.66</v>
      </c>
      <c r="F61" s="118">
        <v>0</v>
      </c>
      <c r="G61" s="119">
        <v>0</v>
      </c>
      <c r="H61" s="118">
        <v>0</v>
      </c>
      <c r="I61" s="119">
        <v>0</v>
      </c>
      <c r="J61" s="118">
        <v>0</v>
      </c>
      <c r="K61" s="119">
        <v>0</v>
      </c>
      <c r="L61" s="118">
        <v>0</v>
      </c>
      <c r="M61" s="118"/>
      <c r="N61" s="118">
        <v>0</v>
      </c>
      <c r="O61" s="118"/>
      <c r="P61" s="118">
        <v>0</v>
      </c>
      <c r="Q61" s="118"/>
      <c r="R61" s="118">
        <v>0</v>
      </c>
      <c r="S61" s="118"/>
      <c r="T61" s="118">
        <v>0</v>
      </c>
      <c r="U61" s="118"/>
      <c r="V61" s="118">
        <v>0</v>
      </c>
      <c r="W61" s="118"/>
      <c r="X61" s="118">
        <v>0</v>
      </c>
      <c r="Y61" s="118"/>
      <c r="Z61" s="118">
        <v>0</v>
      </c>
      <c r="AA61" s="118"/>
      <c r="AB61" s="118">
        <f t="shared" si="0"/>
        <v>74.03</v>
      </c>
      <c r="AC61" s="122">
        <f t="shared" si="1"/>
        <v>58.66</v>
      </c>
    </row>
    <row r="62" spans="1:29" x14ac:dyDescent="0.2">
      <c r="A62" s="21">
        <v>63</v>
      </c>
      <c r="B62" s="21" t="s">
        <v>11</v>
      </c>
      <c r="C62" s="22" t="s">
        <v>68</v>
      </c>
      <c r="D62" s="118">
        <v>0</v>
      </c>
      <c r="E62" s="119"/>
      <c r="F62" s="118">
        <v>59.78</v>
      </c>
      <c r="G62" s="119">
        <v>42.35</v>
      </c>
      <c r="H62" s="118">
        <v>0</v>
      </c>
      <c r="I62" s="119"/>
      <c r="J62" s="118">
        <v>40.99</v>
      </c>
      <c r="K62" s="119">
        <v>29.25</v>
      </c>
      <c r="L62" s="118">
        <v>0</v>
      </c>
      <c r="M62" s="118"/>
      <c r="N62" s="118">
        <v>0</v>
      </c>
      <c r="O62" s="118"/>
      <c r="P62" s="118">
        <v>0</v>
      </c>
      <c r="Q62" s="118"/>
      <c r="R62" s="118">
        <v>0</v>
      </c>
      <c r="S62" s="118"/>
      <c r="T62" s="118">
        <v>0</v>
      </c>
      <c r="U62" s="118"/>
      <c r="V62" s="118">
        <v>0</v>
      </c>
      <c r="W62" s="118"/>
      <c r="X62" s="118">
        <v>0</v>
      </c>
      <c r="Y62" s="118"/>
      <c r="Z62" s="118">
        <v>0</v>
      </c>
      <c r="AA62" s="118"/>
      <c r="AB62" s="118">
        <f t="shared" si="0"/>
        <v>100.77000000000001</v>
      </c>
      <c r="AC62" s="122">
        <f t="shared" si="1"/>
        <v>71.599999999999994</v>
      </c>
    </row>
    <row r="63" spans="1:29" x14ac:dyDescent="0.2">
      <c r="A63" s="21">
        <v>65</v>
      </c>
      <c r="B63" s="21" t="s">
        <v>11</v>
      </c>
      <c r="C63" s="27" t="s">
        <v>69</v>
      </c>
      <c r="D63" s="118">
        <v>0</v>
      </c>
      <c r="E63" s="119">
        <v>0</v>
      </c>
      <c r="F63" s="118">
        <v>65.63</v>
      </c>
      <c r="G63" s="119">
        <v>47.68</v>
      </c>
      <c r="H63" s="118">
        <v>0</v>
      </c>
      <c r="I63" s="119">
        <v>0</v>
      </c>
      <c r="J63" s="118">
        <v>46.63</v>
      </c>
      <c r="K63" s="119">
        <v>33.32</v>
      </c>
      <c r="L63" s="118">
        <v>0</v>
      </c>
      <c r="M63" s="118"/>
      <c r="N63" s="118">
        <v>0</v>
      </c>
      <c r="O63" s="118"/>
      <c r="P63" s="118">
        <v>0</v>
      </c>
      <c r="Q63" s="118"/>
      <c r="R63" s="118">
        <v>0</v>
      </c>
      <c r="S63" s="118"/>
      <c r="T63" s="118">
        <v>0</v>
      </c>
      <c r="U63" s="118"/>
      <c r="V63" s="118">
        <v>0</v>
      </c>
      <c r="W63" s="118"/>
      <c r="X63" s="118">
        <v>0</v>
      </c>
      <c r="Y63" s="118"/>
      <c r="Z63" s="118">
        <v>0</v>
      </c>
      <c r="AA63" s="118"/>
      <c r="AB63" s="118">
        <f t="shared" si="0"/>
        <v>112.25999999999999</v>
      </c>
      <c r="AC63" s="122">
        <f t="shared" si="1"/>
        <v>81</v>
      </c>
    </row>
    <row r="64" spans="1:29" x14ac:dyDescent="0.2">
      <c r="A64" s="24">
        <v>66</v>
      </c>
      <c r="B64" s="21" t="s">
        <v>11</v>
      </c>
      <c r="C64" s="25" t="s">
        <v>70</v>
      </c>
      <c r="D64" s="118">
        <v>53.72</v>
      </c>
      <c r="E64" s="119">
        <v>42.57</v>
      </c>
      <c r="F64" s="118">
        <v>58.73</v>
      </c>
      <c r="G64" s="119">
        <v>46.35</v>
      </c>
      <c r="H64" s="118">
        <v>55.98</v>
      </c>
      <c r="I64" s="119">
        <v>44.82</v>
      </c>
      <c r="J64" s="118">
        <v>63.02</v>
      </c>
      <c r="K64" s="119">
        <v>49.78</v>
      </c>
      <c r="L64" s="118">
        <v>0</v>
      </c>
      <c r="M64" s="118"/>
      <c r="N64" s="118">
        <v>0</v>
      </c>
      <c r="O64" s="118"/>
      <c r="P64" s="118">
        <v>0</v>
      </c>
      <c r="Q64" s="118"/>
      <c r="R64" s="118">
        <v>0</v>
      </c>
      <c r="S64" s="118"/>
      <c r="T64" s="118">
        <v>0</v>
      </c>
      <c r="U64" s="118"/>
      <c r="V64" s="118">
        <v>0</v>
      </c>
      <c r="W64" s="118"/>
      <c r="X64" s="118">
        <v>0</v>
      </c>
      <c r="Y64" s="118"/>
      <c r="Z64" s="118">
        <v>0</v>
      </c>
      <c r="AA64" s="118"/>
      <c r="AB64" s="118">
        <f t="shared" si="0"/>
        <v>231.45</v>
      </c>
      <c r="AC64" s="122">
        <f t="shared" si="1"/>
        <v>183.52</v>
      </c>
    </row>
    <row r="65" spans="1:29" x14ac:dyDescent="0.2">
      <c r="A65" s="13">
        <v>67</v>
      </c>
      <c r="B65" s="21" t="s">
        <v>72</v>
      </c>
      <c r="C65" s="28" t="s">
        <v>71</v>
      </c>
      <c r="D65" s="118">
        <v>224.46</v>
      </c>
      <c r="E65" s="119">
        <v>167.99</v>
      </c>
      <c r="F65" s="118">
        <v>226.55</v>
      </c>
      <c r="G65" s="119">
        <v>163.58000000000001</v>
      </c>
      <c r="H65" s="118">
        <v>232.82</v>
      </c>
      <c r="I65" s="119">
        <v>174.41</v>
      </c>
      <c r="J65" s="118">
        <v>212.97</v>
      </c>
      <c r="K65" s="119">
        <v>169.87</v>
      </c>
      <c r="L65" s="118">
        <v>0</v>
      </c>
      <c r="M65" s="118"/>
      <c r="N65" s="118">
        <v>0</v>
      </c>
      <c r="O65" s="118"/>
      <c r="P65" s="118">
        <v>0</v>
      </c>
      <c r="Q65" s="118"/>
      <c r="R65" s="118">
        <v>0</v>
      </c>
      <c r="S65" s="118"/>
      <c r="T65" s="118">
        <v>0</v>
      </c>
      <c r="U65" s="118"/>
      <c r="V65" s="118">
        <v>0</v>
      </c>
      <c r="W65" s="118"/>
      <c r="X65" s="118">
        <v>0</v>
      </c>
      <c r="Y65" s="118"/>
      <c r="Z65" s="118">
        <v>0</v>
      </c>
      <c r="AA65" s="118"/>
      <c r="AB65" s="118">
        <f t="shared" si="0"/>
        <v>896.8</v>
      </c>
      <c r="AC65" s="122">
        <f t="shared" si="1"/>
        <v>675.85</v>
      </c>
    </row>
    <row r="66" spans="1:29" x14ac:dyDescent="0.2">
      <c r="A66" s="30"/>
      <c r="B66" s="29"/>
      <c r="C66" s="29"/>
      <c r="D66" s="120"/>
      <c r="E66" s="120"/>
      <c r="F66" s="120"/>
      <c r="G66" s="121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</row>
    <row r="67" spans="1:29" x14ac:dyDescent="0.2">
      <c r="D67" s="202" t="s">
        <v>171</v>
      </c>
      <c r="E67" s="202" t="s">
        <v>332</v>
      </c>
      <c r="F67" s="202" t="s">
        <v>172</v>
      </c>
      <c r="G67" s="202" t="s">
        <v>332</v>
      </c>
      <c r="H67" s="202" t="s">
        <v>173</v>
      </c>
      <c r="I67" s="202" t="s">
        <v>332</v>
      </c>
      <c r="J67" s="202" t="s">
        <v>174</v>
      </c>
      <c r="K67" s="202" t="s">
        <v>332</v>
      </c>
      <c r="L67" s="202" t="s">
        <v>175</v>
      </c>
      <c r="M67" s="202" t="s">
        <v>332</v>
      </c>
      <c r="N67" s="202" t="s">
        <v>176</v>
      </c>
      <c r="O67" s="202" t="s">
        <v>332</v>
      </c>
      <c r="P67" s="202" t="s">
        <v>177</v>
      </c>
      <c r="Q67" s="202" t="s">
        <v>332</v>
      </c>
      <c r="R67" s="202" t="s">
        <v>178</v>
      </c>
      <c r="S67" s="202" t="s">
        <v>332</v>
      </c>
      <c r="T67" s="202" t="s">
        <v>179</v>
      </c>
      <c r="U67" s="202" t="s">
        <v>332</v>
      </c>
      <c r="V67" s="202" t="s">
        <v>180</v>
      </c>
      <c r="W67" s="202" t="s">
        <v>332</v>
      </c>
      <c r="X67" s="202" t="s">
        <v>181</v>
      </c>
      <c r="Y67" s="202" t="s">
        <v>332</v>
      </c>
      <c r="Z67" s="202" t="s">
        <v>182</v>
      </c>
      <c r="AA67" s="202" t="s">
        <v>332</v>
      </c>
      <c r="AB67" s="202" t="s">
        <v>183</v>
      </c>
      <c r="AC67" s="202" t="s">
        <v>183</v>
      </c>
    </row>
    <row r="68" spans="1:29" x14ac:dyDescent="0.2">
      <c r="C68" s="29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  <c r="Q68" s="203"/>
      <c r="R68" s="203"/>
      <c r="S68" s="203"/>
      <c r="T68" s="203"/>
      <c r="U68" s="203"/>
      <c r="V68" s="203"/>
      <c r="W68" s="203"/>
      <c r="X68" s="203"/>
      <c r="Y68" s="203"/>
      <c r="Z68" s="203"/>
      <c r="AA68" s="203"/>
      <c r="AB68" s="203"/>
      <c r="AC68" s="203"/>
    </row>
    <row r="69" spans="1:29" x14ac:dyDescent="0.2">
      <c r="C69" s="200" t="s">
        <v>188</v>
      </c>
      <c r="D69" s="205">
        <f>SUM(D6:D65)</f>
        <v>3153.7099999999991</v>
      </c>
      <c r="E69" s="207">
        <f>SUM(E6:E65)</f>
        <v>2386.1800000000003</v>
      </c>
      <c r="F69" s="201">
        <f>SUM(F6:F65)</f>
        <v>2950.71</v>
      </c>
      <c r="G69" s="207">
        <f>SUM(G6:G65)</f>
        <v>2186.6300000000006</v>
      </c>
      <c r="H69" s="201">
        <f t="shared" ref="H69:Z69" si="2">SUM(H6:H65)</f>
        <v>3582.6800000000007</v>
      </c>
      <c r="I69" s="205">
        <f>SUM(I6:I65)</f>
        <v>2724.64</v>
      </c>
      <c r="J69" s="201">
        <f t="shared" si="2"/>
        <v>2788.9100000000003</v>
      </c>
      <c r="K69" s="205">
        <f>SUM(K6:K65)</f>
        <v>2113.4399999999996</v>
      </c>
      <c r="L69" s="201">
        <f t="shared" si="2"/>
        <v>0</v>
      </c>
      <c r="M69" s="205"/>
      <c r="N69" s="201">
        <f t="shared" si="2"/>
        <v>0</v>
      </c>
      <c r="O69" s="205"/>
      <c r="P69" s="201">
        <f t="shared" si="2"/>
        <v>0</v>
      </c>
      <c r="Q69" s="205"/>
      <c r="R69" s="201">
        <f t="shared" si="2"/>
        <v>0</v>
      </c>
      <c r="S69" s="205"/>
      <c r="T69" s="201">
        <f t="shared" si="2"/>
        <v>0</v>
      </c>
      <c r="U69" s="205"/>
      <c r="V69" s="201">
        <f t="shared" si="2"/>
        <v>0</v>
      </c>
      <c r="W69" s="205"/>
      <c r="X69" s="201">
        <f t="shared" si="2"/>
        <v>0</v>
      </c>
      <c r="Y69" s="205"/>
      <c r="Z69" s="201">
        <f t="shared" si="2"/>
        <v>0</v>
      </c>
      <c r="AA69" s="205"/>
      <c r="AB69" s="201">
        <f>SUM(D69,F69,H69,J69,L69,N69,P69,R69,T69,V69,X69,Z69)</f>
        <v>12476.01</v>
      </c>
      <c r="AC69" s="207">
        <f>SUM(E69,G69,I69,K69,M69,O69,Q69,S69,S69,U69,W69,Y69,AA69)</f>
        <v>9410.89</v>
      </c>
    </row>
    <row r="70" spans="1:29" x14ac:dyDescent="0.2">
      <c r="C70" s="200"/>
      <c r="D70" s="206"/>
      <c r="E70" s="208"/>
      <c r="F70" s="201"/>
      <c r="G70" s="208"/>
      <c r="H70" s="201"/>
      <c r="I70" s="206"/>
      <c r="J70" s="201"/>
      <c r="K70" s="206"/>
      <c r="L70" s="201"/>
      <c r="M70" s="206"/>
      <c r="N70" s="201"/>
      <c r="O70" s="206"/>
      <c r="P70" s="201"/>
      <c r="Q70" s="206"/>
      <c r="R70" s="201"/>
      <c r="S70" s="206"/>
      <c r="T70" s="201"/>
      <c r="U70" s="206"/>
      <c r="V70" s="201"/>
      <c r="W70" s="206"/>
      <c r="X70" s="201"/>
      <c r="Y70" s="206"/>
      <c r="Z70" s="201"/>
      <c r="AA70" s="206"/>
      <c r="AB70" s="201"/>
      <c r="AC70" s="209"/>
    </row>
  </sheetData>
  <autoFilter ref="A4:AB11"/>
  <mergeCells count="53">
    <mergeCell ref="AC67:AC68"/>
    <mergeCell ref="AC69:AC70"/>
    <mergeCell ref="M69:M70"/>
    <mergeCell ref="O69:O70"/>
    <mergeCell ref="Q69:Q70"/>
    <mergeCell ref="S69:S70"/>
    <mergeCell ref="U69:U70"/>
    <mergeCell ref="Q67:Q68"/>
    <mergeCell ref="S67:S68"/>
    <mergeCell ref="U67:U68"/>
    <mergeCell ref="W67:W68"/>
    <mergeCell ref="Y67:Y68"/>
    <mergeCell ref="AA67:AA68"/>
    <mergeCell ref="Y69:Y70"/>
    <mergeCell ref="W69:W70"/>
    <mergeCell ref="AA69:AA70"/>
    <mergeCell ref="E69:E70"/>
    <mergeCell ref="G69:G70"/>
    <mergeCell ref="I69:I70"/>
    <mergeCell ref="E67:E68"/>
    <mergeCell ref="G67:G68"/>
    <mergeCell ref="I67:I68"/>
    <mergeCell ref="X67:X68"/>
    <mergeCell ref="K67:K68"/>
    <mergeCell ref="K69:K70"/>
    <mergeCell ref="M67:M68"/>
    <mergeCell ref="O67:O68"/>
    <mergeCell ref="V67:V68"/>
    <mergeCell ref="N67:N68"/>
    <mergeCell ref="P67:P68"/>
    <mergeCell ref="R67:R68"/>
    <mergeCell ref="T67:T68"/>
    <mergeCell ref="D67:D68"/>
    <mergeCell ref="F67:F68"/>
    <mergeCell ref="H67:H68"/>
    <mergeCell ref="J67:J68"/>
    <mergeCell ref="L67:L68"/>
    <mergeCell ref="Z67:Z68"/>
    <mergeCell ref="AB67:AB68"/>
    <mergeCell ref="C69:C70"/>
    <mergeCell ref="D69:D70"/>
    <mergeCell ref="F69:F70"/>
    <mergeCell ref="H69:H70"/>
    <mergeCell ref="J69:J70"/>
    <mergeCell ref="L69:L70"/>
    <mergeCell ref="Z69:Z70"/>
    <mergeCell ref="AB69:AB70"/>
    <mergeCell ref="N69:N70"/>
    <mergeCell ref="P69:P70"/>
    <mergeCell ref="R69:R70"/>
    <mergeCell ref="T69:T70"/>
    <mergeCell ref="V69:V70"/>
    <mergeCell ref="X69:X70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5:P70"/>
  <sheetViews>
    <sheetView showGridLines="0" topLeftCell="C1" workbookViewId="0">
      <selection activeCell="J28" sqref="J28"/>
    </sheetView>
  </sheetViews>
  <sheetFormatPr baseColWidth="10" defaultRowHeight="14.25" x14ac:dyDescent="0.2"/>
  <cols>
    <col min="2" max="2" width="20.25" customWidth="1"/>
    <col min="3" max="3" width="18.5" customWidth="1"/>
  </cols>
  <sheetData>
    <row r="5" spans="1:16" x14ac:dyDescent="0.2">
      <c r="D5" s="202" t="s">
        <v>171</v>
      </c>
      <c r="E5" s="202" t="s">
        <v>172</v>
      </c>
      <c r="F5" s="202" t="s">
        <v>173</v>
      </c>
      <c r="G5" s="202" t="s">
        <v>174</v>
      </c>
      <c r="H5" s="202" t="s">
        <v>175</v>
      </c>
      <c r="I5" s="202" t="s">
        <v>176</v>
      </c>
      <c r="J5" s="202" t="s">
        <v>177</v>
      </c>
      <c r="K5" s="202" t="s">
        <v>178</v>
      </c>
      <c r="L5" s="202" t="s">
        <v>179</v>
      </c>
      <c r="M5" s="202" t="s">
        <v>180</v>
      </c>
      <c r="N5" s="202" t="s">
        <v>181</v>
      </c>
      <c r="O5" s="202" t="s">
        <v>182</v>
      </c>
      <c r="P5" s="202" t="s">
        <v>183</v>
      </c>
    </row>
    <row r="6" spans="1:16" x14ac:dyDescent="0.2">
      <c r="A6" s="20" t="s">
        <v>184</v>
      </c>
      <c r="B6" s="20" t="s">
        <v>185</v>
      </c>
      <c r="C6" s="20" t="s">
        <v>186</v>
      </c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0"/>
      <c r="P6" s="210"/>
    </row>
    <row r="7" spans="1:16" x14ac:dyDescent="0.2">
      <c r="A7" s="21">
        <v>1</v>
      </c>
      <c r="B7" s="21" t="s">
        <v>1</v>
      </c>
      <c r="C7" s="22" t="s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f>SUM(D7:O7)</f>
        <v>0</v>
      </c>
    </row>
    <row r="8" spans="1:16" x14ac:dyDescent="0.2">
      <c r="A8" s="21">
        <v>2</v>
      </c>
      <c r="B8" s="21" t="s">
        <v>3</v>
      </c>
      <c r="C8" s="22" t="s">
        <v>2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f t="shared" ref="P8:P65" si="0">SUM(D8:O8)</f>
        <v>0</v>
      </c>
    </row>
    <row r="9" spans="1:16" x14ac:dyDescent="0.2">
      <c r="A9" s="21">
        <v>3</v>
      </c>
      <c r="B9" s="21" t="s">
        <v>5</v>
      </c>
      <c r="C9" s="22" t="s">
        <v>4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f t="shared" si="0"/>
        <v>0</v>
      </c>
    </row>
    <row r="10" spans="1:16" x14ac:dyDescent="0.2">
      <c r="A10" s="21">
        <v>4</v>
      </c>
      <c r="B10" s="21" t="s">
        <v>53</v>
      </c>
      <c r="C10" s="22" t="s">
        <v>6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f t="shared" si="0"/>
        <v>0</v>
      </c>
    </row>
    <row r="11" spans="1:16" x14ac:dyDescent="0.2">
      <c r="A11" s="21">
        <v>5</v>
      </c>
      <c r="B11" s="21" t="s">
        <v>53</v>
      </c>
      <c r="C11" s="22" t="s">
        <v>7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f t="shared" si="0"/>
        <v>0</v>
      </c>
    </row>
    <row r="12" spans="1:16" x14ac:dyDescent="0.2">
      <c r="A12" s="21">
        <v>6</v>
      </c>
      <c r="B12" s="21" t="s">
        <v>9</v>
      </c>
      <c r="C12" s="22" t="s">
        <v>8</v>
      </c>
      <c r="D12" s="18">
        <v>0</v>
      </c>
      <c r="E12" s="18">
        <v>0</v>
      </c>
      <c r="F12" s="18">
        <v>30.7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f t="shared" si="0"/>
        <v>30.7</v>
      </c>
    </row>
    <row r="13" spans="1:16" x14ac:dyDescent="0.2">
      <c r="A13" s="21">
        <v>7</v>
      </c>
      <c r="B13" s="21" t="s">
        <v>11</v>
      </c>
      <c r="C13" s="22" t="s">
        <v>10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f t="shared" si="0"/>
        <v>0</v>
      </c>
    </row>
    <row r="14" spans="1:16" x14ac:dyDescent="0.2">
      <c r="A14" s="21">
        <v>8</v>
      </c>
      <c r="B14" s="21" t="s">
        <v>11</v>
      </c>
      <c r="C14" s="22" t="s">
        <v>12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f t="shared" si="0"/>
        <v>0</v>
      </c>
    </row>
    <row r="15" spans="1:16" x14ac:dyDescent="0.2">
      <c r="A15" s="21">
        <v>9</v>
      </c>
      <c r="B15" s="21" t="s">
        <v>11</v>
      </c>
      <c r="C15" s="22" t="s">
        <v>13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f t="shared" si="0"/>
        <v>0</v>
      </c>
    </row>
    <row r="16" spans="1:16" x14ac:dyDescent="0.2">
      <c r="A16" s="21">
        <v>10</v>
      </c>
      <c r="B16" s="21" t="s">
        <v>15</v>
      </c>
      <c r="C16" s="22" t="s">
        <v>14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f t="shared" si="0"/>
        <v>0</v>
      </c>
    </row>
    <row r="17" spans="1:16" x14ac:dyDescent="0.2">
      <c r="A17" s="21">
        <v>11</v>
      </c>
      <c r="B17" s="21" t="s">
        <v>11</v>
      </c>
      <c r="C17" s="22" t="s">
        <v>16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f t="shared" si="0"/>
        <v>0</v>
      </c>
    </row>
    <row r="18" spans="1:16" x14ac:dyDescent="0.2">
      <c r="A18" s="21">
        <v>12</v>
      </c>
      <c r="B18" s="21" t="s">
        <v>11</v>
      </c>
      <c r="C18" s="23" t="s">
        <v>164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f t="shared" si="0"/>
        <v>0</v>
      </c>
    </row>
    <row r="19" spans="1:16" x14ac:dyDescent="0.2">
      <c r="A19" s="21">
        <v>13</v>
      </c>
      <c r="B19" s="21" t="s">
        <v>11</v>
      </c>
      <c r="C19" s="22" t="s">
        <v>17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f t="shared" si="0"/>
        <v>0</v>
      </c>
    </row>
    <row r="20" spans="1:16" x14ac:dyDescent="0.2">
      <c r="A20" s="21">
        <v>14</v>
      </c>
      <c r="B20" s="21" t="s">
        <v>11</v>
      </c>
      <c r="C20" s="22" t="s">
        <v>18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f t="shared" si="0"/>
        <v>0</v>
      </c>
    </row>
    <row r="21" spans="1:16" x14ac:dyDescent="0.2">
      <c r="A21" s="21">
        <v>15</v>
      </c>
      <c r="B21" s="21" t="s">
        <v>20</v>
      </c>
      <c r="C21" s="22" t="s">
        <v>19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f t="shared" si="0"/>
        <v>0</v>
      </c>
    </row>
    <row r="22" spans="1:16" x14ac:dyDescent="0.2">
      <c r="A22" s="21">
        <v>16</v>
      </c>
      <c r="B22" s="21" t="s">
        <v>20</v>
      </c>
      <c r="C22" s="22" t="s">
        <v>21</v>
      </c>
      <c r="D22" s="18">
        <v>0</v>
      </c>
      <c r="E22" s="18">
        <v>0</v>
      </c>
      <c r="F22" s="18">
        <v>15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f t="shared" si="0"/>
        <v>15</v>
      </c>
    </row>
    <row r="23" spans="1:16" x14ac:dyDescent="0.2">
      <c r="A23" s="21">
        <v>17</v>
      </c>
      <c r="B23" s="21" t="s">
        <v>9</v>
      </c>
      <c r="C23" s="22" t="s">
        <v>22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f t="shared" si="0"/>
        <v>0</v>
      </c>
    </row>
    <row r="24" spans="1:16" x14ac:dyDescent="0.2">
      <c r="A24" s="21">
        <v>18</v>
      </c>
      <c r="B24" s="21" t="s">
        <v>11</v>
      </c>
      <c r="C24" s="22" t="s">
        <v>23</v>
      </c>
      <c r="D24" s="18">
        <v>0</v>
      </c>
      <c r="E24" s="18">
        <v>8.1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f t="shared" si="0"/>
        <v>8.1</v>
      </c>
    </row>
    <row r="25" spans="1:16" x14ac:dyDescent="0.2">
      <c r="A25" s="21">
        <v>19</v>
      </c>
      <c r="B25" s="21" t="s">
        <v>11</v>
      </c>
      <c r="C25" s="22" t="s">
        <v>25</v>
      </c>
      <c r="D25" s="18">
        <v>0</v>
      </c>
      <c r="E25" s="18">
        <v>0</v>
      </c>
      <c r="F25" s="18">
        <v>34.200000000000003</v>
      </c>
      <c r="G25" s="18">
        <v>32.4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f t="shared" si="0"/>
        <v>66.599999999999994</v>
      </c>
    </row>
    <row r="26" spans="1:16" x14ac:dyDescent="0.2">
      <c r="A26" s="21">
        <v>20</v>
      </c>
      <c r="B26" s="21" t="s">
        <v>11</v>
      </c>
      <c r="C26" s="22" t="s">
        <v>26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f t="shared" si="0"/>
        <v>0</v>
      </c>
    </row>
    <row r="27" spans="1:16" x14ac:dyDescent="0.2">
      <c r="A27" s="21">
        <v>21</v>
      </c>
      <c r="B27" s="21" t="s">
        <v>78</v>
      </c>
      <c r="C27" s="22" t="s">
        <v>84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f t="shared" si="0"/>
        <v>0</v>
      </c>
    </row>
    <row r="28" spans="1:16" x14ac:dyDescent="0.2">
      <c r="A28" s="24">
        <v>23</v>
      </c>
      <c r="B28" s="21" t="s">
        <v>11</v>
      </c>
      <c r="C28" s="25" t="s">
        <v>27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f t="shared" si="0"/>
        <v>0</v>
      </c>
    </row>
    <row r="29" spans="1:16" x14ac:dyDescent="0.2">
      <c r="A29" s="21">
        <v>24</v>
      </c>
      <c r="B29" s="21" t="s">
        <v>11</v>
      </c>
      <c r="C29" s="26" t="s">
        <v>28</v>
      </c>
      <c r="D29" s="18">
        <v>0</v>
      </c>
      <c r="E29" s="18">
        <v>0</v>
      </c>
      <c r="F29" s="18">
        <v>0</v>
      </c>
      <c r="G29" s="18">
        <v>7.2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f t="shared" si="0"/>
        <v>7.2</v>
      </c>
    </row>
    <row r="30" spans="1:16" x14ac:dyDescent="0.2">
      <c r="A30" s="21">
        <v>25</v>
      </c>
      <c r="B30" s="21" t="s">
        <v>11</v>
      </c>
      <c r="C30" s="22" t="s">
        <v>29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f t="shared" si="0"/>
        <v>0</v>
      </c>
    </row>
    <row r="31" spans="1:16" x14ac:dyDescent="0.2">
      <c r="A31" s="21">
        <v>26</v>
      </c>
      <c r="B31" s="21" t="s">
        <v>11</v>
      </c>
      <c r="C31" s="22" t="s">
        <v>30</v>
      </c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f t="shared" si="0"/>
        <v>0</v>
      </c>
    </row>
    <row r="32" spans="1:16" x14ac:dyDescent="0.2">
      <c r="A32" s="21">
        <v>27</v>
      </c>
      <c r="B32" s="21" t="s">
        <v>111</v>
      </c>
      <c r="C32" s="22" t="s">
        <v>31</v>
      </c>
      <c r="D32" s="18">
        <v>0</v>
      </c>
      <c r="E32" s="18">
        <v>0</v>
      </c>
      <c r="F32" s="18">
        <v>50.2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f t="shared" si="0"/>
        <v>50.2</v>
      </c>
    </row>
    <row r="33" spans="1:16" x14ac:dyDescent="0.2">
      <c r="A33" s="21">
        <v>28</v>
      </c>
      <c r="B33" s="21" t="s">
        <v>11</v>
      </c>
      <c r="C33" s="22" t="s">
        <v>32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f t="shared" si="0"/>
        <v>0</v>
      </c>
    </row>
    <row r="34" spans="1:16" x14ac:dyDescent="0.2">
      <c r="A34" s="21">
        <v>29</v>
      </c>
      <c r="B34" s="21" t="s">
        <v>34</v>
      </c>
      <c r="C34" s="22" t="s">
        <v>33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f t="shared" si="0"/>
        <v>0</v>
      </c>
    </row>
    <row r="35" spans="1:16" x14ac:dyDescent="0.2">
      <c r="A35" s="21">
        <v>30</v>
      </c>
      <c r="B35" s="21" t="s">
        <v>11</v>
      </c>
      <c r="C35" s="22" t="s">
        <v>35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f t="shared" si="0"/>
        <v>0</v>
      </c>
    </row>
    <row r="36" spans="1:16" x14ac:dyDescent="0.2">
      <c r="A36" s="21">
        <v>31</v>
      </c>
      <c r="B36" s="21" t="s">
        <v>37</v>
      </c>
      <c r="C36" s="22" t="s">
        <v>36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f t="shared" si="0"/>
        <v>0</v>
      </c>
    </row>
    <row r="37" spans="1:16" x14ac:dyDescent="0.2">
      <c r="A37" s="21">
        <v>32</v>
      </c>
      <c r="B37" s="21" t="s">
        <v>39</v>
      </c>
      <c r="C37" s="22" t="s">
        <v>38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f t="shared" si="0"/>
        <v>0</v>
      </c>
    </row>
    <row r="38" spans="1:16" x14ac:dyDescent="0.2">
      <c r="A38" s="21">
        <v>33</v>
      </c>
      <c r="B38" s="21" t="s">
        <v>37</v>
      </c>
      <c r="C38" s="22" t="s">
        <v>40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f t="shared" si="0"/>
        <v>0</v>
      </c>
    </row>
    <row r="39" spans="1:16" x14ac:dyDescent="0.2">
      <c r="A39" s="21">
        <v>34</v>
      </c>
      <c r="B39" s="21" t="s">
        <v>117</v>
      </c>
      <c r="C39" s="22" t="s">
        <v>41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f t="shared" si="0"/>
        <v>0</v>
      </c>
    </row>
    <row r="40" spans="1:16" x14ac:dyDescent="0.2">
      <c r="A40" s="21">
        <v>35</v>
      </c>
      <c r="B40" s="21" t="s">
        <v>39</v>
      </c>
      <c r="C40" s="22" t="s">
        <v>151</v>
      </c>
      <c r="D40" s="18">
        <v>0</v>
      </c>
      <c r="E40" s="18">
        <v>6.8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f t="shared" si="0"/>
        <v>6.8</v>
      </c>
    </row>
    <row r="41" spans="1:16" x14ac:dyDescent="0.2">
      <c r="A41" s="21">
        <v>36</v>
      </c>
      <c r="B41" s="21" t="s">
        <v>43</v>
      </c>
      <c r="C41" s="22" t="s">
        <v>42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f t="shared" si="0"/>
        <v>0</v>
      </c>
    </row>
    <row r="42" spans="1:16" x14ac:dyDescent="0.2">
      <c r="A42" s="21">
        <v>37</v>
      </c>
      <c r="B42" s="21" t="s">
        <v>20</v>
      </c>
      <c r="C42" s="22" t="s">
        <v>44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f t="shared" si="0"/>
        <v>0</v>
      </c>
    </row>
    <row r="43" spans="1:16" x14ac:dyDescent="0.2">
      <c r="A43" s="21">
        <v>38</v>
      </c>
      <c r="B43" s="21" t="s">
        <v>120</v>
      </c>
      <c r="C43" s="22" t="s">
        <v>45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f t="shared" si="0"/>
        <v>0</v>
      </c>
    </row>
    <row r="44" spans="1:16" x14ac:dyDescent="0.2">
      <c r="A44" s="21">
        <v>39</v>
      </c>
      <c r="B44" s="21" t="s">
        <v>120</v>
      </c>
      <c r="C44" s="22" t="s">
        <v>46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f t="shared" si="0"/>
        <v>0</v>
      </c>
    </row>
    <row r="45" spans="1:16" x14ac:dyDescent="0.2">
      <c r="A45" s="21">
        <v>40</v>
      </c>
      <c r="B45" s="21" t="s">
        <v>37</v>
      </c>
      <c r="C45" s="22" t="s">
        <v>47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f t="shared" si="0"/>
        <v>0</v>
      </c>
    </row>
    <row r="46" spans="1:16" x14ac:dyDescent="0.2">
      <c r="A46" s="21">
        <v>41</v>
      </c>
      <c r="B46" s="21" t="s">
        <v>20</v>
      </c>
      <c r="C46" s="22" t="s">
        <v>48</v>
      </c>
      <c r="D46" s="18">
        <v>0</v>
      </c>
      <c r="E46" s="18">
        <v>0</v>
      </c>
      <c r="F46" s="18">
        <v>0</v>
      </c>
      <c r="G46" s="18">
        <v>11.3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f t="shared" si="0"/>
        <v>11.3</v>
      </c>
    </row>
    <row r="47" spans="1:16" x14ac:dyDescent="0.2">
      <c r="A47" s="21">
        <v>42</v>
      </c>
      <c r="B47" s="21" t="s">
        <v>122</v>
      </c>
      <c r="C47" s="22" t="s">
        <v>49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f t="shared" si="0"/>
        <v>0</v>
      </c>
    </row>
    <row r="48" spans="1:16" x14ac:dyDescent="0.2">
      <c r="A48" s="21">
        <v>43</v>
      </c>
      <c r="B48" s="21" t="s">
        <v>37</v>
      </c>
      <c r="C48" s="22" t="s">
        <v>50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f t="shared" si="0"/>
        <v>0</v>
      </c>
    </row>
    <row r="49" spans="1:16" x14ac:dyDescent="0.2">
      <c r="A49" s="21">
        <v>44</v>
      </c>
      <c r="B49" s="21" t="s">
        <v>37</v>
      </c>
      <c r="C49" s="22" t="s">
        <v>51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f t="shared" si="0"/>
        <v>0</v>
      </c>
    </row>
    <row r="50" spans="1:16" x14ac:dyDescent="0.2">
      <c r="A50" s="21">
        <v>46</v>
      </c>
      <c r="B50" s="21" t="s">
        <v>53</v>
      </c>
      <c r="C50" s="22" t="s">
        <v>52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f t="shared" si="0"/>
        <v>0</v>
      </c>
    </row>
    <row r="51" spans="1:16" x14ac:dyDescent="0.2">
      <c r="A51" s="21">
        <v>47</v>
      </c>
      <c r="B51" s="21" t="s">
        <v>37</v>
      </c>
      <c r="C51" s="22" t="s">
        <v>54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f t="shared" si="0"/>
        <v>0</v>
      </c>
    </row>
    <row r="52" spans="1:16" x14ac:dyDescent="0.2">
      <c r="A52" s="21">
        <v>49</v>
      </c>
      <c r="B52" s="21" t="s">
        <v>57</v>
      </c>
      <c r="C52" s="22" t="s">
        <v>56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f t="shared" si="0"/>
        <v>0</v>
      </c>
    </row>
    <row r="53" spans="1:16" x14ac:dyDescent="0.2">
      <c r="A53" s="21">
        <v>50</v>
      </c>
      <c r="B53" s="21" t="s">
        <v>117</v>
      </c>
      <c r="C53" s="22" t="s">
        <v>58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f t="shared" si="0"/>
        <v>0</v>
      </c>
    </row>
    <row r="54" spans="1:16" x14ac:dyDescent="0.2">
      <c r="A54" s="24">
        <v>52</v>
      </c>
      <c r="B54" s="24" t="s">
        <v>60</v>
      </c>
      <c r="C54" s="25" t="s">
        <v>59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f t="shared" si="0"/>
        <v>0</v>
      </c>
    </row>
    <row r="55" spans="1:16" x14ac:dyDescent="0.2">
      <c r="A55" s="21">
        <v>53</v>
      </c>
      <c r="B55" s="21" t="s">
        <v>20</v>
      </c>
      <c r="C55" s="22" t="s">
        <v>61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f t="shared" si="0"/>
        <v>0</v>
      </c>
    </row>
    <row r="56" spans="1:16" x14ac:dyDescent="0.2">
      <c r="A56" s="21">
        <v>54</v>
      </c>
      <c r="B56" s="21" t="s">
        <v>20</v>
      </c>
      <c r="C56" s="22" t="s">
        <v>62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f t="shared" si="0"/>
        <v>0</v>
      </c>
    </row>
    <row r="57" spans="1:16" x14ac:dyDescent="0.2">
      <c r="A57" s="21">
        <v>55</v>
      </c>
      <c r="B57" s="21" t="s">
        <v>37</v>
      </c>
      <c r="C57" s="22" t="s">
        <v>63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f t="shared" si="0"/>
        <v>0</v>
      </c>
    </row>
    <row r="58" spans="1:16" x14ac:dyDescent="0.2">
      <c r="A58" s="21">
        <v>56</v>
      </c>
      <c r="B58" s="21" t="s">
        <v>57</v>
      </c>
      <c r="C58" s="22" t="s">
        <v>64</v>
      </c>
      <c r="D58" s="18">
        <v>0</v>
      </c>
      <c r="E58" s="18">
        <v>0</v>
      </c>
      <c r="F58" s="18">
        <v>19.2</v>
      </c>
      <c r="G58" s="18">
        <v>28.9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f t="shared" si="0"/>
        <v>48.099999999999994</v>
      </c>
    </row>
    <row r="59" spans="1:16" x14ac:dyDescent="0.2">
      <c r="A59" s="21">
        <v>57</v>
      </c>
      <c r="B59" s="21" t="s">
        <v>57</v>
      </c>
      <c r="C59" s="22" t="s">
        <v>65</v>
      </c>
      <c r="D59" s="18">
        <v>0</v>
      </c>
      <c r="E59" s="18">
        <v>1.8</v>
      </c>
      <c r="F59" s="18">
        <v>0</v>
      </c>
      <c r="G59" s="18">
        <v>31.8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f t="shared" si="0"/>
        <v>33.6</v>
      </c>
    </row>
    <row r="60" spans="1:16" x14ac:dyDescent="0.2">
      <c r="A60" s="21">
        <v>60</v>
      </c>
      <c r="B60" s="21" t="s">
        <v>57</v>
      </c>
      <c r="C60" s="22" t="s">
        <v>66</v>
      </c>
      <c r="D60" s="18">
        <v>0</v>
      </c>
      <c r="E60" s="18">
        <v>0</v>
      </c>
      <c r="F60" s="18">
        <v>0</v>
      </c>
      <c r="G60" s="18">
        <v>3.6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f t="shared" si="0"/>
        <v>3.6</v>
      </c>
    </row>
    <row r="61" spans="1:16" x14ac:dyDescent="0.2">
      <c r="A61" s="21">
        <v>62</v>
      </c>
      <c r="B61" s="21" t="s">
        <v>57</v>
      </c>
      <c r="C61" s="22" t="s">
        <v>67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f t="shared" si="0"/>
        <v>0</v>
      </c>
    </row>
    <row r="62" spans="1:16" x14ac:dyDescent="0.2">
      <c r="A62" s="21">
        <v>63</v>
      </c>
      <c r="B62" s="21" t="s">
        <v>11</v>
      </c>
      <c r="C62" s="22" t="s">
        <v>68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f t="shared" si="0"/>
        <v>0</v>
      </c>
    </row>
    <row r="63" spans="1:16" x14ac:dyDescent="0.2">
      <c r="A63" s="21">
        <v>65</v>
      </c>
      <c r="B63" s="21" t="s">
        <v>11</v>
      </c>
      <c r="C63" s="27" t="s">
        <v>69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f t="shared" si="0"/>
        <v>0</v>
      </c>
    </row>
    <row r="64" spans="1:16" x14ac:dyDescent="0.2">
      <c r="A64" s="24">
        <v>66</v>
      </c>
      <c r="B64" s="21" t="s">
        <v>11</v>
      </c>
      <c r="C64" s="25" t="s">
        <v>70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f t="shared" si="0"/>
        <v>0</v>
      </c>
    </row>
    <row r="65" spans="1:16" x14ac:dyDescent="0.2">
      <c r="A65" s="13">
        <v>67</v>
      </c>
      <c r="B65" s="21" t="s">
        <v>72</v>
      </c>
      <c r="C65" s="28" t="s">
        <v>71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f t="shared" si="0"/>
        <v>0</v>
      </c>
    </row>
    <row r="66" spans="1:16" x14ac:dyDescent="0.2">
      <c r="A66" s="30"/>
      <c r="B66" s="29"/>
      <c r="C66" s="29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</row>
    <row r="67" spans="1:16" x14ac:dyDescent="0.2">
      <c r="D67" s="202" t="s">
        <v>171</v>
      </c>
      <c r="E67" s="202" t="s">
        <v>172</v>
      </c>
      <c r="F67" s="202" t="s">
        <v>173</v>
      </c>
      <c r="G67" s="202" t="s">
        <v>174</v>
      </c>
      <c r="H67" s="202" t="s">
        <v>175</v>
      </c>
      <c r="I67" s="202" t="s">
        <v>176</v>
      </c>
      <c r="J67" s="202" t="s">
        <v>177</v>
      </c>
      <c r="K67" s="202" t="s">
        <v>178</v>
      </c>
      <c r="L67" s="202" t="s">
        <v>179</v>
      </c>
      <c r="M67" s="202" t="s">
        <v>180</v>
      </c>
      <c r="N67" s="202" t="s">
        <v>181</v>
      </c>
      <c r="O67" s="202" t="s">
        <v>182</v>
      </c>
      <c r="P67" s="202" t="s">
        <v>183</v>
      </c>
    </row>
    <row r="68" spans="1:16" x14ac:dyDescent="0.2">
      <c r="C68" s="29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</row>
    <row r="69" spans="1:16" x14ac:dyDescent="0.2">
      <c r="C69" s="200" t="s">
        <v>188</v>
      </c>
      <c r="D69" s="204">
        <f>SUM(D7:D65)</f>
        <v>0</v>
      </c>
      <c r="E69" s="201">
        <f>SUM(E7:E65)</f>
        <v>16.7</v>
      </c>
      <c r="F69" s="201">
        <f t="shared" ref="F69:P69" si="1">SUM(F7:F65)</f>
        <v>149.30000000000001</v>
      </c>
      <c r="G69" s="201">
        <f t="shared" si="1"/>
        <v>115.2</v>
      </c>
      <c r="H69" s="201">
        <f t="shared" si="1"/>
        <v>0</v>
      </c>
      <c r="I69" s="201">
        <f t="shared" si="1"/>
        <v>0</v>
      </c>
      <c r="J69" s="201">
        <f t="shared" si="1"/>
        <v>0</v>
      </c>
      <c r="K69" s="201">
        <f t="shared" si="1"/>
        <v>0</v>
      </c>
      <c r="L69" s="201">
        <f t="shared" si="1"/>
        <v>0</v>
      </c>
      <c r="M69" s="201">
        <f t="shared" si="1"/>
        <v>0</v>
      </c>
      <c r="N69" s="201">
        <f t="shared" si="1"/>
        <v>0</v>
      </c>
      <c r="O69" s="201">
        <f t="shared" si="1"/>
        <v>0</v>
      </c>
      <c r="P69" s="201">
        <f t="shared" si="1"/>
        <v>281.20000000000005</v>
      </c>
    </row>
    <row r="70" spans="1:16" x14ac:dyDescent="0.2">
      <c r="C70" s="200"/>
      <c r="D70" s="204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1"/>
    </row>
  </sheetData>
  <mergeCells count="40">
    <mergeCell ref="N5:N6"/>
    <mergeCell ref="O5:O6"/>
    <mergeCell ref="I5:I6"/>
    <mergeCell ref="D5:D6"/>
    <mergeCell ref="E5:E6"/>
    <mergeCell ref="F5:F6"/>
    <mergeCell ref="G5:G6"/>
    <mergeCell ref="H5:H6"/>
    <mergeCell ref="N69:N70"/>
    <mergeCell ref="M67:M68"/>
    <mergeCell ref="P5:P6"/>
    <mergeCell ref="D67:D68"/>
    <mergeCell ref="E67:E68"/>
    <mergeCell ref="F67:F68"/>
    <mergeCell ref="G67:G68"/>
    <mergeCell ref="H67:H68"/>
    <mergeCell ref="I67:I68"/>
    <mergeCell ref="J67:J68"/>
    <mergeCell ref="K67:K68"/>
    <mergeCell ref="L67:L68"/>
    <mergeCell ref="J5:J6"/>
    <mergeCell ref="K5:K6"/>
    <mergeCell ref="L5:L6"/>
    <mergeCell ref="M5:M6"/>
    <mergeCell ref="N67:N68"/>
    <mergeCell ref="O67:O68"/>
    <mergeCell ref="P67:P68"/>
    <mergeCell ref="C69:C70"/>
    <mergeCell ref="D69:D70"/>
    <mergeCell ref="E69:E70"/>
    <mergeCell ref="F69:F70"/>
    <mergeCell ref="G69:G70"/>
    <mergeCell ref="H69:H70"/>
    <mergeCell ref="O69:O70"/>
    <mergeCell ref="P69:P70"/>
    <mergeCell ref="I69:I70"/>
    <mergeCell ref="J69:J70"/>
    <mergeCell ref="K69:K70"/>
    <mergeCell ref="L69:L70"/>
    <mergeCell ref="M69:M7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5:P70"/>
  <sheetViews>
    <sheetView showGridLines="0" workbookViewId="0">
      <selection activeCell="J28" sqref="J28"/>
    </sheetView>
  </sheetViews>
  <sheetFormatPr baseColWidth="10" defaultRowHeight="14.25" x14ac:dyDescent="0.2"/>
  <cols>
    <col min="2" max="2" width="20.25" customWidth="1"/>
    <col min="3" max="3" width="18.5" customWidth="1"/>
  </cols>
  <sheetData>
    <row r="5" spans="1:16" x14ac:dyDescent="0.2">
      <c r="D5" s="202" t="s">
        <v>171</v>
      </c>
      <c r="E5" s="202" t="s">
        <v>172</v>
      </c>
      <c r="F5" s="202" t="s">
        <v>173</v>
      </c>
      <c r="G5" s="202" t="s">
        <v>174</v>
      </c>
      <c r="H5" s="202" t="s">
        <v>175</v>
      </c>
      <c r="I5" s="202" t="s">
        <v>176</v>
      </c>
      <c r="J5" s="202" t="s">
        <v>177</v>
      </c>
      <c r="K5" s="202" t="s">
        <v>178</v>
      </c>
      <c r="L5" s="202" t="s">
        <v>179</v>
      </c>
      <c r="M5" s="202" t="s">
        <v>180</v>
      </c>
      <c r="N5" s="202" t="s">
        <v>181</v>
      </c>
      <c r="O5" s="202" t="s">
        <v>182</v>
      </c>
      <c r="P5" s="202" t="s">
        <v>183</v>
      </c>
    </row>
    <row r="6" spans="1:16" x14ac:dyDescent="0.2">
      <c r="A6" s="20" t="s">
        <v>184</v>
      </c>
      <c r="B6" s="20" t="s">
        <v>185</v>
      </c>
      <c r="C6" s="20" t="s">
        <v>186</v>
      </c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0"/>
      <c r="P6" s="210"/>
    </row>
    <row r="7" spans="1:16" x14ac:dyDescent="0.2">
      <c r="A7" s="21">
        <v>1</v>
      </c>
      <c r="B7" s="21" t="s">
        <v>1</v>
      </c>
      <c r="C7" s="22" t="s">
        <v>0</v>
      </c>
      <c r="D7" s="18">
        <v>0</v>
      </c>
      <c r="E7" s="18">
        <v>25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f>SUM(D7:O7)</f>
        <v>25</v>
      </c>
    </row>
    <row r="8" spans="1:16" x14ac:dyDescent="0.2">
      <c r="A8" s="21">
        <v>2</v>
      </c>
      <c r="B8" s="21" t="s">
        <v>3</v>
      </c>
      <c r="C8" s="22" t="s">
        <v>2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f t="shared" ref="P8:P65" si="0">SUM(D8:O8)</f>
        <v>0</v>
      </c>
    </row>
    <row r="9" spans="1:16" x14ac:dyDescent="0.2">
      <c r="A9" s="21">
        <v>3</v>
      </c>
      <c r="B9" s="21" t="s">
        <v>5</v>
      </c>
      <c r="C9" s="22" t="s">
        <v>4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f t="shared" si="0"/>
        <v>0</v>
      </c>
    </row>
    <row r="10" spans="1:16" x14ac:dyDescent="0.2">
      <c r="A10" s="21">
        <v>4</v>
      </c>
      <c r="B10" s="21" t="s">
        <v>53</v>
      </c>
      <c r="C10" s="22" t="s">
        <v>6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f t="shared" si="0"/>
        <v>0</v>
      </c>
    </row>
    <row r="11" spans="1:16" x14ac:dyDescent="0.2">
      <c r="A11" s="21">
        <v>5</v>
      </c>
      <c r="B11" s="21" t="s">
        <v>53</v>
      </c>
      <c r="C11" s="22" t="s">
        <v>7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f t="shared" si="0"/>
        <v>0</v>
      </c>
    </row>
    <row r="12" spans="1:16" x14ac:dyDescent="0.2">
      <c r="A12" s="21">
        <v>6</v>
      </c>
      <c r="B12" s="21" t="s">
        <v>9</v>
      </c>
      <c r="C12" s="22" t="s">
        <v>8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f t="shared" si="0"/>
        <v>0</v>
      </c>
    </row>
    <row r="13" spans="1:16" x14ac:dyDescent="0.2">
      <c r="A13" s="21">
        <v>7</v>
      </c>
      <c r="B13" s="21" t="s">
        <v>11</v>
      </c>
      <c r="C13" s="22" t="s">
        <v>10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f t="shared" si="0"/>
        <v>0</v>
      </c>
    </row>
    <row r="14" spans="1:16" x14ac:dyDescent="0.2">
      <c r="A14" s="21">
        <v>8</v>
      </c>
      <c r="B14" s="21" t="s">
        <v>11</v>
      </c>
      <c r="C14" s="22" t="s">
        <v>12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f t="shared" si="0"/>
        <v>0</v>
      </c>
    </row>
    <row r="15" spans="1:16" x14ac:dyDescent="0.2">
      <c r="A15" s="21">
        <v>9</v>
      </c>
      <c r="B15" s="21" t="s">
        <v>11</v>
      </c>
      <c r="C15" s="22" t="s">
        <v>13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f t="shared" si="0"/>
        <v>0</v>
      </c>
    </row>
    <row r="16" spans="1:16" x14ac:dyDescent="0.2">
      <c r="A16" s="21">
        <v>10</v>
      </c>
      <c r="B16" s="21" t="s">
        <v>15</v>
      </c>
      <c r="C16" s="22" t="s">
        <v>14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f t="shared" si="0"/>
        <v>0</v>
      </c>
    </row>
    <row r="17" spans="1:16" x14ac:dyDescent="0.2">
      <c r="A17" s="21">
        <v>11</v>
      </c>
      <c r="B17" s="21" t="s">
        <v>11</v>
      </c>
      <c r="C17" s="22" t="s">
        <v>16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f t="shared" si="0"/>
        <v>0</v>
      </c>
    </row>
    <row r="18" spans="1:16" x14ac:dyDescent="0.2">
      <c r="A18" s="21">
        <v>12</v>
      </c>
      <c r="B18" s="21" t="s">
        <v>11</v>
      </c>
      <c r="C18" s="23" t="s">
        <v>164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f t="shared" si="0"/>
        <v>0</v>
      </c>
    </row>
    <row r="19" spans="1:16" x14ac:dyDescent="0.2">
      <c r="A19" s="21">
        <v>13</v>
      </c>
      <c r="B19" s="21" t="s">
        <v>11</v>
      </c>
      <c r="C19" s="22" t="s">
        <v>17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f t="shared" si="0"/>
        <v>0</v>
      </c>
    </row>
    <row r="20" spans="1:16" x14ac:dyDescent="0.2">
      <c r="A20" s="21">
        <v>14</v>
      </c>
      <c r="B20" s="21" t="s">
        <v>11</v>
      </c>
      <c r="C20" s="22" t="s">
        <v>18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f t="shared" si="0"/>
        <v>0</v>
      </c>
    </row>
    <row r="21" spans="1:16" x14ac:dyDescent="0.2">
      <c r="A21" s="21">
        <v>15</v>
      </c>
      <c r="B21" s="21" t="s">
        <v>20</v>
      </c>
      <c r="C21" s="22" t="s">
        <v>19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f t="shared" si="0"/>
        <v>0</v>
      </c>
    </row>
    <row r="22" spans="1:16" x14ac:dyDescent="0.2">
      <c r="A22" s="21">
        <v>16</v>
      </c>
      <c r="B22" s="21" t="s">
        <v>20</v>
      </c>
      <c r="C22" s="22" t="s">
        <v>21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f t="shared" si="0"/>
        <v>0</v>
      </c>
    </row>
    <row r="23" spans="1:16" x14ac:dyDescent="0.2">
      <c r="A23" s="21">
        <v>17</v>
      </c>
      <c r="B23" s="21" t="s">
        <v>9</v>
      </c>
      <c r="C23" s="22" t="s">
        <v>22</v>
      </c>
      <c r="D23" s="18">
        <v>0</v>
      </c>
      <c r="E23" s="18">
        <v>65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f t="shared" si="0"/>
        <v>65</v>
      </c>
    </row>
    <row r="24" spans="1:16" x14ac:dyDescent="0.2">
      <c r="A24" s="21">
        <v>18</v>
      </c>
      <c r="B24" s="21" t="s">
        <v>11</v>
      </c>
      <c r="C24" s="22" t="s">
        <v>23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f t="shared" si="0"/>
        <v>0</v>
      </c>
    </row>
    <row r="25" spans="1:16" x14ac:dyDescent="0.2">
      <c r="A25" s="21">
        <v>19</v>
      </c>
      <c r="B25" s="21" t="s">
        <v>11</v>
      </c>
      <c r="C25" s="22" t="s">
        <v>25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f t="shared" si="0"/>
        <v>0</v>
      </c>
    </row>
    <row r="26" spans="1:16" x14ac:dyDescent="0.2">
      <c r="A26" s="21">
        <v>20</v>
      </c>
      <c r="B26" s="21" t="s">
        <v>11</v>
      </c>
      <c r="C26" s="22" t="s">
        <v>26</v>
      </c>
      <c r="D26" s="18">
        <v>0</v>
      </c>
      <c r="E26" s="18">
        <v>0</v>
      </c>
      <c r="F26" s="18">
        <v>35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f t="shared" si="0"/>
        <v>35</v>
      </c>
    </row>
    <row r="27" spans="1:16" x14ac:dyDescent="0.2">
      <c r="A27" s="21">
        <v>21</v>
      </c>
      <c r="B27" s="21" t="s">
        <v>78</v>
      </c>
      <c r="C27" s="22" t="s">
        <v>84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f t="shared" si="0"/>
        <v>0</v>
      </c>
    </row>
    <row r="28" spans="1:16" x14ac:dyDescent="0.2">
      <c r="A28" s="24">
        <v>23</v>
      </c>
      <c r="B28" s="21" t="s">
        <v>11</v>
      </c>
      <c r="C28" s="25" t="s">
        <v>27</v>
      </c>
      <c r="D28" s="18">
        <v>0</v>
      </c>
      <c r="E28" s="18">
        <v>0</v>
      </c>
      <c r="F28" s="18">
        <v>25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f t="shared" si="0"/>
        <v>25</v>
      </c>
    </row>
    <row r="29" spans="1:16" x14ac:dyDescent="0.2">
      <c r="A29" s="21">
        <v>24</v>
      </c>
      <c r="B29" s="21" t="s">
        <v>11</v>
      </c>
      <c r="C29" s="26" t="s">
        <v>28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f t="shared" si="0"/>
        <v>0</v>
      </c>
    </row>
    <row r="30" spans="1:16" x14ac:dyDescent="0.2">
      <c r="A30" s="21">
        <v>25</v>
      </c>
      <c r="B30" s="21" t="s">
        <v>11</v>
      </c>
      <c r="C30" s="22" t="s">
        <v>29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f t="shared" si="0"/>
        <v>0</v>
      </c>
    </row>
    <row r="31" spans="1:16" x14ac:dyDescent="0.2">
      <c r="A31" s="21">
        <v>26</v>
      </c>
      <c r="B31" s="21" t="s">
        <v>11</v>
      </c>
      <c r="C31" s="22" t="s">
        <v>30</v>
      </c>
      <c r="D31" s="17">
        <v>0</v>
      </c>
      <c r="E31" s="18">
        <v>25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f t="shared" si="0"/>
        <v>25</v>
      </c>
    </row>
    <row r="32" spans="1:16" x14ac:dyDescent="0.2">
      <c r="A32" s="21">
        <v>27</v>
      </c>
      <c r="B32" s="21" t="s">
        <v>111</v>
      </c>
      <c r="C32" s="22" t="s">
        <v>31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f t="shared" si="0"/>
        <v>0</v>
      </c>
    </row>
    <row r="33" spans="1:16" x14ac:dyDescent="0.2">
      <c r="A33" s="21">
        <v>28</v>
      </c>
      <c r="B33" s="21" t="s">
        <v>11</v>
      </c>
      <c r="C33" s="22" t="s">
        <v>32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f t="shared" si="0"/>
        <v>0</v>
      </c>
    </row>
    <row r="34" spans="1:16" x14ac:dyDescent="0.2">
      <c r="A34" s="21">
        <v>29</v>
      </c>
      <c r="B34" s="21" t="s">
        <v>34</v>
      </c>
      <c r="C34" s="22" t="s">
        <v>33</v>
      </c>
      <c r="D34" s="18">
        <v>0</v>
      </c>
      <c r="E34" s="18">
        <v>0</v>
      </c>
      <c r="F34" s="18">
        <v>0</v>
      </c>
      <c r="G34" s="18">
        <v>25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f t="shared" si="0"/>
        <v>25</v>
      </c>
    </row>
    <row r="35" spans="1:16" x14ac:dyDescent="0.2">
      <c r="A35" s="21">
        <v>30</v>
      </c>
      <c r="B35" s="21" t="s">
        <v>11</v>
      </c>
      <c r="C35" s="22" t="s">
        <v>35</v>
      </c>
      <c r="D35" s="18">
        <v>0</v>
      </c>
      <c r="E35" s="18">
        <v>7.3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f t="shared" si="0"/>
        <v>7.3</v>
      </c>
    </row>
    <row r="36" spans="1:16" x14ac:dyDescent="0.2">
      <c r="A36" s="21">
        <v>31</v>
      </c>
      <c r="B36" s="21" t="s">
        <v>37</v>
      </c>
      <c r="C36" s="22" t="s">
        <v>36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f t="shared" si="0"/>
        <v>0</v>
      </c>
    </row>
    <row r="37" spans="1:16" x14ac:dyDescent="0.2">
      <c r="A37" s="21">
        <v>32</v>
      </c>
      <c r="B37" s="21" t="s">
        <v>39</v>
      </c>
      <c r="C37" s="22" t="s">
        <v>38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f t="shared" si="0"/>
        <v>0</v>
      </c>
    </row>
    <row r="38" spans="1:16" x14ac:dyDescent="0.2">
      <c r="A38" s="21">
        <v>33</v>
      </c>
      <c r="B38" s="21" t="s">
        <v>37</v>
      </c>
      <c r="C38" s="22" t="s">
        <v>40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f t="shared" si="0"/>
        <v>0</v>
      </c>
    </row>
    <row r="39" spans="1:16" x14ac:dyDescent="0.2">
      <c r="A39" s="21">
        <v>34</v>
      </c>
      <c r="B39" s="21" t="s">
        <v>117</v>
      </c>
      <c r="C39" s="22" t="s">
        <v>41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f t="shared" si="0"/>
        <v>0</v>
      </c>
    </row>
    <row r="40" spans="1:16" x14ac:dyDescent="0.2">
      <c r="A40" s="21">
        <v>35</v>
      </c>
      <c r="B40" s="21" t="s">
        <v>39</v>
      </c>
      <c r="C40" s="22" t="s">
        <v>151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f t="shared" si="0"/>
        <v>0</v>
      </c>
    </row>
    <row r="41" spans="1:16" x14ac:dyDescent="0.2">
      <c r="A41" s="21">
        <v>36</v>
      </c>
      <c r="B41" s="21" t="s">
        <v>43</v>
      </c>
      <c r="C41" s="22" t="s">
        <v>42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f t="shared" si="0"/>
        <v>0</v>
      </c>
    </row>
    <row r="42" spans="1:16" x14ac:dyDescent="0.2">
      <c r="A42" s="21">
        <v>37</v>
      </c>
      <c r="B42" s="21" t="s">
        <v>20</v>
      </c>
      <c r="C42" s="22" t="s">
        <v>44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f t="shared" si="0"/>
        <v>0</v>
      </c>
    </row>
    <row r="43" spans="1:16" x14ac:dyDescent="0.2">
      <c r="A43" s="21">
        <v>38</v>
      </c>
      <c r="B43" s="21" t="s">
        <v>120</v>
      </c>
      <c r="C43" s="22" t="s">
        <v>45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f t="shared" si="0"/>
        <v>0</v>
      </c>
    </row>
    <row r="44" spans="1:16" x14ac:dyDescent="0.2">
      <c r="A44" s="21">
        <v>39</v>
      </c>
      <c r="B44" s="21" t="s">
        <v>120</v>
      </c>
      <c r="C44" s="22" t="s">
        <v>46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f t="shared" si="0"/>
        <v>0</v>
      </c>
    </row>
    <row r="45" spans="1:16" x14ac:dyDescent="0.2">
      <c r="A45" s="21">
        <v>40</v>
      </c>
      <c r="B45" s="21" t="s">
        <v>37</v>
      </c>
      <c r="C45" s="22" t="s">
        <v>47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f t="shared" si="0"/>
        <v>0</v>
      </c>
    </row>
    <row r="46" spans="1:16" x14ac:dyDescent="0.2">
      <c r="A46" s="21">
        <v>41</v>
      </c>
      <c r="B46" s="21" t="s">
        <v>20</v>
      </c>
      <c r="C46" s="22" t="s">
        <v>48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f t="shared" si="0"/>
        <v>0</v>
      </c>
    </row>
    <row r="47" spans="1:16" x14ac:dyDescent="0.2">
      <c r="A47" s="21">
        <v>42</v>
      </c>
      <c r="B47" s="21" t="s">
        <v>122</v>
      </c>
      <c r="C47" s="22" t="s">
        <v>49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f t="shared" si="0"/>
        <v>0</v>
      </c>
    </row>
    <row r="48" spans="1:16" x14ac:dyDescent="0.2">
      <c r="A48" s="21">
        <v>43</v>
      </c>
      <c r="B48" s="21" t="s">
        <v>37</v>
      </c>
      <c r="C48" s="22" t="s">
        <v>50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f t="shared" si="0"/>
        <v>0</v>
      </c>
    </row>
    <row r="49" spans="1:16" x14ac:dyDescent="0.2">
      <c r="A49" s="21">
        <v>44</v>
      </c>
      <c r="B49" s="21" t="s">
        <v>37</v>
      </c>
      <c r="C49" s="22" t="s">
        <v>51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f t="shared" si="0"/>
        <v>0</v>
      </c>
    </row>
    <row r="50" spans="1:16" x14ac:dyDescent="0.2">
      <c r="A50" s="21">
        <v>46</v>
      </c>
      <c r="B50" s="21" t="s">
        <v>53</v>
      </c>
      <c r="C50" s="22" t="s">
        <v>52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f t="shared" si="0"/>
        <v>0</v>
      </c>
    </row>
    <row r="51" spans="1:16" x14ac:dyDescent="0.2">
      <c r="A51" s="21">
        <v>47</v>
      </c>
      <c r="B51" s="21" t="s">
        <v>37</v>
      </c>
      <c r="C51" s="22" t="s">
        <v>54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f t="shared" si="0"/>
        <v>0</v>
      </c>
    </row>
    <row r="52" spans="1:16" x14ac:dyDescent="0.2">
      <c r="A52" s="21">
        <v>49</v>
      </c>
      <c r="B52" s="21" t="s">
        <v>57</v>
      </c>
      <c r="C52" s="22" t="s">
        <v>56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f t="shared" si="0"/>
        <v>0</v>
      </c>
    </row>
    <row r="53" spans="1:16" x14ac:dyDescent="0.2">
      <c r="A53" s="21">
        <v>50</v>
      </c>
      <c r="B53" s="21" t="s">
        <v>117</v>
      </c>
      <c r="C53" s="22" t="s">
        <v>58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f t="shared" si="0"/>
        <v>0</v>
      </c>
    </row>
    <row r="54" spans="1:16" x14ac:dyDescent="0.2">
      <c r="A54" s="24">
        <v>52</v>
      </c>
      <c r="B54" s="24" t="s">
        <v>60</v>
      </c>
      <c r="C54" s="25" t="s">
        <v>59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f t="shared" si="0"/>
        <v>0</v>
      </c>
    </row>
    <row r="55" spans="1:16" x14ac:dyDescent="0.2">
      <c r="A55" s="21">
        <v>53</v>
      </c>
      <c r="B55" s="21" t="s">
        <v>20</v>
      </c>
      <c r="C55" s="22" t="s">
        <v>61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f t="shared" si="0"/>
        <v>0</v>
      </c>
    </row>
    <row r="56" spans="1:16" x14ac:dyDescent="0.2">
      <c r="A56" s="21">
        <v>54</v>
      </c>
      <c r="B56" s="21" t="s">
        <v>20</v>
      </c>
      <c r="C56" s="22" t="s">
        <v>62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f t="shared" si="0"/>
        <v>0</v>
      </c>
    </row>
    <row r="57" spans="1:16" x14ac:dyDescent="0.2">
      <c r="A57" s="21">
        <v>55</v>
      </c>
      <c r="B57" s="21" t="s">
        <v>37</v>
      </c>
      <c r="C57" s="22" t="s">
        <v>63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f t="shared" si="0"/>
        <v>0</v>
      </c>
    </row>
    <row r="58" spans="1:16" x14ac:dyDescent="0.2">
      <c r="A58" s="21">
        <v>56</v>
      </c>
      <c r="B58" s="21" t="s">
        <v>57</v>
      </c>
      <c r="C58" s="22" t="s">
        <v>64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f t="shared" si="0"/>
        <v>0</v>
      </c>
    </row>
    <row r="59" spans="1:16" x14ac:dyDescent="0.2">
      <c r="A59" s="21">
        <v>57</v>
      </c>
      <c r="B59" s="21" t="s">
        <v>57</v>
      </c>
      <c r="C59" s="22" t="s">
        <v>65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f t="shared" si="0"/>
        <v>0</v>
      </c>
    </row>
    <row r="60" spans="1:16" x14ac:dyDescent="0.2">
      <c r="A60" s="21">
        <v>60</v>
      </c>
      <c r="B60" s="21" t="s">
        <v>57</v>
      </c>
      <c r="C60" s="22" t="s">
        <v>66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f t="shared" si="0"/>
        <v>0</v>
      </c>
    </row>
    <row r="61" spans="1:16" x14ac:dyDescent="0.2">
      <c r="A61" s="21">
        <v>62</v>
      </c>
      <c r="B61" s="21" t="s">
        <v>57</v>
      </c>
      <c r="C61" s="22" t="s">
        <v>67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f t="shared" si="0"/>
        <v>0</v>
      </c>
    </row>
    <row r="62" spans="1:16" x14ac:dyDescent="0.2">
      <c r="A62" s="21">
        <v>63</v>
      </c>
      <c r="B62" s="21" t="s">
        <v>11</v>
      </c>
      <c r="C62" s="22" t="s">
        <v>68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f t="shared" si="0"/>
        <v>0</v>
      </c>
    </row>
    <row r="63" spans="1:16" x14ac:dyDescent="0.2">
      <c r="A63" s="21">
        <v>65</v>
      </c>
      <c r="B63" s="21" t="s">
        <v>11</v>
      </c>
      <c r="C63" s="27" t="s">
        <v>69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f t="shared" si="0"/>
        <v>0</v>
      </c>
    </row>
    <row r="64" spans="1:16" x14ac:dyDescent="0.2">
      <c r="A64" s="24">
        <v>66</v>
      </c>
      <c r="B64" s="21" t="s">
        <v>11</v>
      </c>
      <c r="C64" s="25" t="s">
        <v>70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f t="shared" si="0"/>
        <v>0</v>
      </c>
    </row>
    <row r="65" spans="1:16" x14ac:dyDescent="0.2">
      <c r="A65" s="13">
        <v>67</v>
      </c>
      <c r="B65" s="21" t="s">
        <v>72</v>
      </c>
      <c r="C65" s="28" t="s">
        <v>71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f t="shared" si="0"/>
        <v>0</v>
      </c>
    </row>
    <row r="66" spans="1:16" x14ac:dyDescent="0.2">
      <c r="A66" s="30"/>
      <c r="B66" s="29"/>
      <c r="C66" s="29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</row>
    <row r="67" spans="1:16" x14ac:dyDescent="0.2">
      <c r="D67" s="202" t="s">
        <v>171</v>
      </c>
      <c r="E67" s="202" t="s">
        <v>172</v>
      </c>
      <c r="F67" s="202" t="s">
        <v>173</v>
      </c>
      <c r="G67" s="202" t="s">
        <v>174</v>
      </c>
      <c r="H67" s="202" t="s">
        <v>175</v>
      </c>
      <c r="I67" s="202" t="s">
        <v>176</v>
      </c>
      <c r="J67" s="202" t="s">
        <v>177</v>
      </c>
      <c r="K67" s="202" t="s">
        <v>178</v>
      </c>
      <c r="L67" s="202" t="s">
        <v>179</v>
      </c>
      <c r="M67" s="202" t="s">
        <v>180</v>
      </c>
      <c r="N67" s="202" t="s">
        <v>181</v>
      </c>
      <c r="O67" s="202" t="s">
        <v>182</v>
      </c>
      <c r="P67" s="202" t="s">
        <v>183</v>
      </c>
    </row>
    <row r="68" spans="1:16" x14ac:dyDescent="0.2">
      <c r="C68" s="29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</row>
    <row r="69" spans="1:16" x14ac:dyDescent="0.2">
      <c r="C69" s="200" t="s">
        <v>188</v>
      </c>
      <c r="D69" s="205">
        <f>SUM(D7:D65)</f>
        <v>0</v>
      </c>
      <c r="E69" s="201">
        <f>SUM(E7:E65)</f>
        <v>122.3</v>
      </c>
      <c r="F69" s="201">
        <f t="shared" ref="F69:P69" si="1">SUM(F7:F65)</f>
        <v>60</v>
      </c>
      <c r="G69" s="201">
        <f t="shared" si="1"/>
        <v>25</v>
      </c>
      <c r="H69" s="201">
        <f t="shared" si="1"/>
        <v>0</v>
      </c>
      <c r="I69" s="201">
        <f t="shared" si="1"/>
        <v>0</v>
      </c>
      <c r="J69" s="201">
        <f t="shared" si="1"/>
        <v>0</v>
      </c>
      <c r="K69" s="201">
        <f t="shared" si="1"/>
        <v>0</v>
      </c>
      <c r="L69" s="201">
        <f t="shared" si="1"/>
        <v>0</v>
      </c>
      <c r="M69" s="201">
        <f t="shared" si="1"/>
        <v>0</v>
      </c>
      <c r="N69" s="201">
        <f t="shared" si="1"/>
        <v>0</v>
      </c>
      <c r="O69" s="201">
        <f t="shared" si="1"/>
        <v>0</v>
      </c>
      <c r="P69" s="201">
        <f t="shared" si="1"/>
        <v>207.3</v>
      </c>
    </row>
    <row r="70" spans="1:16" x14ac:dyDescent="0.2">
      <c r="C70" s="200"/>
      <c r="D70" s="206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1"/>
    </row>
  </sheetData>
  <autoFilter ref="A5:P65"/>
  <mergeCells count="40">
    <mergeCell ref="N5:N6"/>
    <mergeCell ref="O5:O6"/>
    <mergeCell ref="I5:I6"/>
    <mergeCell ref="D5:D6"/>
    <mergeCell ref="E5:E6"/>
    <mergeCell ref="F5:F6"/>
    <mergeCell ref="G5:G6"/>
    <mergeCell ref="H5:H6"/>
    <mergeCell ref="N69:N70"/>
    <mergeCell ref="M67:M68"/>
    <mergeCell ref="P5:P6"/>
    <mergeCell ref="D67:D68"/>
    <mergeCell ref="E67:E68"/>
    <mergeCell ref="F67:F68"/>
    <mergeCell ref="G67:G68"/>
    <mergeCell ref="H67:H68"/>
    <mergeCell ref="I67:I68"/>
    <mergeCell ref="J67:J68"/>
    <mergeCell ref="K67:K68"/>
    <mergeCell ref="L67:L68"/>
    <mergeCell ref="J5:J6"/>
    <mergeCell ref="K5:K6"/>
    <mergeCell ref="L5:L6"/>
    <mergeCell ref="M5:M6"/>
    <mergeCell ref="N67:N68"/>
    <mergeCell ref="O67:O68"/>
    <mergeCell ref="P67:P68"/>
    <mergeCell ref="C69:C70"/>
    <mergeCell ref="D69:D70"/>
    <mergeCell ref="E69:E70"/>
    <mergeCell ref="F69:F70"/>
    <mergeCell ref="G69:G70"/>
    <mergeCell ref="H69:H70"/>
    <mergeCell ref="O69:O70"/>
    <mergeCell ref="P69:P70"/>
    <mergeCell ref="I69:I70"/>
    <mergeCell ref="J69:J70"/>
    <mergeCell ref="K69:K70"/>
    <mergeCell ref="L69:L70"/>
    <mergeCell ref="M69:M7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E136"/>
  <sheetViews>
    <sheetView workbookViewId="0">
      <selection activeCell="J28" sqref="J28"/>
    </sheetView>
  </sheetViews>
  <sheetFormatPr baseColWidth="10" defaultRowHeight="14.25" x14ac:dyDescent="0.2"/>
  <cols>
    <col min="1" max="1" width="13.375" style="19" customWidth="1"/>
    <col min="2" max="2" width="15.25" style="19" customWidth="1"/>
    <col min="3" max="3" width="24.75" style="19" customWidth="1"/>
    <col min="4" max="4" width="15.5" style="19" customWidth="1"/>
    <col min="5" max="5" width="57.25" style="19" customWidth="1"/>
    <col min="6" max="255" width="11" style="19"/>
    <col min="256" max="256" width="13.375" style="19" bestFit="1" customWidth="1"/>
    <col min="257" max="257" width="25.375" style="19" bestFit="1" customWidth="1"/>
    <col min="258" max="258" width="29" style="19" bestFit="1" customWidth="1"/>
    <col min="259" max="259" width="24.75" style="19" bestFit="1" customWidth="1"/>
    <col min="260" max="260" width="15.5" style="19" customWidth="1"/>
    <col min="261" max="261" width="57.125" style="19" customWidth="1"/>
    <col min="262" max="511" width="11" style="19"/>
    <col min="512" max="512" width="13.375" style="19" bestFit="1" customWidth="1"/>
    <col min="513" max="513" width="25.375" style="19" bestFit="1" customWidth="1"/>
    <col min="514" max="514" width="29" style="19" bestFit="1" customWidth="1"/>
    <col min="515" max="515" width="24.75" style="19" bestFit="1" customWidth="1"/>
    <col min="516" max="516" width="15.5" style="19" customWidth="1"/>
    <col min="517" max="517" width="57.125" style="19" customWidth="1"/>
    <col min="518" max="767" width="11" style="19"/>
    <col min="768" max="768" width="13.375" style="19" bestFit="1" customWidth="1"/>
    <col min="769" max="769" width="25.375" style="19" bestFit="1" customWidth="1"/>
    <col min="770" max="770" width="29" style="19" bestFit="1" customWidth="1"/>
    <col min="771" max="771" width="24.75" style="19" bestFit="1" customWidth="1"/>
    <col min="772" max="772" width="15.5" style="19" customWidth="1"/>
    <col min="773" max="773" width="57.125" style="19" customWidth="1"/>
    <col min="774" max="1023" width="11" style="19"/>
    <col min="1024" max="1024" width="13.375" style="19" bestFit="1" customWidth="1"/>
    <col min="1025" max="1025" width="25.375" style="19" bestFit="1" customWidth="1"/>
    <col min="1026" max="1026" width="29" style="19" bestFit="1" customWidth="1"/>
    <col min="1027" max="1027" width="24.75" style="19" bestFit="1" customWidth="1"/>
    <col min="1028" max="1028" width="15.5" style="19" customWidth="1"/>
    <col min="1029" max="1029" width="57.125" style="19" customWidth="1"/>
    <col min="1030" max="1279" width="11" style="19"/>
    <col min="1280" max="1280" width="13.375" style="19" bestFit="1" customWidth="1"/>
    <col min="1281" max="1281" width="25.375" style="19" bestFit="1" customWidth="1"/>
    <col min="1282" max="1282" width="29" style="19" bestFit="1" customWidth="1"/>
    <col min="1283" max="1283" width="24.75" style="19" bestFit="1" customWidth="1"/>
    <col min="1284" max="1284" width="15.5" style="19" customWidth="1"/>
    <col min="1285" max="1285" width="57.125" style="19" customWidth="1"/>
    <col min="1286" max="1535" width="11" style="19"/>
    <col min="1536" max="1536" width="13.375" style="19" bestFit="1" customWidth="1"/>
    <col min="1537" max="1537" width="25.375" style="19" bestFit="1" customWidth="1"/>
    <col min="1538" max="1538" width="29" style="19" bestFit="1" customWidth="1"/>
    <col min="1539" max="1539" width="24.75" style="19" bestFit="1" customWidth="1"/>
    <col min="1540" max="1540" width="15.5" style="19" customWidth="1"/>
    <col min="1541" max="1541" width="57.125" style="19" customWidth="1"/>
    <col min="1542" max="1791" width="11" style="19"/>
    <col min="1792" max="1792" width="13.375" style="19" bestFit="1" customWidth="1"/>
    <col min="1793" max="1793" width="25.375" style="19" bestFit="1" customWidth="1"/>
    <col min="1794" max="1794" width="29" style="19" bestFit="1" customWidth="1"/>
    <col min="1795" max="1795" width="24.75" style="19" bestFit="1" customWidth="1"/>
    <col min="1796" max="1796" width="15.5" style="19" customWidth="1"/>
    <col min="1797" max="1797" width="57.125" style="19" customWidth="1"/>
    <col min="1798" max="2047" width="11" style="19"/>
    <col min="2048" max="2048" width="13.375" style="19" bestFit="1" customWidth="1"/>
    <col min="2049" max="2049" width="25.375" style="19" bestFit="1" customWidth="1"/>
    <col min="2050" max="2050" width="29" style="19" bestFit="1" customWidth="1"/>
    <col min="2051" max="2051" width="24.75" style="19" bestFit="1" customWidth="1"/>
    <col min="2052" max="2052" width="15.5" style="19" customWidth="1"/>
    <col min="2053" max="2053" width="57.125" style="19" customWidth="1"/>
    <col min="2054" max="2303" width="11" style="19"/>
    <col min="2304" max="2304" width="13.375" style="19" bestFit="1" customWidth="1"/>
    <col min="2305" max="2305" width="25.375" style="19" bestFit="1" customWidth="1"/>
    <col min="2306" max="2306" width="29" style="19" bestFit="1" customWidth="1"/>
    <col min="2307" max="2307" width="24.75" style="19" bestFit="1" customWidth="1"/>
    <col min="2308" max="2308" width="15.5" style="19" customWidth="1"/>
    <col min="2309" max="2309" width="57.125" style="19" customWidth="1"/>
    <col min="2310" max="2559" width="11" style="19"/>
    <col min="2560" max="2560" width="13.375" style="19" bestFit="1" customWidth="1"/>
    <col min="2561" max="2561" width="25.375" style="19" bestFit="1" customWidth="1"/>
    <col min="2562" max="2562" width="29" style="19" bestFit="1" customWidth="1"/>
    <col min="2563" max="2563" width="24.75" style="19" bestFit="1" customWidth="1"/>
    <col min="2564" max="2564" width="15.5" style="19" customWidth="1"/>
    <col min="2565" max="2565" width="57.125" style="19" customWidth="1"/>
    <col min="2566" max="2815" width="11" style="19"/>
    <col min="2816" max="2816" width="13.375" style="19" bestFit="1" customWidth="1"/>
    <col min="2817" max="2817" width="25.375" style="19" bestFit="1" customWidth="1"/>
    <col min="2818" max="2818" width="29" style="19" bestFit="1" customWidth="1"/>
    <col min="2819" max="2819" width="24.75" style="19" bestFit="1" customWidth="1"/>
    <col min="2820" max="2820" width="15.5" style="19" customWidth="1"/>
    <col min="2821" max="2821" width="57.125" style="19" customWidth="1"/>
    <col min="2822" max="3071" width="11" style="19"/>
    <col min="3072" max="3072" width="13.375" style="19" bestFit="1" customWidth="1"/>
    <col min="3073" max="3073" width="25.375" style="19" bestFit="1" customWidth="1"/>
    <col min="3074" max="3074" width="29" style="19" bestFit="1" customWidth="1"/>
    <col min="3075" max="3075" width="24.75" style="19" bestFit="1" customWidth="1"/>
    <col min="3076" max="3076" width="15.5" style="19" customWidth="1"/>
    <col min="3077" max="3077" width="57.125" style="19" customWidth="1"/>
    <col min="3078" max="3327" width="11" style="19"/>
    <col min="3328" max="3328" width="13.375" style="19" bestFit="1" customWidth="1"/>
    <col min="3329" max="3329" width="25.375" style="19" bestFit="1" customWidth="1"/>
    <col min="3330" max="3330" width="29" style="19" bestFit="1" customWidth="1"/>
    <col min="3331" max="3331" width="24.75" style="19" bestFit="1" customWidth="1"/>
    <col min="3332" max="3332" width="15.5" style="19" customWidth="1"/>
    <col min="3333" max="3333" width="57.125" style="19" customWidth="1"/>
    <col min="3334" max="3583" width="11" style="19"/>
    <col min="3584" max="3584" width="13.375" style="19" bestFit="1" customWidth="1"/>
    <col min="3585" max="3585" width="25.375" style="19" bestFit="1" customWidth="1"/>
    <col min="3586" max="3586" width="29" style="19" bestFit="1" customWidth="1"/>
    <col min="3587" max="3587" width="24.75" style="19" bestFit="1" customWidth="1"/>
    <col min="3588" max="3588" width="15.5" style="19" customWidth="1"/>
    <col min="3589" max="3589" width="57.125" style="19" customWidth="1"/>
    <col min="3590" max="3839" width="11" style="19"/>
    <col min="3840" max="3840" width="13.375" style="19" bestFit="1" customWidth="1"/>
    <col min="3841" max="3841" width="25.375" style="19" bestFit="1" customWidth="1"/>
    <col min="3842" max="3842" width="29" style="19" bestFit="1" customWidth="1"/>
    <col min="3843" max="3843" width="24.75" style="19" bestFit="1" customWidth="1"/>
    <col min="3844" max="3844" width="15.5" style="19" customWidth="1"/>
    <col min="3845" max="3845" width="57.125" style="19" customWidth="1"/>
    <col min="3846" max="4095" width="11" style="19"/>
    <col min="4096" max="4096" width="13.375" style="19" bestFit="1" customWidth="1"/>
    <col min="4097" max="4097" width="25.375" style="19" bestFit="1" customWidth="1"/>
    <col min="4098" max="4098" width="29" style="19" bestFit="1" customWidth="1"/>
    <col min="4099" max="4099" width="24.75" style="19" bestFit="1" customWidth="1"/>
    <col min="4100" max="4100" width="15.5" style="19" customWidth="1"/>
    <col min="4101" max="4101" width="57.125" style="19" customWidth="1"/>
    <col min="4102" max="4351" width="11" style="19"/>
    <col min="4352" max="4352" width="13.375" style="19" bestFit="1" customWidth="1"/>
    <col min="4353" max="4353" width="25.375" style="19" bestFit="1" customWidth="1"/>
    <col min="4354" max="4354" width="29" style="19" bestFit="1" customWidth="1"/>
    <col min="4355" max="4355" width="24.75" style="19" bestFit="1" customWidth="1"/>
    <col min="4356" max="4356" width="15.5" style="19" customWidth="1"/>
    <col min="4357" max="4357" width="57.125" style="19" customWidth="1"/>
    <col min="4358" max="4607" width="11" style="19"/>
    <col min="4608" max="4608" width="13.375" style="19" bestFit="1" customWidth="1"/>
    <col min="4609" max="4609" width="25.375" style="19" bestFit="1" customWidth="1"/>
    <col min="4610" max="4610" width="29" style="19" bestFit="1" customWidth="1"/>
    <col min="4611" max="4611" width="24.75" style="19" bestFit="1" customWidth="1"/>
    <col min="4612" max="4612" width="15.5" style="19" customWidth="1"/>
    <col min="4613" max="4613" width="57.125" style="19" customWidth="1"/>
    <col min="4614" max="4863" width="11" style="19"/>
    <col min="4864" max="4864" width="13.375" style="19" bestFit="1" customWidth="1"/>
    <col min="4865" max="4865" width="25.375" style="19" bestFit="1" customWidth="1"/>
    <col min="4866" max="4866" width="29" style="19" bestFit="1" customWidth="1"/>
    <col min="4867" max="4867" width="24.75" style="19" bestFit="1" customWidth="1"/>
    <col min="4868" max="4868" width="15.5" style="19" customWidth="1"/>
    <col min="4869" max="4869" width="57.125" style="19" customWidth="1"/>
    <col min="4870" max="5119" width="11" style="19"/>
    <col min="5120" max="5120" width="13.375" style="19" bestFit="1" customWidth="1"/>
    <col min="5121" max="5121" width="25.375" style="19" bestFit="1" customWidth="1"/>
    <col min="5122" max="5122" width="29" style="19" bestFit="1" customWidth="1"/>
    <col min="5123" max="5123" width="24.75" style="19" bestFit="1" customWidth="1"/>
    <col min="5124" max="5124" width="15.5" style="19" customWidth="1"/>
    <col min="5125" max="5125" width="57.125" style="19" customWidth="1"/>
    <col min="5126" max="5375" width="11" style="19"/>
    <col min="5376" max="5376" width="13.375" style="19" bestFit="1" customWidth="1"/>
    <col min="5377" max="5377" width="25.375" style="19" bestFit="1" customWidth="1"/>
    <col min="5378" max="5378" width="29" style="19" bestFit="1" customWidth="1"/>
    <col min="5379" max="5379" width="24.75" style="19" bestFit="1" customWidth="1"/>
    <col min="5380" max="5380" width="15.5" style="19" customWidth="1"/>
    <col min="5381" max="5381" width="57.125" style="19" customWidth="1"/>
    <col min="5382" max="5631" width="11" style="19"/>
    <col min="5632" max="5632" width="13.375" style="19" bestFit="1" customWidth="1"/>
    <col min="5633" max="5633" width="25.375" style="19" bestFit="1" customWidth="1"/>
    <col min="5634" max="5634" width="29" style="19" bestFit="1" customWidth="1"/>
    <col min="5635" max="5635" width="24.75" style="19" bestFit="1" customWidth="1"/>
    <col min="5636" max="5636" width="15.5" style="19" customWidth="1"/>
    <col min="5637" max="5637" width="57.125" style="19" customWidth="1"/>
    <col min="5638" max="5887" width="11" style="19"/>
    <col min="5888" max="5888" width="13.375" style="19" bestFit="1" customWidth="1"/>
    <col min="5889" max="5889" width="25.375" style="19" bestFit="1" customWidth="1"/>
    <col min="5890" max="5890" width="29" style="19" bestFit="1" customWidth="1"/>
    <col min="5891" max="5891" width="24.75" style="19" bestFit="1" customWidth="1"/>
    <col min="5892" max="5892" width="15.5" style="19" customWidth="1"/>
    <col min="5893" max="5893" width="57.125" style="19" customWidth="1"/>
    <col min="5894" max="6143" width="11" style="19"/>
    <col min="6144" max="6144" width="13.375" style="19" bestFit="1" customWidth="1"/>
    <col min="6145" max="6145" width="25.375" style="19" bestFit="1" customWidth="1"/>
    <col min="6146" max="6146" width="29" style="19" bestFit="1" customWidth="1"/>
    <col min="6147" max="6147" width="24.75" style="19" bestFit="1" customWidth="1"/>
    <col min="6148" max="6148" width="15.5" style="19" customWidth="1"/>
    <col min="6149" max="6149" width="57.125" style="19" customWidth="1"/>
    <col min="6150" max="6399" width="11" style="19"/>
    <col min="6400" max="6400" width="13.375" style="19" bestFit="1" customWidth="1"/>
    <col min="6401" max="6401" width="25.375" style="19" bestFit="1" customWidth="1"/>
    <col min="6402" max="6402" width="29" style="19" bestFit="1" customWidth="1"/>
    <col min="6403" max="6403" width="24.75" style="19" bestFit="1" customWidth="1"/>
    <col min="6404" max="6404" width="15.5" style="19" customWidth="1"/>
    <col min="6405" max="6405" width="57.125" style="19" customWidth="1"/>
    <col min="6406" max="6655" width="11" style="19"/>
    <col min="6656" max="6656" width="13.375" style="19" bestFit="1" customWidth="1"/>
    <col min="6657" max="6657" width="25.375" style="19" bestFit="1" customWidth="1"/>
    <col min="6658" max="6658" width="29" style="19" bestFit="1" customWidth="1"/>
    <col min="6659" max="6659" width="24.75" style="19" bestFit="1" customWidth="1"/>
    <col min="6660" max="6660" width="15.5" style="19" customWidth="1"/>
    <col min="6661" max="6661" width="57.125" style="19" customWidth="1"/>
    <col min="6662" max="6911" width="11" style="19"/>
    <col min="6912" max="6912" width="13.375" style="19" bestFit="1" customWidth="1"/>
    <col min="6913" max="6913" width="25.375" style="19" bestFit="1" customWidth="1"/>
    <col min="6914" max="6914" width="29" style="19" bestFit="1" customWidth="1"/>
    <col min="6915" max="6915" width="24.75" style="19" bestFit="1" customWidth="1"/>
    <col min="6916" max="6916" width="15.5" style="19" customWidth="1"/>
    <col min="6917" max="6917" width="57.125" style="19" customWidth="1"/>
    <col min="6918" max="7167" width="11" style="19"/>
    <col min="7168" max="7168" width="13.375" style="19" bestFit="1" customWidth="1"/>
    <col min="7169" max="7169" width="25.375" style="19" bestFit="1" customWidth="1"/>
    <col min="7170" max="7170" width="29" style="19" bestFit="1" customWidth="1"/>
    <col min="7171" max="7171" width="24.75" style="19" bestFit="1" customWidth="1"/>
    <col min="7172" max="7172" width="15.5" style="19" customWidth="1"/>
    <col min="7173" max="7173" width="57.125" style="19" customWidth="1"/>
    <col min="7174" max="7423" width="11" style="19"/>
    <col min="7424" max="7424" width="13.375" style="19" bestFit="1" customWidth="1"/>
    <col min="7425" max="7425" width="25.375" style="19" bestFit="1" customWidth="1"/>
    <col min="7426" max="7426" width="29" style="19" bestFit="1" customWidth="1"/>
    <col min="7427" max="7427" width="24.75" style="19" bestFit="1" customWidth="1"/>
    <col min="7428" max="7428" width="15.5" style="19" customWidth="1"/>
    <col min="7429" max="7429" width="57.125" style="19" customWidth="1"/>
    <col min="7430" max="7679" width="11" style="19"/>
    <col min="7680" max="7680" width="13.375" style="19" bestFit="1" customWidth="1"/>
    <col min="7681" max="7681" width="25.375" style="19" bestFit="1" customWidth="1"/>
    <col min="7682" max="7682" width="29" style="19" bestFit="1" customWidth="1"/>
    <col min="7683" max="7683" width="24.75" style="19" bestFit="1" customWidth="1"/>
    <col min="7684" max="7684" width="15.5" style="19" customWidth="1"/>
    <col min="7685" max="7685" width="57.125" style="19" customWidth="1"/>
    <col min="7686" max="7935" width="11" style="19"/>
    <col min="7936" max="7936" width="13.375" style="19" bestFit="1" customWidth="1"/>
    <col min="7937" max="7937" width="25.375" style="19" bestFit="1" customWidth="1"/>
    <col min="7938" max="7938" width="29" style="19" bestFit="1" customWidth="1"/>
    <col min="7939" max="7939" width="24.75" style="19" bestFit="1" customWidth="1"/>
    <col min="7940" max="7940" width="15.5" style="19" customWidth="1"/>
    <col min="7941" max="7941" width="57.125" style="19" customWidth="1"/>
    <col min="7942" max="8191" width="11" style="19"/>
    <col min="8192" max="8192" width="13.375" style="19" bestFit="1" customWidth="1"/>
    <col min="8193" max="8193" width="25.375" style="19" bestFit="1" customWidth="1"/>
    <col min="8194" max="8194" width="29" style="19" bestFit="1" customWidth="1"/>
    <col min="8195" max="8195" width="24.75" style="19" bestFit="1" customWidth="1"/>
    <col min="8196" max="8196" width="15.5" style="19" customWidth="1"/>
    <col min="8197" max="8197" width="57.125" style="19" customWidth="1"/>
    <col min="8198" max="8447" width="11" style="19"/>
    <col min="8448" max="8448" width="13.375" style="19" bestFit="1" customWidth="1"/>
    <col min="8449" max="8449" width="25.375" style="19" bestFit="1" customWidth="1"/>
    <col min="8450" max="8450" width="29" style="19" bestFit="1" customWidth="1"/>
    <col min="8451" max="8451" width="24.75" style="19" bestFit="1" customWidth="1"/>
    <col min="8452" max="8452" width="15.5" style="19" customWidth="1"/>
    <col min="8453" max="8453" width="57.125" style="19" customWidth="1"/>
    <col min="8454" max="8703" width="11" style="19"/>
    <col min="8704" max="8704" width="13.375" style="19" bestFit="1" customWidth="1"/>
    <col min="8705" max="8705" width="25.375" style="19" bestFit="1" customWidth="1"/>
    <col min="8706" max="8706" width="29" style="19" bestFit="1" customWidth="1"/>
    <col min="8707" max="8707" width="24.75" style="19" bestFit="1" customWidth="1"/>
    <col min="8708" max="8708" width="15.5" style="19" customWidth="1"/>
    <col min="8709" max="8709" width="57.125" style="19" customWidth="1"/>
    <col min="8710" max="8959" width="11" style="19"/>
    <col min="8960" max="8960" width="13.375" style="19" bestFit="1" customWidth="1"/>
    <col min="8961" max="8961" width="25.375" style="19" bestFit="1" customWidth="1"/>
    <col min="8962" max="8962" width="29" style="19" bestFit="1" customWidth="1"/>
    <col min="8963" max="8963" width="24.75" style="19" bestFit="1" customWidth="1"/>
    <col min="8964" max="8964" width="15.5" style="19" customWidth="1"/>
    <col min="8965" max="8965" width="57.125" style="19" customWidth="1"/>
    <col min="8966" max="9215" width="11" style="19"/>
    <col min="9216" max="9216" width="13.375" style="19" bestFit="1" customWidth="1"/>
    <col min="9217" max="9217" width="25.375" style="19" bestFit="1" customWidth="1"/>
    <col min="9218" max="9218" width="29" style="19" bestFit="1" customWidth="1"/>
    <col min="9219" max="9219" width="24.75" style="19" bestFit="1" customWidth="1"/>
    <col min="9220" max="9220" width="15.5" style="19" customWidth="1"/>
    <col min="9221" max="9221" width="57.125" style="19" customWidth="1"/>
    <col min="9222" max="9471" width="11" style="19"/>
    <col min="9472" max="9472" width="13.375" style="19" bestFit="1" customWidth="1"/>
    <col min="9473" max="9473" width="25.375" style="19" bestFit="1" customWidth="1"/>
    <col min="9474" max="9474" width="29" style="19" bestFit="1" customWidth="1"/>
    <col min="9475" max="9475" width="24.75" style="19" bestFit="1" customWidth="1"/>
    <col min="9476" max="9476" width="15.5" style="19" customWidth="1"/>
    <col min="9477" max="9477" width="57.125" style="19" customWidth="1"/>
    <col min="9478" max="9727" width="11" style="19"/>
    <col min="9728" max="9728" width="13.375" style="19" bestFit="1" customWidth="1"/>
    <col min="9729" max="9729" width="25.375" style="19" bestFit="1" customWidth="1"/>
    <col min="9730" max="9730" width="29" style="19" bestFit="1" customWidth="1"/>
    <col min="9731" max="9731" width="24.75" style="19" bestFit="1" customWidth="1"/>
    <col min="9732" max="9732" width="15.5" style="19" customWidth="1"/>
    <col min="9733" max="9733" width="57.125" style="19" customWidth="1"/>
    <col min="9734" max="9983" width="11" style="19"/>
    <col min="9984" max="9984" width="13.375" style="19" bestFit="1" customWidth="1"/>
    <col min="9985" max="9985" width="25.375" style="19" bestFit="1" customWidth="1"/>
    <col min="9986" max="9986" width="29" style="19" bestFit="1" customWidth="1"/>
    <col min="9987" max="9987" width="24.75" style="19" bestFit="1" customWidth="1"/>
    <col min="9988" max="9988" width="15.5" style="19" customWidth="1"/>
    <col min="9989" max="9989" width="57.125" style="19" customWidth="1"/>
    <col min="9990" max="10239" width="11" style="19"/>
    <col min="10240" max="10240" width="13.375" style="19" bestFit="1" customWidth="1"/>
    <col min="10241" max="10241" width="25.375" style="19" bestFit="1" customWidth="1"/>
    <col min="10242" max="10242" width="29" style="19" bestFit="1" customWidth="1"/>
    <col min="10243" max="10243" width="24.75" style="19" bestFit="1" customWidth="1"/>
    <col min="10244" max="10244" width="15.5" style="19" customWidth="1"/>
    <col min="10245" max="10245" width="57.125" style="19" customWidth="1"/>
    <col min="10246" max="10495" width="11" style="19"/>
    <col min="10496" max="10496" width="13.375" style="19" bestFit="1" customWidth="1"/>
    <col min="10497" max="10497" width="25.375" style="19" bestFit="1" customWidth="1"/>
    <col min="10498" max="10498" width="29" style="19" bestFit="1" customWidth="1"/>
    <col min="10499" max="10499" width="24.75" style="19" bestFit="1" customWidth="1"/>
    <col min="10500" max="10500" width="15.5" style="19" customWidth="1"/>
    <col min="10501" max="10501" width="57.125" style="19" customWidth="1"/>
    <col min="10502" max="10751" width="11" style="19"/>
    <col min="10752" max="10752" width="13.375" style="19" bestFit="1" customWidth="1"/>
    <col min="10753" max="10753" width="25.375" style="19" bestFit="1" customWidth="1"/>
    <col min="10754" max="10754" width="29" style="19" bestFit="1" customWidth="1"/>
    <col min="10755" max="10755" width="24.75" style="19" bestFit="1" customWidth="1"/>
    <col min="10756" max="10756" width="15.5" style="19" customWidth="1"/>
    <col min="10757" max="10757" width="57.125" style="19" customWidth="1"/>
    <col min="10758" max="11007" width="11" style="19"/>
    <col min="11008" max="11008" width="13.375" style="19" bestFit="1" customWidth="1"/>
    <col min="11009" max="11009" width="25.375" style="19" bestFit="1" customWidth="1"/>
    <col min="11010" max="11010" width="29" style="19" bestFit="1" customWidth="1"/>
    <col min="11011" max="11011" width="24.75" style="19" bestFit="1" customWidth="1"/>
    <col min="11012" max="11012" width="15.5" style="19" customWidth="1"/>
    <col min="11013" max="11013" width="57.125" style="19" customWidth="1"/>
    <col min="11014" max="11263" width="11" style="19"/>
    <col min="11264" max="11264" width="13.375" style="19" bestFit="1" customWidth="1"/>
    <col min="11265" max="11265" width="25.375" style="19" bestFit="1" customWidth="1"/>
    <col min="11266" max="11266" width="29" style="19" bestFit="1" customWidth="1"/>
    <col min="11267" max="11267" width="24.75" style="19" bestFit="1" customWidth="1"/>
    <col min="11268" max="11268" width="15.5" style="19" customWidth="1"/>
    <col min="11269" max="11269" width="57.125" style="19" customWidth="1"/>
    <col min="11270" max="11519" width="11" style="19"/>
    <col min="11520" max="11520" width="13.375" style="19" bestFit="1" customWidth="1"/>
    <col min="11521" max="11521" width="25.375" style="19" bestFit="1" customWidth="1"/>
    <col min="11522" max="11522" width="29" style="19" bestFit="1" customWidth="1"/>
    <col min="11523" max="11523" width="24.75" style="19" bestFit="1" customWidth="1"/>
    <col min="11524" max="11524" width="15.5" style="19" customWidth="1"/>
    <col min="11525" max="11525" width="57.125" style="19" customWidth="1"/>
    <col min="11526" max="11775" width="11" style="19"/>
    <col min="11776" max="11776" width="13.375" style="19" bestFit="1" customWidth="1"/>
    <col min="11777" max="11777" width="25.375" style="19" bestFit="1" customWidth="1"/>
    <col min="11778" max="11778" width="29" style="19" bestFit="1" customWidth="1"/>
    <col min="11779" max="11779" width="24.75" style="19" bestFit="1" customWidth="1"/>
    <col min="11780" max="11780" width="15.5" style="19" customWidth="1"/>
    <col min="11781" max="11781" width="57.125" style="19" customWidth="1"/>
    <col min="11782" max="12031" width="11" style="19"/>
    <col min="12032" max="12032" width="13.375" style="19" bestFit="1" customWidth="1"/>
    <col min="12033" max="12033" width="25.375" style="19" bestFit="1" customWidth="1"/>
    <col min="12034" max="12034" width="29" style="19" bestFit="1" customWidth="1"/>
    <col min="12035" max="12035" width="24.75" style="19" bestFit="1" customWidth="1"/>
    <col min="12036" max="12036" width="15.5" style="19" customWidth="1"/>
    <col min="12037" max="12037" width="57.125" style="19" customWidth="1"/>
    <col min="12038" max="12287" width="11" style="19"/>
    <col min="12288" max="12288" width="13.375" style="19" bestFit="1" customWidth="1"/>
    <col min="12289" max="12289" width="25.375" style="19" bestFit="1" customWidth="1"/>
    <col min="12290" max="12290" width="29" style="19" bestFit="1" customWidth="1"/>
    <col min="12291" max="12291" width="24.75" style="19" bestFit="1" customWidth="1"/>
    <col min="12292" max="12292" width="15.5" style="19" customWidth="1"/>
    <col min="12293" max="12293" width="57.125" style="19" customWidth="1"/>
    <col min="12294" max="12543" width="11" style="19"/>
    <col min="12544" max="12544" width="13.375" style="19" bestFit="1" customWidth="1"/>
    <col min="12545" max="12545" width="25.375" style="19" bestFit="1" customWidth="1"/>
    <col min="12546" max="12546" width="29" style="19" bestFit="1" customWidth="1"/>
    <col min="12547" max="12547" width="24.75" style="19" bestFit="1" customWidth="1"/>
    <col min="12548" max="12548" width="15.5" style="19" customWidth="1"/>
    <col min="12549" max="12549" width="57.125" style="19" customWidth="1"/>
    <col min="12550" max="12799" width="11" style="19"/>
    <col min="12800" max="12800" width="13.375" style="19" bestFit="1" customWidth="1"/>
    <col min="12801" max="12801" width="25.375" style="19" bestFit="1" customWidth="1"/>
    <col min="12802" max="12802" width="29" style="19" bestFit="1" customWidth="1"/>
    <col min="12803" max="12803" width="24.75" style="19" bestFit="1" customWidth="1"/>
    <col min="12804" max="12804" width="15.5" style="19" customWidth="1"/>
    <col min="12805" max="12805" width="57.125" style="19" customWidth="1"/>
    <col min="12806" max="13055" width="11" style="19"/>
    <col min="13056" max="13056" width="13.375" style="19" bestFit="1" customWidth="1"/>
    <col min="13057" max="13057" width="25.375" style="19" bestFit="1" customWidth="1"/>
    <col min="13058" max="13058" width="29" style="19" bestFit="1" customWidth="1"/>
    <col min="13059" max="13059" width="24.75" style="19" bestFit="1" customWidth="1"/>
    <col min="13060" max="13060" width="15.5" style="19" customWidth="1"/>
    <col min="13061" max="13061" width="57.125" style="19" customWidth="1"/>
    <col min="13062" max="13311" width="11" style="19"/>
    <col min="13312" max="13312" width="13.375" style="19" bestFit="1" customWidth="1"/>
    <col min="13313" max="13313" width="25.375" style="19" bestFit="1" customWidth="1"/>
    <col min="13314" max="13314" width="29" style="19" bestFit="1" customWidth="1"/>
    <col min="13315" max="13315" width="24.75" style="19" bestFit="1" customWidth="1"/>
    <col min="13316" max="13316" width="15.5" style="19" customWidth="1"/>
    <col min="13317" max="13317" width="57.125" style="19" customWidth="1"/>
    <col min="13318" max="13567" width="11" style="19"/>
    <col min="13568" max="13568" width="13.375" style="19" bestFit="1" customWidth="1"/>
    <col min="13569" max="13569" width="25.375" style="19" bestFit="1" customWidth="1"/>
    <col min="13570" max="13570" width="29" style="19" bestFit="1" customWidth="1"/>
    <col min="13571" max="13571" width="24.75" style="19" bestFit="1" customWidth="1"/>
    <col min="13572" max="13572" width="15.5" style="19" customWidth="1"/>
    <col min="13573" max="13573" width="57.125" style="19" customWidth="1"/>
    <col min="13574" max="13823" width="11" style="19"/>
    <col min="13824" max="13824" width="13.375" style="19" bestFit="1" customWidth="1"/>
    <col min="13825" max="13825" width="25.375" style="19" bestFit="1" customWidth="1"/>
    <col min="13826" max="13826" width="29" style="19" bestFit="1" customWidth="1"/>
    <col min="13827" max="13827" width="24.75" style="19" bestFit="1" customWidth="1"/>
    <col min="13828" max="13828" width="15.5" style="19" customWidth="1"/>
    <col min="13829" max="13829" width="57.125" style="19" customWidth="1"/>
    <col min="13830" max="14079" width="11" style="19"/>
    <col min="14080" max="14080" width="13.375" style="19" bestFit="1" customWidth="1"/>
    <col min="14081" max="14081" width="25.375" style="19" bestFit="1" customWidth="1"/>
    <col min="14082" max="14082" width="29" style="19" bestFit="1" customWidth="1"/>
    <col min="14083" max="14083" width="24.75" style="19" bestFit="1" customWidth="1"/>
    <col min="14084" max="14084" width="15.5" style="19" customWidth="1"/>
    <col min="14085" max="14085" width="57.125" style="19" customWidth="1"/>
    <col min="14086" max="14335" width="11" style="19"/>
    <col min="14336" max="14336" width="13.375" style="19" bestFit="1" customWidth="1"/>
    <col min="14337" max="14337" width="25.375" style="19" bestFit="1" customWidth="1"/>
    <col min="14338" max="14338" width="29" style="19" bestFit="1" customWidth="1"/>
    <col min="14339" max="14339" width="24.75" style="19" bestFit="1" customWidth="1"/>
    <col min="14340" max="14340" width="15.5" style="19" customWidth="1"/>
    <col min="14341" max="14341" width="57.125" style="19" customWidth="1"/>
    <col min="14342" max="14591" width="11" style="19"/>
    <col min="14592" max="14592" width="13.375" style="19" bestFit="1" customWidth="1"/>
    <col min="14593" max="14593" width="25.375" style="19" bestFit="1" customWidth="1"/>
    <col min="14594" max="14594" width="29" style="19" bestFit="1" customWidth="1"/>
    <col min="14595" max="14595" width="24.75" style="19" bestFit="1" customWidth="1"/>
    <col min="14596" max="14596" width="15.5" style="19" customWidth="1"/>
    <col min="14597" max="14597" width="57.125" style="19" customWidth="1"/>
    <col min="14598" max="14847" width="11" style="19"/>
    <col min="14848" max="14848" width="13.375" style="19" bestFit="1" customWidth="1"/>
    <col min="14849" max="14849" width="25.375" style="19" bestFit="1" customWidth="1"/>
    <col min="14850" max="14850" width="29" style="19" bestFit="1" customWidth="1"/>
    <col min="14851" max="14851" width="24.75" style="19" bestFit="1" customWidth="1"/>
    <col min="14852" max="14852" width="15.5" style="19" customWidth="1"/>
    <col min="14853" max="14853" width="57.125" style="19" customWidth="1"/>
    <col min="14854" max="15103" width="11" style="19"/>
    <col min="15104" max="15104" width="13.375" style="19" bestFit="1" customWidth="1"/>
    <col min="15105" max="15105" width="25.375" style="19" bestFit="1" customWidth="1"/>
    <col min="15106" max="15106" width="29" style="19" bestFit="1" customWidth="1"/>
    <col min="15107" max="15107" width="24.75" style="19" bestFit="1" customWidth="1"/>
    <col min="15108" max="15108" width="15.5" style="19" customWidth="1"/>
    <col min="15109" max="15109" width="57.125" style="19" customWidth="1"/>
    <col min="15110" max="15359" width="11" style="19"/>
    <col min="15360" max="15360" width="13.375" style="19" bestFit="1" customWidth="1"/>
    <col min="15361" max="15361" width="25.375" style="19" bestFit="1" customWidth="1"/>
    <col min="15362" max="15362" width="29" style="19" bestFit="1" customWidth="1"/>
    <col min="15363" max="15363" width="24.75" style="19" bestFit="1" customWidth="1"/>
    <col min="15364" max="15364" width="15.5" style="19" customWidth="1"/>
    <col min="15365" max="15365" width="57.125" style="19" customWidth="1"/>
    <col min="15366" max="15615" width="11" style="19"/>
    <col min="15616" max="15616" width="13.375" style="19" bestFit="1" customWidth="1"/>
    <col min="15617" max="15617" width="25.375" style="19" bestFit="1" customWidth="1"/>
    <col min="15618" max="15618" width="29" style="19" bestFit="1" customWidth="1"/>
    <col min="15619" max="15619" width="24.75" style="19" bestFit="1" customWidth="1"/>
    <col min="15620" max="15620" width="15.5" style="19" customWidth="1"/>
    <col min="15621" max="15621" width="57.125" style="19" customWidth="1"/>
    <col min="15622" max="15871" width="11" style="19"/>
    <col min="15872" max="15872" width="13.375" style="19" bestFit="1" customWidth="1"/>
    <col min="15873" max="15873" width="25.375" style="19" bestFit="1" customWidth="1"/>
    <col min="15874" max="15874" width="29" style="19" bestFit="1" customWidth="1"/>
    <col min="15875" max="15875" width="24.75" style="19" bestFit="1" customWidth="1"/>
    <col min="15876" max="15876" width="15.5" style="19" customWidth="1"/>
    <col min="15877" max="15877" width="57.125" style="19" customWidth="1"/>
    <col min="15878" max="16127" width="11" style="19"/>
    <col min="16128" max="16128" width="13.375" style="19" bestFit="1" customWidth="1"/>
    <col min="16129" max="16129" width="25.375" style="19" bestFit="1" customWidth="1"/>
    <col min="16130" max="16130" width="29" style="19" bestFit="1" customWidth="1"/>
    <col min="16131" max="16131" width="24.75" style="19" bestFit="1" customWidth="1"/>
    <col min="16132" max="16132" width="15.5" style="19" customWidth="1"/>
    <col min="16133" max="16133" width="57.125" style="19" customWidth="1"/>
    <col min="16134" max="16384" width="11" style="19"/>
  </cols>
  <sheetData>
    <row r="4" spans="1:5" ht="15" thickBot="1" x14ac:dyDescent="0.25"/>
    <row r="5" spans="1:5" ht="15" customHeight="1" thickBot="1" x14ac:dyDescent="0.25">
      <c r="A5" s="213" t="s">
        <v>206</v>
      </c>
      <c r="B5" s="214"/>
      <c r="C5" s="215"/>
      <c r="D5" s="80" t="s">
        <v>205</v>
      </c>
      <c r="E5" s="81">
        <v>35000</v>
      </c>
    </row>
    <row r="6" spans="1:5" ht="15" thickBot="1" x14ac:dyDescent="0.25">
      <c r="A6" s="216"/>
      <c r="B6" s="217"/>
      <c r="C6" s="218"/>
      <c r="D6" s="80" t="s">
        <v>207</v>
      </c>
      <c r="E6" s="81">
        <f>E5-D93</f>
        <v>19646.375</v>
      </c>
    </row>
    <row r="7" spans="1:5" ht="15.75" thickBot="1" x14ac:dyDescent="0.25">
      <c r="A7" s="52" t="s">
        <v>208</v>
      </c>
      <c r="B7" s="53" t="s">
        <v>326</v>
      </c>
      <c r="C7" s="54" t="s">
        <v>209</v>
      </c>
      <c r="D7" s="55" t="s">
        <v>210</v>
      </c>
      <c r="E7" s="53" t="s">
        <v>211</v>
      </c>
    </row>
    <row r="8" spans="1:5" s="83" customFormat="1" ht="12.75" x14ac:dyDescent="0.2">
      <c r="A8" s="56">
        <v>42733</v>
      </c>
      <c r="B8" s="58" t="s">
        <v>276</v>
      </c>
      <c r="C8" s="82" t="s">
        <v>212</v>
      </c>
      <c r="D8" s="57">
        <v>152.30000000000001</v>
      </c>
      <c r="E8" s="58" t="s">
        <v>213</v>
      </c>
    </row>
    <row r="9" spans="1:5" s="83" customFormat="1" ht="12.75" x14ac:dyDescent="0.2">
      <c r="A9" s="56">
        <v>42709</v>
      </c>
      <c r="B9" s="58" t="s">
        <v>277</v>
      </c>
      <c r="C9" s="82" t="s">
        <v>212</v>
      </c>
      <c r="D9" s="57">
        <v>784.39</v>
      </c>
      <c r="E9" s="58" t="s">
        <v>214</v>
      </c>
    </row>
    <row r="10" spans="1:5" s="83" customFormat="1" ht="12.75" x14ac:dyDescent="0.2">
      <c r="A10" s="56">
        <v>42724</v>
      </c>
      <c r="B10" s="58" t="s">
        <v>278</v>
      </c>
      <c r="C10" s="82" t="s">
        <v>212</v>
      </c>
      <c r="D10" s="57">
        <v>320.89999999999998</v>
      </c>
      <c r="E10" s="58" t="s">
        <v>215</v>
      </c>
    </row>
    <row r="11" spans="1:5" s="83" customFormat="1" ht="12.75" x14ac:dyDescent="0.2">
      <c r="A11" s="56">
        <v>42724</v>
      </c>
      <c r="B11" s="58" t="s">
        <v>279</v>
      </c>
      <c r="C11" s="82" t="s">
        <v>212</v>
      </c>
      <c r="D11" s="57">
        <v>46.44</v>
      </c>
      <c r="E11" s="58" t="s">
        <v>216</v>
      </c>
    </row>
    <row r="12" spans="1:5" x14ac:dyDescent="0.2">
      <c r="A12" s="56">
        <v>42746</v>
      </c>
      <c r="B12" s="82" t="s">
        <v>278</v>
      </c>
      <c r="C12" s="82" t="s">
        <v>212</v>
      </c>
      <c r="D12" s="59">
        <v>320.89999999999998</v>
      </c>
      <c r="E12" s="58" t="s">
        <v>217</v>
      </c>
    </row>
    <row r="13" spans="1:5" x14ac:dyDescent="0.2">
      <c r="A13" s="56">
        <v>42746</v>
      </c>
      <c r="B13" s="82" t="s">
        <v>280</v>
      </c>
      <c r="C13" s="82" t="s">
        <v>212</v>
      </c>
      <c r="D13" s="59">
        <v>20.76</v>
      </c>
      <c r="E13" s="58" t="s">
        <v>218</v>
      </c>
    </row>
    <row r="14" spans="1:5" x14ac:dyDescent="0.2">
      <c r="A14" s="56">
        <v>42747</v>
      </c>
      <c r="B14" s="82" t="s">
        <v>281</v>
      </c>
      <c r="C14" s="82" t="s">
        <v>212</v>
      </c>
      <c r="D14" s="59">
        <v>27</v>
      </c>
      <c r="E14" s="58" t="s">
        <v>218</v>
      </c>
    </row>
    <row r="15" spans="1:5" x14ac:dyDescent="0.2">
      <c r="A15" s="56">
        <v>42758</v>
      </c>
      <c r="B15" s="82" t="s">
        <v>282</v>
      </c>
      <c r="C15" s="84" t="s">
        <v>212</v>
      </c>
      <c r="D15" s="59">
        <v>253.87</v>
      </c>
      <c r="E15" s="58" t="s">
        <v>219</v>
      </c>
    </row>
    <row r="16" spans="1:5" x14ac:dyDescent="0.2">
      <c r="A16" s="56">
        <v>42758</v>
      </c>
      <c r="B16" s="58" t="s">
        <v>283</v>
      </c>
      <c r="C16" s="58" t="s">
        <v>212</v>
      </c>
      <c r="D16" s="57">
        <v>45.6</v>
      </c>
      <c r="E16" s="58" t="s">
        <v>220</v>
      </c>
    </row>
    <row r="17" spans="1:5" x14ac:dyDescent="0.2">
      <c r="A17" s="56">
        <v>42759</v>
      </c>
      <c r="B17" s="82" t="s">
        <v>284</v>
      </c>
      <c r="C17" s="82" t="s">
        <v>212</v>
      </c>
      <c r="D17" s="59">
        <v>225.06</v>
      </c>
      <c r="E17" s="58" t="s">
        <v>221</v>
      </c>
    </row>
    <row r="18" spans="1:5" x14ac:dyDescent="0.2">
      <c r="A18" s="56">
        <v>42766</v>
      </c>
      <c r="B18" s="82" t="s">
        <v>285</v>
      </c>
      <c r="C18" s="82" t="s">
        <v>212</v>
      </c>
      <c r="D18" s="59">
        <v>258.55</v>
      </c>
      <c r="E18" s="58" t="s">
        <v>222</v>
      </c>
    </row>
    <row r="19" spans="1:5" x14ac:dyDescent="0.2">
      <c r="A19" s="56">
        <v>42766</v>
      </c>
      <c r="B19" s="82" t="s">
        <v>283</v>
      </c>
      <c r="C19" s="82" t="s">
        <v>212</v>
      </c>
      <c r="D19" s="59">
        <v>91.5</v>
      </c>
      <c r="E19" s="58" t="s">
        <v>223</v>
      </c>
    </row>
    <row r="20" spans="1:5" x14ac:dyDescent="0.2">
      <c r="A20" s="56">
        <v>42767</v>
      </c>
      <c r="B20" s="82" t="s">
        <v>286</v>
      </c>
      <c r="C20" s="82" t="s">
        <v>212</v>
      </c>
      <c r="D20" s="59"/>
      <c r="E20" s="58" t="s">
        <v>224</v>
      </c>
    </row>
    <row r="21" spans="1:5" x14ac:dyDescent="0.2">
      <c r="A21" s="56">
        <v>42769</v>
      </c>
      <c r="B21" s="82" t="s">
        <v>287</v>
      </c>
      <c r="C21" s="82" t="s">
        <v>212</v>
      </c>
      <c r="D21" s="59">
        <v>45.6</v>
      </c>
      <c r="E21" s="58" t="s">
        <v>225</v>
      </c>
    </row>
    <row r="22" spans="1:5" x14ac:dyDescent="0.2">
      <c r="A22" s="56">
        <v>42769</v>
      </c>
      <c r="B22" s="82" t="s">
        <v>288</v>
      </c>
      <c r="C22" s="82" t="s">
        <v>212</v>
      </c>
      <c r="D22" s="59"/>
      <c r="E22" s="58" t="s">
        <v>226</v>
      </c>
    </row>
    <row r="23" spans="1:5" x14ac:dyDescent="0.2">
      <c r="A23" s="56">
        <v>42772</v>
      </c>
      <c r="B23" s="82" t="s">
        <v>289</v>
      </c>
      <c r="C23" s="82" t="s">
        <v>212</v>
      </c>
      <c r="D23" s="59"/>
      <c r="E23" s="58" t="s">
        <v>227</v>
      </c>
    </row>
    <row r="24" spans="1:5" x14ac:dyDescent="0.2">
      <c r="A24" s="56">
        <v>42774</v>
      </c>
      <c r="B24" s="82" t="s">
        <v>290</v>
      </c>
      <c r="C24" s="82" t="s">
        <v>212</v>
      </c>
      <c r="D24" s="59">
        <v>820.64</v>
      </c>
      <c r="E24" s="58" t="s">
        <v>228</v>
      </c>
    </row>
    <row r="25" spans="1:5" x14ac:dyDescent="0.2">
      <c r="A25" s="56">
        <v>42775</v>
      </c>
      <c r="B25" s="82" t="s">
        <v>291</v>
      </c>
      <c r="C25" s="82" t="s">
        <v>229</v>
      </c>
      <c r="D25" s="59">
        <v>50.82</v>
      </c>
      <c r="E25" s="58" t="s">
        <v>230</v>
      </c>
    </row>
    <row r="26" spans="1:5" x14ac:dyDescent="0.2">
      <c r="A26" s="56">
        <v>42776</v>
      </c>
      <c r="B26" s="82" t="s">
        <v>292</v>
      </c>
      <c r="C26" s="82" t="s">
        <v>212</v>
      </c>
      <c r="D26" s="59">
        <v>463.4</v>
      </c>
      <c r="E26" s="58" t="s">
        <v>231</v>
      </c>
    </row>
    <row r="27" spans="1:5" x14ac:dyDescent="0.2">
      <c r="A27" s="56">
        <v>42776</v>
      </c>
      <c r="B27" s="82" t="s">
        <v>293</v>
      </c>
      <c r="C27" s="82" t="s">
        <v>212</v>
      </c>
      <c r="D27" s="59"/>
      <c r="E27" s="58" t="s">
        <v>232</v>
      </c>
    </row>
    <row r="28" spans="1:5" x14ac:dyDescent="0.2">
      <c r="A28" s="56">
        <v>42779</v>
      </c>
      <c r="B28" s="82" t="s">
        <v>294</v>
      </c>
      <c r="C28" s="82" t="s">
        <v>212</v>
      </c>
      <c r="D28" s="59">
        <v>161.94999999999999</v>
      </c>
      <c r="E28" s="58" t="s">
        <v>233</v>
      </c>
    </row>
    <row r="29" spans="1:5" x14ac:dyDescent="0.2">
      <c r="A29" s="56">
        <v>42781</v>
      </c>
      <c r="B29" s="82" t="s">
        <v>295</v>
      </c>
      <c r="C29" s="82" t="s">
        <v>212</v>
      </c>
      <c r="D29" s="59">
        <v>185.53</v>
      </c>
      <c r="E29" s="58" t="s">
        <v>233</v>
      </c>
    </row>
    <row r="30" spans="1:5" x14ac:dyDescent="0.2">
      <c r="A30" s="56">
        <v>42781</v>
      </c>
      <c r="B30" s="82" t="s">
        <v>296</v>
      </c>
      <c r="C30" s="82" t="s">
        <v>212</v>
      </c>
      <c r="D30" s="59">
        <v>188.82</v>
      </c>
      <c r="E30" s="58" t="s">
        <v>233</v>
      </c>
    </row>
    <row r="31" spans="1:5" x14ac:dyDescent="0.2">
      <c r="A31" s="56">
        <v>42781</v>
      </c>
      <c r="B31" s="82" t="s">
        <v>297</v>
      </c>
      <c r="C31" s="82" t="s">
        <v>212</v>
      </c>
      <c r="D31" s="59">
        <v>188.84</v>
      </c>
      <c r="E31" s="58" t="s">
        <v>234</v>
      </c>
    </row>
    <row r="32" spans="1:5" x14ac:dyDescent="0.2">
      <c r="A32" s="56">
        <v>42781</v>
      </c>
      <c r="B32" s="82" t="s">
        <v>298</v>
      </c>
      <c r="C32" s="82" t="s">
        <v>229</v>
      </c>
      <c r="D32" s="59"/>
      <c r="E32" s="58" t="s">
        <v>230</v>
      </c>
    </row>
    <row r="33" spans="1:5" x14ac:dyDescent="0.2">
      <c r="A33" s="56">
        <v>42781</v>
      </c>
      <c r="B33" s="82" t="s">
        <v>289</v>
      </c>
      <c r="C33" s="82" t="s">
        <v>212</v>
      </c>
      <c r="D33" s="59">
        <v>75.8</v>
      </c>
      <c r="E33" s="58" t="s">
        <v>235</v>
      </c>
    </row>
    <row r="34" spans="1:5" x14ac:dyDescent="0.2">
      <c r="A34" s="56">
        <v>42787</v>
      </c>
      <c r="B34" s="82" t="s">
        <v>299</v>
      </c>
      <c r="C34" s="82" t="s">
        <v>236</v>
      </c>
      <c r="D34" s="59" t="s">
        <v>273</v>
      </c>
      <c r="E34" s="58" t="s">
        <v>237</v>
      </c>
    </row>
    <row r="35" spans="1:5" x14ac:dyDescent="0.2">
      <c r="A35" s="56">
        <v>42787</v>
      </c>
      <c r="B35" s="82" t="s">
        <v>300</v>
      </c>
      <c r="C35" s="82" t="s">
        <v>236</v>
      </c>
      <c r="D35" s="59" t="s">
        <v>273</v>
      </c>
      <c r="E35" s="58" t="s">
        <v>237</v>
      </c>
    </row>
    <row r="36" spans="1:5" x14ac:dyDescent="0.2">
      <c r="A36" s="56">
        <v>42787</v>
      </c>
      <c r="B36" s="82" t="s">
        <v>301</v>
      </c>
      <c r="C36" s="82" t="s">
        <v>236</v>
      </c>
      <c r="D36" s="59" t="s">
        <v>273</v>
      </c>
      <c r="E36" s="58" t="s">
        <v>237</v>
      </c>
    </row>
    <row r="37" spans="1:5" x14ac:dyDescent="0.2">
      <c r="A37" s="56">
        <v>42788</v>
      </c>
      <c r="B37" s="82" t="s">
        <v>301</v>
      </c>
      <c r="C37" s="82" t="s">
        <v>212</v>
      </c>
      <c r="D37" s="59">
        <v>1127.82</v>
      </c>
      <c r="E37" s="58" t="s">
        <v>238</v>
      </c>
    </row>
    <row r="38" spans="1:5" x14ac:dyDescent="0.2">
      <c r="A38" s="56">
        <v>42787</v>
      </c>
      <c r="B38" s="82" t="s">
        <v>291</v>
      </c>
      <c r="C38" s="82" t="s">
        <v>236</v>
      </c>
      <c r="D38" s="59" t="s">
        <v>273</v>
      </c>
      <c r="E38" s="58" t="s">
        <v>237</v>
      </c>
    </row>
    <row r="39" spans="1:5" x14ac:dyDescent="0.2">
      <c r="A39" s="56">
        <v>42788</v>
      </c>
      <c r="B39" s="82" t="s">
        <v>302</v>
      </c>
      <c r="C39" s="82" t="s">
        <v>212</v>
      </c>
      <c r="D39" s="59">
        <v>237.72</v>
      </c>
      <c r="E39" s="58" t="s">
        <v>233</v>
      </c>
    </row>
    <row r="40" spans="1:5" x14ac:dyDescent="0.2">
      <c r="A40" s="56">
        <v>42789</v>
      </c>
      <c r="B40" s="82" t="s">
        <v>290</v>
      </c>
      <c r="C40" s="82" t="s">
        <v>212</v>
      </c>
      <c r="D40" s="59">
        <v>332.41</v>
      </c>
      <c r="E40" s="58" t="s">
        <v>239</v>
      </c>
    </row>
    <row r="41" spans="1:5" x14ac:dyDescent="0.2">
      <c r="A41" s="56">
        <v>42789</v>
      </c>
      <c r="B41" s="82" t="s">
        <v>303</v>
      </c>
      <c r="C41" s="82" t="s">
        <v>212</v>
      </c>
      <c r="D41" s="59">
        <v>55</v>
      </c>
      <c r="E41" s="58" t="s">
        <v>240</v>
      </c>
    </row>
    <row r="42" spans="1:5" x14ac:dyDescent="0.2">
      <c r="A42" s="56">
        <v>42789</v>
      </c>
      <c r="B42" s="82" t="s">
        <v>300</v>
      </c>
      <c r="C42" s="82" t="s">
        <v>212</v>
      </c>
      <c r="D42" s="59">
        <v>53.22</v>
      </c>
      <c r="E42" s="58" t="s">
        <v>241</v>
      </c>
    </row>
    <row r="43" spans="1:5" x14ac:dyDescent="0.2">
      <c r="A43" s="56">
        <v>42794</v>
      </c>
      <c r="B43" s="82" t="s">
        <v>304</v>
      </c>
      <c r="C43" s="82" t="s">
        <v>212</v>
      </c>
      <c r="D43" s="59">
        <v>23.88</v>
      </c>
      <c r="E43" s="58" t="s">
        <v>242</v>
      </c>
    </row>
    <row r="44" spans="1:5" x14ac:dyDescent="0.2">
      <c r="A44" s="56">
        <v>42800</v>
      </c>
      <c r="B44" s="82" t="s">
        <v>303</v>
      </c>
      <c r="C44" s="82" t="s">
        <v>212</v>
      </c>
      <c r="D44" s="59">
        <v>45.6</v>
      </c>
      <c r="E44" s="58" t="s">
        <v>243</v>
      </c>
    </row>
    <row r="45" spans="1:5" x14ac:dyDescent="0.2">
      <c r="A45" s="56">
        <v>42801</v>
      </c>
      <c r="B45" s="82" t="s">
        <v>303</v>
      </c>
      <c r="C45" s="82" t="s">
        <v>212</v>
      </c>
      <c r="D45" s="59">
        <v>521.45000000000005</v>
      </c>
      <c r="E45" s="58" t="s">
        <v>244</v>
      </c>
    </row>
    <row r="46" spans="1:5" x14ac:dyDescent="0.2">
      <c r="A46" s="56">
        <v>42801</v>
      </c>
      <c r="B46" s="82" t="s">
        <v>305</v>
      </c>
      <c r="C46" s="82" t="s">
        <v>212</v>
      </c>
      <c r="D46" s="59">
        <v>400.94</v>
      </c>
      <c r="E46" s="58" t="s">
        <v>245</v>
      </c>
    </row>
    <row r="47" spans="1:5" x14ac:dyDescent="0.2">
      <c r="A47" s="56">
        <v>42802</v>
      </c>
      <c r="B47" s="82" t="s">
        <v>306</v>
      </c>
      <c r="C47" s="82" t="s">
        <v>212</v>
      </c>
      <c r="D47" s="59">
        <v>257.2</v>
      </c>
      <c r="E47" s="58" t="s">
        <v>245</v>
      </c>
    </row>
    <row r="48" spans="1:5" x14ac:dyDescent="0.2">
      <c r="A48" s="56">
        <v>42803</v>
      </c>
      <c r="B48" s="82" t="s">
        <v>306</v>
      </c>
      <c r="C48" s="82" t="s">
        <v>212</v>
      </c>
      <c r="D48" s="59">
        <v>208.7</v>
      </c>
      <c r="E48" s="58" t="s">
        <v>246</v>
      </c>
    </row>
    <row r="49" spans="1:5" x14ac:dyDescent="0.2">
      <c r="A49" s="56">
        <v>42802</v>
      </c>
      <c r="B49" s="82" t="s">
        <v>307</v>
      </c>
      <c r="C49" s="82" t="s">
        <v>212</v>
      </c>
      <c r="D49" s="59">
        <v>326.52</v>
      </c>
      <c r="E49" s="58" t="s">
        <v>233</v>
      </c>
    </row>
    <row r="50" spans="1:5" x14ac:dyDescent="0.2">
      <c r="A50" s="56">
        <v>42803</v>
      </c>
      <c r="B50" s="82" t="s">
        <v>308</v>
      </c>
      <c r="C50" s="82" t="s">
        <v>229</v>
      </c>
      <c r="D50" s="59">
        <v>45.02</v>
      </c>
      <c r="E50" s="58" t="s">
        <v>230</v>
      </c>
    </row>
    <row r="51" spans="1:5" x14ac:dyDescent="0.2">
      <c r="A51" s="56">
        <v>42804</v>
      </c>
      <c r="B51" s="82" t="s">
        <v>309</v>
      </c>
      <c r="C51" s="82" t="s">
        <v>212</v>
      </c>
      <c r="D51" s="59">
        <v>284.68</v>
      </c>
      <c r="E51" s="58" t="s">
        <v>233</v>
      </c>
    </row>
    <row r="52" spans="1:5" x14ac:dyDescent="0.2">
      <c r="A52" s="56">
        <v>42804</v>
      </c>
      <c r="B52" s="82" t="s">
        <v>310</v>
      </c>
      <c r="C52" s="82" t="s">
        <v>212</v>
      </c>
      <c r="D52" s="59">
        <v>324.64999999999998</v>
      </c>
      <c r="E52" s="58" t="s">
        <v>233</v>
      </c>
    </row>
    <row r="53" spans="1:5" x14ac:dyDescent="0.2">
      <c r="A53" s="56">
        <v>42804</v>
      </c>
      <c r="B53" s="82" t="s">
        <v>311</v>
      </c>
      <c r="C53" s="82" t="s">
        <v>212</v>
      </c>
      <c r="D53" s="59">
        <v>14.32</v>
      </c>
      <c r="E53" s="58" t="s">
        <v>247</v>
      </c>
    </row>
    <row r="54" spans="1:5" x14ac:dyDescent="0.2">
      <c r="A54" s="56">
        <v>42837</v>
      </c>
      <c r="B54" s="82" t="s">
        <v>310</v>
      </c>
      <c r="C54" s="82" t="s">
        <v>212</v>
      </c>
      <c r="D54" s="59">
        <v>871.33</v>
      </c>
      <c r="E54" s="58" t="s">
        <v>248</v>
      </c>
    </row>
    <row r="55" spans="1:5" x14ac:dyDescent="0.2">
      <c r="A55" s="56">
        <v>42809</v>
      </c>
      <c r="B55" s="82" t="s">
        <v>312</v>
      </c>
      <c r="C55" s="82" t="s">
        <v>212</v>
      </c>
      <c r="D55" s="59">
        <v>243.56</v>
      </c>
      <c r="E55" s="58" t="s">
        <v>233</v>
      </c>
    </row>
    <row r="56" spans="1:5" x14ac:dyDescent="0.2">
      <c r="A56" s="56">
        <v>42811</v>
      </c>
      <c r="B56" s="82" t="s">
        <v>313</v>
      </c>
      <c r="C56" s="82" t="s">
        <v>212</v>
      </c>
      <c r="D56" s="59"/>
      <c r="E56" s="58" t="s">
        <v>249</v>
      </c>
    </row>
    <row r="57" spans="1:5" x14ac:dyDescent="0.2">
      <c r="A57" s="56">
        <v>42816</v>
      </c>
      <c r="B57" s="82" t="s">
        <v>297</v>
      </c>
      <c r="C57" s="82" t="s">
        <v>250</v>
      </c>
      <c r="D57" s="59">
        <v>545.04</v>
      </c>
      <c r="E57" s="58" t="s">
        <v>251</v>
      </c>
    </row>
    <row r="58" spans="1:5" x14ac:dyDescent="0.2">
      <c r="A58" s="56">
        <v>42816</v>
      </c>
      <c r="B58" s="82" t="s">
        <v>314</v>
      </c>
      <c r="C58" s="82" t="s">
        <v>212</v>
      </c>
      <c r="D58" s="59">
        <v>41.52</v>
      </c>
      <c r="E58" s="60" t="s">
        <v>252</v>
      </c>
    </row>
    <row r="59" spans="1:5" x14ac:dyDescent="0.2">
      <c r="A59" s="56">
        <v>42816</v>
      </c>
      <c r="B59" s="82" t="s">
        <v>309</v>
      </c>
      <c r="C59" s="82" t="s">
        <v>212</v>
      </c>
      <c r="D59" s="59">
        <v>438.79</v>
      </c>
      <c r="E59" s="58" t="s">
        <v>253</v>
      </c>
    </row>
    <row r="60" spans="1:5" x14ac:dyDescent="0.2">
      <c r="A60" s="56">
        <v>42817</v>
      </c>
      <c r="B60" s="82" t="s">
        <v>315</v>
      </c>
      <c r="C60" s="82" t="s">
        <v>212</v>
      </c>
      <c r="D60" s="59">
        <v>355</v>
      </c>
      <c r="E60" s="58" t="s">
        <v>254</v>
      </c>
    </row>
    <row r="61" spans="1:5" x14ac:dyDescent="0.2">
      <c r="A61" s="56">
        <v>42818</v>
      </c>
      <c r="B61" s="82" t="s">
        <v>316</v>
      </c>
      <c r="C61" s="82" t="s">
        <v>212</v>
      </c>
      <c r="D61" s="59">
        <v>442.32</v>
      </c>
      <c r="E61" s="58" t="s">
        <v>233</v>
      </c>
    </row>
    <row r="62" spans="1:5" x14ac:dyDescent="0.2">
      <c r="A62" s="56">
        <v>42820</v>
      </c>
      <c r="B62" s="82" t="s">
        <v>317</v>
      </c>
      <c r="C62" s="82" t="s">
        <v>212</v>
      </c>
      <c r="D62" s="59">
        <v>158.62</v>
      </c>
      <c r="E62" s="58" t="s">
        <v>255</v>
      </c>
    </row>
    <row r="63" spans="1:5" x14ac:dyDescent="0.2">
      <c r="A63" s="56">
        <v>42824</v>
      </c>
      <c r="B63" s="82" t="s">
        <v>318</v>
      </c>
      <c r="C63" s="82" t="s">
        <v>212</v>
      </c>
      <c r="D63" s="59">
        <v>220.01</v>
      </c>
      <c r="E63" s="58" t="s">
        <v>256</v>
      </c>
    </row>
    <row r="64" spans="1:5" x14ac:dyDescent="0.2">
      <c r="A64" s="56">
        <v>42828</v>
      </c>
      <c r="B64" s="82" t="s">
        <v>319</v>
      </c>
      <c r="C64" s="82" t="s">
        <v>229</v>
      </c>
      <c r="D64" s="59">
        <v>33.39</v>
      </c>
      <c r="E64" s="58" t="s">
        <v>257</v>
      </c>
    </row>
    <row r="65" spans="1:5" x14ac:dyDescent="0.2">
      <c r="A65" s="56">
        <v>42835</v>
      </c>
      <c r="B65" s="82" t="s">
        <v>320</v>
      </c>
      <c r="C65" s="82" t="s">
        <v>212</v>
      </c>
      <c r="D65" s="59">
        <v>206.58</v>
      </c>
      <c r="E65" s="58" t="s">
        <v>233</v>
      </c>
    </row>
    <row r="66" spans="1:5" x14ac:dyDescent="0.2">
      <c r="A66" s="56">
        <v>42836</v>
      </c>
      <c r="B66" s="82" t="s">
        <v>314</v>
      </c>
      <c r="C66" s="82" t="s">
        <v>212</v>
      </c>
      <c r="D66" s="59">
        <v>46.06</v>
      </c>
      <c r="E66" s="58" t="s">
        <v>233</v>
      </c>
    </row>
    <row r="67" spans="1:5" x14ac:dyDescent="0.2">
      <c r="A67" s="56">
        <v>42836</v>
      </c>
      <c r="B67" s="82" t="s">
        <v>321</v>
      </c>
      <c r="C67" s="82" t="s">
        <v>258</v>
      </c>
      <c r="D67" s="59">
        <v>250</v>
      </c>
      <c r="E67" s="58" t="s">
        <v>259</v>
      </c>
    </row>
    <row r="68" spans="1:5" x14ac:dyDescent="0.2">
      <c r="A68" s="56">
        <v>42837</v>
      </c>
      <c r="B68" s="82" t="s">
        <v>319</v>
      </c>
      <c r="C68" s="82" t="s">
        <v>212</v>
      </c>
      <c r="D68" s="59">
        <v>290.45999999999998</v>
      </c>
      <c r="E68" s="58" t="s">
        <v>244</v>
      </c>
    </row>
    <row r="69" spans="1:5" x14ac:dyDescent="0.2">
      <c r="A69" s="56">
        <v>42838</v>
      </c>
      <c r="B69" s="82" t="s">
        <v>301</v>
      </c>
      <c r="C69" s="82" t="s">
        <v>212</v>
      </c>
      <c r="D69" s="59">
        <v>237.91</v>
      </c>
      <c r="E69" s="58" t="s">
        <v>233</v>
      </c>
    </row>
    <row r="70" spans="1:5" x14ac:dyDescent="0.2">
      <c r="A70" s="61">
        <v>42849</v>
      </c>
      <c r="B70" s="85" t="s">
        <v>284</v>
      </c>
      <c r="C70" s="85" t="s">
        <v>212</v>
      </c>
      <c r="D70" s="86">
        <v>854.68</v>
      </c>
      <c r="E70" s="62" t="s">
        <v>260</v>
      </c>
    </row>
    <row r="71" spans="1:5" x14ac:dyDescent="0.2">
      <c r="A71" s="61">
        <v>42852</v>
      </c>
      <c r="B71" s="85" t="s">
        <v>301</v>
      </c>
      <c r="C71" s="85" t="s">
        <v>229</v>
      </c>
      <c r="D71" s="86">
        <v>45.02</v>
      </c>
      <c r="E71" s="62" t="s">
        <v>230</v>
      </c>
    </row>
    <row r="72" spans="1:5" x14ac:dyDescent="0.2">
      <c r="A72" s="61">
        <v>42853</v>
      </c>
      <c r="B72" s="85" t="s">
        <v>288</v>
      </c>
      <c r="C72" s="85" t="s">
        <v>229</v>
      </c>
      <c r="D72" s="86">
        <v>50.82</v>
      </c>
      <c r="E72" s="62" t="s">
        <v>230</v>
      </c>
    </row>
    <row r="73" spans="1:5" x14ac:dyDescent="0.2">
      <c r="A73" s="61" t="s">
        <v>261</v>
      </c>
      <c r="B73" s="85" t="s">
        <v>314</v>
      </c>
      <c r="C73" s="85" t="s">
        <v>229</v>
      </c>
      <c r="D73" s="86">
        <v>61.42</v>
      </c>
      <c r="E73" s="62"/>
    </row>
    <row r="74" spans="1:5" x14ac:dyDescent="0.2">
      <c r="A74" s="61">
        <v>42858</v>
      </c>
      <c r="B74" s="85" t="s">
        <v>295</v>
      </c>
      <c r="C74" s="85" t="s">
        <v>212</v>
      </c>
      <c r="D74" s="86">
        <v>725.81</v>
      </c>
      <c r="E74" s="62" t="s">
        <v>262</v>
      </c>
    </row>
    <row r="75" spans="1:5" x14ac:dyDescent="0.2">
      <c r="A75" s="61">
        <v>42864</v>
      </c>
      <c r="B75" s="85" t="s">
        <v>319</v>
      </c>
      <c r="C75" s="85" t="s">
        <v>229</v>
      </c>
      <c r="D75" s="86">
        <v>123.745</v>
      </c>
      <c r="E75" s="62" t="s">
        <v>263</v>
      </c>
    </row>
    <row r="76" spans="1:5" x14ac:dyDescent="0.2">
      <c r="A76" s="61">
        <v>42865</v>
      </c>
      <c r="B76" s="85" t="s">
        <v>314</v>
      </c>
      <c r="C76" s="85" t="s">
        <v>212</v>
      </c>
      <c r="D76" s="86"/>
      <c r="E76" s="62" t="s">
        <v>264</v>
      </c>
    </row>
    <row r="77" spans="1:5" x14ac:dyDescent="0.2">
      <c r="A77" s="61">
        <v>42872</v>
      </c>
      <c r="B77" s="85" t="s">
        <v>319</v>
      </c>
      <c r="C77" s="85" t="s">
        <v>229</v>
      </c>
      <c r="D77" s="86">
        <v>123.74</v>
      </c>
      <c r="E77" s="62" t="s">
        <v>265</v>
      </c>
    </row>
    <row r="78" spans="1:5" x14ac:dyDescent="0.2">
      <c r="A78" s="61">
        <v>42877</v>
      </c>
      <c r="B78" s="85" t="s">
        <v>309</v>
      </c>
      <c r="C78" s="85" t="s">
        <v>212</v>
      </c>
      <c r="D78" s="86"/>
      <c r="E78" s="62" t="s">
        <v>266</v>
      </c>
    </row>
    <row r="79" spans="1:5" x14ac:dyDescent="0.2">
      <c r="A79" s="61"/>
      <c r="B79" s="85"/>
      <c r="C79" s="85"/>
      <c r="D79" s="86"/>
      <c r="E79" s="62"/>
    </row>
    <row r="80" spans="1:5" x14ac:dyDescent="0.2">
      <c r="A80" s="63"/>
      <c r="B80" s="87"/>
      <c r="C80" s="88"/>
      <c r="D80" s="70"/>
      <c r="E80" s="64"/>
    </row>
    <row r="81" spans="1:5" x14ac:dyDescent="0.2">
      <c r="A81" s="63"/>
      <c r="B81" s="87"/>
      <c r="C81" s="88"/>
      <c r="D81" s="70"/>
      <c r="E81" s="64"/>
    </row>
    <row r="82" spans="1:5" x14ac:dyDescent="0.2">
      <c r="A82" s="65"/>
      <c r="B82" s="89"/>
      <c r="C82" s="89"/>
      <c r="D82" s="90"/>
      <c r="E82" s="66"/>
    </row>
    <row r="83" spans="1:5" x14ac:dyDescent="0.2">
      <c r="A83" s="63"/>
      <c r="B83" s="88"/>
      <c r="C83" s="88"/>
      <c r="D83" s="70"/>
      <c r="E83" s="64"/>
    </row>
    <row r="84" spans="1:5" x14ac:dyDescent="0.2">
      <c r="A84" s="63"/>
      <c r="B84" s="88"/>
      <c r="C84" s="88"/>
      <c r="D84" s="70"/>
      <c r="E84" s="64"/>
    </row>
    <row r="85" spans="1:5" x14ac:dyDescent="0.2">
      <c r="A85" s="63"/>
      <c r="B85" s="88"/>
      <c r="C85" s="88"/>
      <c r="D85" s="70"/>
      <c r="E85" s="64"/>
    </row>
    <row r="86" spans="1:5" x14ac:dyDescent="0.2">
      <c r="A86" s="67"/>
      <c r="B86" s="43"/>
      <c r="C86" s="43"/>
      <c r="D86" s="91"/>
      <c r="E86" s="68"/>
    </row>
    <row r="87" spans="1:5" x14ac:dyDescent="0.2">
      <c r="A87" s="63"/>
      <c r="B87" s="88"/>
      <c r="C87" s="88"/>
      <c r="D87" s="70"/>
      <c r="E87" s="64"/>
    </row>
    <row r="88" spans="1:5" x14ac:dyDescent="0.2">
      <c r="A88" s="63"/>
      <c r="B88" s="88"/>
      <c r="C88" s="88"/>
      <c r="D88" s="70"/>
      <c r="E88" s="64"/>
    </row>
    <row r="89" spans="1:5" x14ac:dyDescent="0.2">
      <c r="A89" s="63"/>
      <c r="B89" s="87"/>
      <c r="C89" s="88"/>
      <c r="D89" s="70"/>
      <c r="E89" s="64"/>
    </row>
    <row r="90" spans="1:5" x14ac:dyDescent="0.2">
      <c r="A90" s="63"/>
      <c r="B90" s="87"/>
      <c r="C90" s="88"/>
      <c r="D90" s="70"/>
      <c r="E90" s="64"/>
    </row>
    <row r="91" spans="1:5" x14ac:dyDescent="0.2">
      <c r="A91" s="69"/>
      <c r="B91" s="88"/>
      <c r="C91" s="43"/>
      <c r="D91" s="70"/>
      <c r="E91" s="64"/>
    </row>
    <row r="92" spans="1:5" ht="15" thickBot="1" x14ac:dyDescent="0.25">
      <c r="A92" s="69"/>
      <c r="B92" s="88"/>
      <c r="C92" s="43"/>
      <c r="D92" s="70"/>
      <c r="E92" s="64"/>
    </row>
    <row r="93" spans="1:5" ht="15.75" thickBot="1" x14ac:dyDescent="0.25">
      <c r="A93" s="52" t="s">
        <v>183</v>
      </c>
      <c r="B93" s="71"/>
      <c r="C93" s="53">
        <f>COUNT(C8:D91)</f>
        <v>59</v>
      </c>
      <c r="D93" s="74">
        <f>SUM(D8:D91)</f>
        <v>15353.625</v>
      </c>
      <c r="E93" s="92"/>
    </row>
    <row r="94" spans="1:5" x14ac:dyDescent="0.2">
      <c r="A94" s="49"/>
      <c r="B94" s="49"/>
      <c r="C94" s="49"/>
      <c r="D94" s="49"/>
      <c r="E94" s="49"/>
    </row>
    <row r="95" spans="1:5" x14ac:dyDescent="0.2">
      <c r="A95" s="72"/>
      <c r="B95" s="73"/>
      <c r="C95" s="73"/>
      <c r="D95" s="73"/>
      <c r="E95" s="73"/>
    </row>
    <row r="96" spans="1:5" ht="15" thickBot="1" x14ac:dyDescent="0.25">
      <c r="A96" s="72"/>
      <c r="B96" s="73"/>
      <c r="C96" s="73"/>
      <c r="D96" s="51"/>
      <c r="E96" s="49"/>
    </row>
    <row r="97" spans="1:5" ht="15" x14ac:dyDescent="0.2">
      <c r="A97" s="211" t="s">
        <v>267</v>
      </c>
      <c r="B97" s="212"/>
      <c r="C97" s="212"/>
      <c r="D97" s="93" t="s">
        <v>205</v>
      </c>
      <c r="E97" s="94"/>
    </row>
    <row r="98" spans="1:5" ht="15" thickBot="1" x14ac:dyDescent="0.25">
      <c r="A98" s="50" t="s">
        <v>268</v>
      </c>
      <c r="B98" s="51"/>
      <c r="C98" s="51"/>
      <c r="D98" s="95" t="s">
        <v>207</v>
      </c>
      <c r="E98" s="96"/>
    </row>
    <row r="99" spans="1:5" ht="15.75" thickBot="1" x14ac:dyDescent="0.25">
      <c r="A99" s="52" t="s">
        <v>208</v>
      </c>
      <c r="B99" s="53" t="s">
        <v>191</v>
      </c>
      <c r="C99" s="54" t="s">
        <v>209</v>
      </c>
      <c r="D99" s="74" t="s">
        <v>210</v>
      </c>
      <c r="E99" s="53" t="s">
        <v>211</v>
      </c>
    </row>
    <row r="100" spans="1:5" x14ac:dyDescent="0.2">
      <c r="A100" s="69">
        <v>42759</v>
      </c>
      <c r="B100" s="75" t="s">
        <v>306</v>
      </c>
      <c r="C100" s="75" t="s">
        <v>269</v>
      </c>
      <c r="D100" s="76">
        <v>61.7</v>
      </c>
      <c r="E100" s="75" t="s">
        <v>270</v>
      </c>
    </row>
    <row r="101" spans="1:5" x14ac:dyDescent="0.2">
      <c r="A101" s="69">
        <v>42760</v>
      </c>
      <c r="B101" s="75" t="s">
        <v>288</v>
      </c>
      <c r="C101" s="75" t="s">
        <v>269</v>
      </c>
      <c r="D101" s="76">
        <v>61.7</v>
      </c>
      <c r="E101" s="75" t="s">
        <v>270</v>
      </c>
    </row>
    <row r="102" spans="1:5" x14ac:dyDescent="0.2">
      <c r="A102" s="69">
        <v>42761</v>
      </c>
      <c r="B102" s="75" t="s">
        <v>316</v>
      </c>
      <c r="C102" s="75" t="s">
        <v>271</v>
      </c>
      <c r="D102" s="76">
        <v>61</v>
      </c>
      <c r="E102" s="75" t="s">
        <v>270</v>
      </c>
    </row>
    <row r="103" spans="1:5" x14ac:dyDescent="0.2">
      <c r="A103" s="69">
        <v>42804</v>
      </c>
      <c r="B103" s="75" t="s">
        <v>322</v>
      </c>
      <c r="C103" s="75" t="s">
        <v>271</v>
      </c>
      <c r="D103" s="76">
        <v>59.32</v>
      </c>
      <c r="E103" s="75" t="s">
        <v>270</v>
      </c>
    </row>
    <row r="104" spans="1:5" x14ac:dyDescent="0.2">
      <c r="A104" s="69">
        <v>42808</v>
      </c>
      <c r="B104" s="75" t="s">
        <v>314</v>
      </c>
      <c r="C104" s="75" t="s">
        <v>271</v>
      </c>
      <c r="D104" s="76">
        <v>61.7</v>
      </c>
      <c r="E104" s="75" t="s">
        <v>270</v>
      </c>
    </row>
    <row r="105" spans="1:5" x14ac:dyDescent="0.2">
      <c r="A105" s="69">
        <v>42811</v>
      </c>
      <c r="B105" s="75" t="s">
        <v>323</v>
      </c>
      <c r="C105" s="75" t="s">
        <v>271</v>
      </c>
      <c r="D105" s="76">
        <v>61.7</v>
      </c>
      <c r="E105" s="75" t="s">
        <v>270</v>
      </c>
    </row>
    <row r="106" spans="1:5" x14ac:dyDescent="0.2">
      <c r="A106" s="69">
        <v>42816</v>
      </c>
      <c r="B106" s="75" t="s">
        <v>324</v>
      </c>
      <c r="C106" s="75" t="s">
        <v>271</v>
      </c>
      <c r="D106" s="76">
        <v>59.32</v>
      </c>
      <c r="E106" s="75" t="s">
        <v>270</v>
      </c>
    </row>
    <row r="107" spans="1:5" x14ac:dyDescent="0.2">
      <c r="A107" s="69">
        <v>42815</v>
      </c>
      <c r="B107" s="75" t="s">
        <v>305</v>
      </c>
      <c r="C107" s="75" t="s">
        <v>271</v>
      </c>
      <c r="D107" s="76">
        <v>59.32</v>
      </c>
      <c r="E107" s="75" t="s">
        <v>270</v>
      </c>
    </row>
    <row r="108" spans="1:5" x14ac:dyDescent="0.2">
      <c r="A108" s="69">
        <v>42850</v>
      </c>
      <c r="B108" s="75" t="s">
        <v>325</v>
      </c>
      <c r="C108" s="75" t="s">
        <v>271</v>
      </c>
      <c r="D108" s="76">
        <v>61.7</v>
      </c>
      <c r="E108" s="75" t="s">
        <v>270</v>
      </c>
    </row>
    <row r="109" spans="1:5" x14ac:dyDescent="0.2">
      <c r="A109" s="69"/>
      <c r="B109" s="75"/>
      <c r="C109" s="75"/>
      <c r="D109" s="76"/>
      <c r="E109" s="75"/>
    </row>
    <row r="110" spans="1:5" x14ac:dyDescent="0.2">
      <c r="A110" s="69"/>
      <c r="B110" s="69"/>
      <c r="C110" s="75"/>
      <c r="D110" s="76"/>
      <c r="E110" s="75"/>
    </row>
    <row r="111" spans="1:5" x14ac:dyDescent="0.2">
      <c r="A111" s="69"/>
      <c r="B111" s="75"/>
      <c r="C111" s="75"/>
      <c r="D111" s="76"/>
      <c r="E111" s="75"/>
    </row>
    <row r="112" spans="1:5" x14ac:dyDescent="0.2">
      <c r="A112" s="69"/>
      <c r="B112" s="75"/>
      <c r="C112" s="75"/>
      <c r="D112" s="76"/>
      <c r="E112" s="75"/>
    </row>
    <row r="113" spans="1:5" x14ac:dyDescent="0.2">
      <c r="A113" s="69"/>
      <c r="B113" s="75"/>
      <c r="C113" s="75"/>
      <c r="D113" s="76"/>
      <c r="E113" s="75"/>
    </row>
    <row r="114" spans="1:5" x14ac:dyDescent="0.2">
      <c r="A114" s="69"/>
      <c r="B114" s="75"/>
      <c r="C114" s="75"/>
      <c r="D114" s="76"/>
      <c r="E114" s="75"/>
    </row>
    <row r="115" spans="1:5" x14ac:dyDescent="0.2">
      <c r="A115" s="69"/>
      <c r="B115" s="75"/>
      <c r="C115" s="75"/>
      <c r="D115" s="76"/>
      <c r="E115" s="75"/>
    </row>
    <row r="116" spans="1:5" x14ac:dyDescent="0.2">
      <c r="A116" s="69"/>
      <c r="B116" s="75"/>
      <c r="C116" s="75"/>
      <c r="D116" s="76"/>
      <c r="E116" s="75"/>
    </row>
    <row r="117" spans="1:5" x14ac:dyDescent="0.2">
      <c r="A117" s="69"/>
      <c r="B117" s="75"/>
      <c r="C117" s="75"/>
      <c r="D117" s="76"/>
      <c r="E117" s="75"/>
    </row>
    <row r="118" spans="1:5" x14ac:dyDescent="0.2">
      <c r="A118" s="69"/>
      <c r="B118" s="75"/>
      <c r="C118" s="75"/>
      <c r="D118" s="76"/>
      <c r="E118" s="75"/>
    </row>
    <row r="119" spans="1:5" x14ac:dyDescent="0.2">
      <c r="A119" s="69"/>
      <c r="B119" s="75"/>
      <c r="C119" s="75"/>
      <c r="D119" s="76"/>
      <c r="E119" s="75"/>
    </row>
    <row r="120" spans="1:5" x14ac:dyDescent="0.2">
      <c r="A120" s="69"/>
      <c r="B120" s="75"/>
      <c r="C120" s="75"/>
      <c r="D120" s="76"/>
      <c r="E120" s="75"/>
    </row>
    <row r="121" spans="1:5" x14ac:dyDescent="0.2">
      <c r="A121" s="69"/>
      <c r="B121" s="75"/>
      <c r="C121" s="75"/>
      <c r="D121" s="76"/>
      <c r="E121" s="75"/>
    </row>
    <row r="122" spans="1:5" x14ac:dyDescent="0.2">
      <c r="A122" s="69"/>
      <c r="B122" s="75"/>
      <c r="C122" s="75"/>
      <c r="D122" s="76"/>
      <c r="E122" s="75"/>
    </row>
    <row r="123" spans="1:5" x14ac:dyDescent="0.2">
      <c r="A123" s="69"/>
      <c r="B123" s="75"/>
      <c r="C123" s="75"/>
      <c r="D123" s="76"/>
      <c r="E123" s="75"/>
    </row>
    <row r="124" spans="1:5" x14ac:dyDescent="0.2">
      <c r="A124" s="69"/>
      <c r="B124" s="75"/>
      <c r="C124" s="75"/>
      <c r="D124" s="76"/>
      <c r="E124" s="75"/>
    </row>
    <row r="125" spans="1:5" x14ac:dyDescent="0.2">
      <c r="A125" s="69"/>
      <c r="B125" s="75"/>
      <c r="C125" s="75"/>
      <c r="D125" s="76"/>
      <c r="E125" s="75"/>
    </row>
    <row r="126" spans="1:5" x14ac:dyDescent="0.2">
      <c r="A126" s="69"/>
      <c r="B126" s="75"/>
      <c r="C126" s="75"/>
      <c r="D126" s="76"/>
      <c r="E126" s="75"/>
    </row>
    <row r="127" spans="1:5" x14ac:dyDescent="0.2">
      <c r="A127" s="69"/>
      <c r="B127" s="75"/>
      <c r="C127" s="75"/>
      <c r="D127" s="76"/>
      <c r="E127" s="75"/>
    </row>
    <row r="128" spans="1:5" x14ac:dyDescent="0.2">
      <c r="A128" s="69"/>
      <c r="B128" s="75"/>
      <c r="C128" s="75"/>
      <c r="D128" s="76"/>
      <c r="E128" s="75"/>
    </row>
    <row r="129" spans="1:5" x14ac:dyDescent="0.2">
      <c r="A129" s="69"/>
      <c r="B129" s="75"/>
      <c r="C129" s="75"/>
      <c r="D129" s="76"/>
      <c r="E129" s="75"/>
    </row>
    <row r="130" spans="1:5" x14ac:dyDescent="0.2">
      <c r="A130" s="69"/>
      <c r="B130" s="75"/>
      <c r="C130" s="75"/>
      <c r="D130" s="76"/>
      <c r="E130" s="75"/>
    </row>
    <row r="131" spans="1:5" x14ac:dyDescent="0.2">
      <c r="A131" s="69"/>
      <c r="B131" s="75"/>
      <c r="C131" s="75"/>
      <c r="D131" s="76"/>
      <c r="E131" s="75"/>
    </row>
    <row r="132" spans="1:5" x14ac:dyDescent="0.2">
      <c r="A132" s="69"/>
      <c r="B132" s="75"/>
      <c r="C132" s="75"/>
      <c r="D132" s="76"/>
      <c r="E132" s="75"/>
    </row>
    <row r="133" spans="1:5" ht="15" thickBot="1" x14ac:dyDescent="0.25">
      <c r="A133" s="69"/>
      <c r="B133" s="75"/>
      <c r="C133" s="75"/>
      <c r="D133" s="76"/>
      <c r="E133" s="75"/>
    </row>
    <row r="134" spans="1:5" ht="15.75" thickBot="1" x14ac:dyDescent="0.25">
      <c r="A134" s="52" t="s">
        <v>183</v>
      </c>
      <c r="B134" s="71"/>
      <c r="C134" s="53">
        <f>COUNT(D100:D120)</f>
        <v>9</v>
      </c>
      <c r="D134" s="74">
        <f>SUM(D100:D131)</f>
        <v>547.46</v>
      </c>
      <c r="E134" s="92"/>
    </row>
    <row r="135" spans="1:5" ht="15" x14ac:dyDescent="0.2">
      <c r="A135" s="77"/>
      <c r="B135" s="78"/>
      <c r="C135" s="97"/>
      <c r="D135" s="98"/>
      <c r="E135" s="99"/>
    </row>
    <row r="136" spans="1:5" x14ac:dyDescent="0.2">
      <c r="A136" s="49"/>
      <c r="B136" s="49"/>
      <c r="C136" s="49"/>
      <c r="D136" s="49"/>
      <c r="E136" s="100" t="s">
        <v>272</v>
      </c>
    </row>
  </sheetData>
  <mergeCells count="2">
    <mergeCell ref="A97:C97"/>
    <mergeCell ref="A5:C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AC76"/>
  <sheetViews>
    <sheetView zoomScale="90" zoomScaleNormal="90" workbookViewId="0">
      <selection activeCell="I3" sqref="I3"/>
    </sheetView>
  </sheetViews>
  <sheetFormatPr baseColWidth="10" defaultRowHeight="14.25" outlineLevelCol="1" x14ac:dyDescent="0.2"/>
  <cols>
    <col min="1" max="1" width="11.75" style="46" customWidth="1"/>
    <col min="2" max="2" width="11" style="46" hidden="1" customWidth="1" outlineLevel="1"/>
    <col min="3" max="3" width="8.75" style="46" hidden="1" customWidth="1" outlineLevel="1"/>
    <col min="4" max="4" width="8.75" style="46" customWidth="1" collapsed="1"/>
    <col min="5" max="5" width="8.75" style="46" customWidth="1" outlineLevel="1"/>
    <col min="6" max="6" width="8.75" style="46" customWidth="1"/>
    <col min="7" max="7" width="8.5" style="46" customWidth="1" outlineLevel="1"/>
    <col min="8" max="8" width="7.5" style="46" customWidth="1"/>
    <col min="9" max="9" width="7.875" style="46" customWidth="1" outlineLevel="1"/>
    <col min="10" max="10" width="7.5" style="46" customWidth="1"/>
    <col min="11" max="11" width="7.875" style="46" customWidth="1" outlineLevel="1"/>
    <col min="12" max="12" width="8.375" style="46" customWidth="1"/>
    <col min="13" max="13" width="8.5" style="46" customWidth="1" outlineLevel="1"/>
    <col min="14" max="14" width="5.875" style="46" customWidth="1"/>
    <col min="15" max="15" width="8.375" style="46" customWidth="1" outlineLevel="1"/>
    <col min="16" max="16" width="8.375" style="46" customWidth="1"/>
    <col min="17" max="17" width="8.5" style="46" customWidth="1" outlineLevel="1"/>
    <col min="18" max="18" width="6" style="46" customWidth="1"/>
    <col min="19" max="19" width="12.25" style="46" customWidth="1" outlineLevel="1"/>
    <col min="20" max="20" width="12.25" style="46" customWidth="1"/>
    <col min="21" max="21" width="9.875" style="46" customWidth="1" outlineLevel="1"/>
    <col min="22" max="22" width="9.875" style="46" customWidth="1"/>
    <col min="23" max="23" width="11" style="46" customWidth="1" outlineLevel="1"/>
    <col min="24" max="24" width="11" style="46" customWidth="1"/>
    <col min="25" max="25" width="11" style="46" customWidth="1" outlineLevel="1"/>
    <col min="26" max="27" width="11" style="46"/>
    <col min="28" max="42" width="11" style="19"/>
    <col min="43" max="256" width="10" style="19"/>
    <col min="257" max="257" width="10.375" style="19" bestFit="1" customWidth="1"/>
    <col min="258" max="258" width="9.75" style="19" customWidth="1"/>
    <col min="259" max="259" width="7.75" style="19" customWidth="1"/>
    <col min="260" max="260" width="7.75" style="19" bestFit="1" customWidth="1"/>
    <col min="261" max="261" width="7.75" style="19" customWidth="1"/>
    <col min="262" max="262" width="7.75" style="19" bestFit="1" customWidth="1"/>
    <col min="263" max="263" width="7.5" style="19" customWidth="1"/>
    <col min="264" max="264" width="6.625" style="19" bestFit="1" customWidth="1"/>
    <col min="265" max="265" width="7" style="19" customWidth="1"/>
    <col min="266" max="266" width="6.625" style="19" bestFit="1" customWidth="1"/>
    <col min="267" max="267" width="7" style="19" customWidth="1"/>
    <col min="268" max="268" width="5.25" style="19" bestFit="1" customWidth="1"/>
    <col min="269" max="269" width="7.5" style="19" customWidth="1"/>
    <col min="270" max="270" width="5.25" style="19" bestFit="1" customWidth="1"/>
    <col min="271" max="271" width="7.375" style="19" customWidth="1"/>
    <col min="272" max="272" width="7.375" style="19" bestFit="1" customWidth="1"/>
    <col min="273" max="273" width="7.5" style="19" customWidth="1"/>
    <col min="274" max="274" width="5.375" style="19" bestFit="1" customWidth="1"/>
    <col min="275" max="275" width="10.75" style="19" customWidth="1"/>
    <col min="276" max="276" width="10.75" style="19" bestFit="1" customWidth="1"/>
    <col min="277" max="277" width="8.75" style="19" customWidth="1"/>
    <col min="278" max="278" width="8.75" style="19" bestFit="1" customWidth="1"/>
    <col min="279" max="279" width="10" style="19" customWidth="1"/>
    <col min="280" max="280" width="10" style="19" bestFit="1" customWidth="1"/>
    <col min="281" max="281" width="9.75" style="19" customWidth="1"/>
    <col min="282" max="512" width="10" style="19"/>
    <col min="513" max="513" width="10.375" style="19" bestFit="1" customWidth="1"/>
    <col min="514" max="514" width="9.75" style="19" customWidth="1"/>
    <col min="515" max="515" width="7.75" style="19" customWidth="1"/>
    <col min="516" max="516" width="7.75" style="19" bestFit="1" customWidth="1"/>
    <col min="517" max="517" width="7.75" style="19" customWidth="1"/>
    <col min="518" max="518" width="7.75" style="19" bestFit="1" customWidth="1"/>
    <col min="519" max="519" width="7.5" style="19" customWidth="1"/>
    <col min="520" max="520" width="6.625" style="19" bestFit="1" customWidth="1"/>
    <col min="521" max="521" width="7" style="19" customWidth="1"/>
    <col min="522" max="522" width="6.625" style="19" bestFit="1" customWidth="1"/>
    <col min="523" max="523" width="7" style="19" customWidth="1"/>
    <col min="524" max="524" width="5.25" style="19" bestFit="1" customWidth="1"/>
    <col min="525" max="525" width="7.5" style="19" customWidth="1"/>
    <col min="526" max="526" width="5.25" style="19" bestFit="1" customWidth="1"/>
    <col min="527" max="527" width="7.375" style="19" customWidth="1"/>
    <col min="528" max="528" width="7.375" style="19" bestFit="1" customWidth="1"/>
    <col min="529" max="529" width="7.5" style="19" customWidth="1"/>
    <col min="530" max="530" width="5.375" style="19" bestFit="1" customWidth="1"/>
    <col min="531" max="531" width="10.75" style="19" customWidth="1"/>
    <col min="532" max="532" width="10.75" style="19" bestFit="1" customWidth="1"/>
    <col min="533" max="533" width="8.75" style="19" customWidth="1"/>
    <col min="534" max="534" width="8.75" style="19" bestFit="1" customWidth="1"/>
    <col min="535" max="535" width="10" style="19" customWidth="1"/>
    <col min="536" max="536" width="10" style="19" bestFit="1" customWidth="1"/>
    <col min="537" max="537" width="9.75" style="19" customWidth="1"/>
    <col min="538" max="768" width="10" style="19"/>
    <col min="769" max="769" width="10.375" style="19" bestFit="1" customWidth="1"/>
    <col min="770" max="770" width="9.75" style="19" customWidth="1"/>
    <col min="771" max="771" width="7.75" style="19" customWidth="1"/>
    <col min="772" max="772" width="7.75" style="19" bestFit="1" customWidth="1"/>
    <col min="773" max="773" width="7.75" style="19" customWidth="1"/>
    <col min="774" max="774" width="7.75" style="19" bestFit="1" customWidth="1"/>
    <col min="775" max="775" width="7.5" style="19" customWidth="1"/>
    <col min="776" max="776" width="6.625" style="19" bestFit="1" customWidth="1"/>
    <col min="777" max="777" width="7" style="19" customWidth="1"/>
    <col min="778" max="778" width="6.625" style="19" bestFit="1" customWidth="1"/>
    <col min="779" max="779" width="7" style="19" customWidth="1"/>
    <col min="780" max="780" width="5.25" style="19" bestFit="1" customWidth="1"/>
    <col min="781" max="781" width="7.5" style="19" customWidth="1"/>
    <col min="782" max="782" width="5.25" style="19" bestFit="1" customWidth="1"/>
    <col min="783" max="783" width="7.375" style="19" customWidth="1"/>
    <col min="784" max="784" width="7.375" style="19" bestFit="1" customWidth="1"/>
    <col min="785" max="785" width="7.5" style="19" customWidth="1"/>
    <col min="786" max="786" width="5.375" style="19" bestFit="1" customWidth="1"/>
    <col min="787" max="787" width="10.75" style="19" customWidth="1"/>
    <col min="788" max="788" width="10.75" style="19" bestFit="1" customWidth="1"/>
    <col min="789" max="789" width="8.75" style="19" customWidth="1"/>
    <col min="790" max="790" width="8.75" style="19" bestFit="1" customWidth="1"/>
    <col min="791" max="791" width="10" style="19" customWidth="1"/>
    <col min="792" max="792" width="10" style="19" bestFit="1" customWidth="1"/>
    <col min="793" max="793" width="9.75" style="19" customWidth="1"/>
    <col min="794" max="1024" width="11" style="19"/>
    <col min="1025" max="1025" width="10.375" style="19" bestFit="1" customWidth="1"/>
    <col min="1026" max="1026" width="9.75" style="19" customWidth="1"/>
    <col min="1027" max="1027" width="7.75" style="19" customWidth="1"/>
    <col min="1028" max="1028" width="7.75" style="19" bestFit="1" customWidth="1"/>
    <col min="1029" max="1029" width="7.75" style="19" customWidth="1"/>
    <col min="1030" max="1030" width="7.75" style="19" bestFit="1" customWidth="1"/>
    <col min="1031" max="1031" width="7.5" style="19" customWidth="1"/>
    <col min="1032" max="1032" width="6.625" style="19" bestFit="1" customWidth="1"/>
    <col min="1033" max="1033" width="7" style="19" customWidth="1"/>
    <col min="1034" max="1034" width="6.625" style="19" bestFit="1" customWidth="1"/>
    <col min="1035" max="1035" width="7" style="19" customWidth="1"/>
    <col min="1036" max="1036" width="5.25" style="19" bestFit="1" customWidth="1"/>
    <col min="1037" max="1037" width="7.5" style="19" customWidth="1"/>
    <col min="1038" max="1038" width="5.25" style="19" bestFit="1" customWidth="1"/>
    <col min="1039" max="1039" width="7.375" style="19" customWidth="1"/>
    <col min="1040" max="1040" width="7.375" style="19" bestFit="1" customWidth="1"/>
    <col min="1041" max="1041" width="7.5" style="19" customWidth="1"/>
    <col min="1042" max="1042" width="5.375" style="19" bestFit="1" customWidth="1"/>
    <col min="1043" max="1043" width="10.75" style="19" customWidth="1"/>
    <col min="1044" max="1044" width="10.75" style="19" bestFit="1" customWidth="1"/>
    <col min="1045" max="1045" width="8.75" style="19" customWidth="1"/>
    <col min="1046" max="1046" width="8.75" style="19" bestFit="1" customWidth="1"/>
    <col min="1047" max="1047" width="10" style="19" customWidth="1"/>
    <col min="1048" max="1048" width="10" style="19" bestFit="1" customWidth="1"/>
    <col min="1049" max="1049" width="9.75" style="19" customWidth="1"/>
    <col min="1050" max="1280" width="10" style="19"/>
    <col min="1281" max="1281" width="10.375" style="19" bestFit="1" customWidth="1"/>
    <col min="1282" max="1282" width="9.75" style="19" customWidth="1"/>
    <col min="1283" max="1283" width="7.75" style="19" customWidth="1"/>
    <col min="1284" max="1284" width="7.75" style="19" bestFit="1" customWidth="1"/>
    <col min="1285" max="1285" width="7.75" style="19" customWidth="1"/>
    <col min="1286" max="1286" width="7.75" style="19" bestFit="1" customWidth="1"/>
    <col min="1287" max="1287" width="7.5" style="19" customWidth="1"/>
    <col min="1288" max="1288" width="6.625" style="19" bestFit="1" customWidth="1"/>
    <col min="1289" max="1289" width="7" style="19" customWidth="1"/>
    <col min="1290" max="1290" width="6.625" style="19" bestFit="1" customWidth="1"/>
    <col min="1291" max="1291" width="7" style="19" customWidth="1"/>
    <col min="1292" max="1292" width="5.25" style="19" bestFit="1" customWidth="1"/>
    <col min="1293" max="1293" width="7.5" style="19" customWidth="1"/>
    <col min="1294" max="1294" width="5.25" style="19" bestFit="1" customWidth="1"/>
    <col min="1295" max="1295" width="7.375" style="19" customWidth="1"/>
    <col min="1296" max="1296" width="7.375" style="19" bestFit="1" customWidth="1"/>
    <col min="1297" max="1297" width="7.5" style="19" customWidth="1"/>
    <col min="1298" max="1298" width="5.375" style="19" bestFit="1" customWidth="1"/>
    <col min="1299" max="1299" width="10.75" style="19" customWidth="1"/>
    <col min="1300" max="1300" width="10.75" style="19" bestFit="1" customWidth="1"/>
    <col min="1301" max="1301" width="8.75" style="19" customWidth="1"/>
    <col min="1302" max="1302" width="8.75" style="19" bestFit="1" customWidth="1"/>
    <col min="1303" max="1303" width="10" style="19" customWidth="1"/>
    <col min="1304" max="1304" width="10" style="19" bestFit="1" customWidth="1"/>
    <col min="1305" max="1305" width="9.75" style="19" customWidth="1"/>
    <col min="1306" max="1536" width="10" style="19"/>
    <col min="1537" max="1537" width="10.375" style="19" bestFit="1" customWidth="1"/>
    <col min="1538" max="1538" width="9.75" style="19" customWidth="1"/>
    <col min="1539" max="1539" width="7.75" style="19" customWidth="1"/>
    <col min="1540" max="1540" width="7.75" style="19" bestFit="1" customWidth="1"/>
    <col min="1541" max="1541" width="7.75" style="19" customWidth="1"/>
    <col min="1542" max="1542" width="7.75" style="19" bestFit="1" customWidth="1"/>
    <col min="1543" max="1543" width="7.5" style="19" customWidth="1"/>
    <col min="1544" max="1544" width="6.625" style="19" bestFit="1" customWidth="1"/>
    <col min="1545" max="1545" width="7" style="19" customWidth="1"/>
    <col min="1546" max="1546" width="6.625" style="19" bestFit="1" customWidth="1"/>
    <col min="1547" max="1547" width="7" style="19" customWidth="1"/>
    <col min="1548" max="1548" width="5.25" style="19" bestFit="1" customWidth="1"/>
    <col min="1549" max="1549" width="7.5" style="19" customWidth="1"/>
    <col min="1550" max="1550" width="5.25" style="19" bestFit="1" customWidth="1"/>
    <col min="1551" max="1551" width="7.375" style="19" customWidth="1"/>
    <col min="1552" max="1552" width="7.375" style="19" bestFit="1" customWidth="1"/>
    <col min="1553" max="1553" width="7.5" style="19" customWidth="1"/>
    <col min="1554" max="1554" width="5.375" style="19" bestFit="1" customWidth="1"/>
    <col min="1555" max="1555" width="10.75" style="19" customWidth="1"/>
    <col min="1556" max="1556" width="10.75" style="19" bestFit="1" customWidth="1"/>
    <col min="1557" max="1557" width="8.75" style="19" customWidth="1"/>
    <col min="1558" max="1558" width="8.75" style="19" bestFit="1" customWidth="1"/>
    <col min="1559" max="1559" width="10" style="19" customWidth="1"/>
    <col min="1560" max="1560" width="10" style="19" bestFit="1" customWidth="1"/>
    <col min="1561" max="1561" width="9.75" style="19" customWidth="1"/>
    <col min="1562" max="1792" width="10" style="19"/>
    <col min="1793" max="1793" width="10.375" style="19" bestFit="1" customWidth="1"/>
    <col min="1794" max="1794" width="9.75" style="19" customWidth="1"/>
    <col min="1795" max="1795" width="7.75" style="19" customWidth="1"/>
    <col min="1796" max="1796" width="7.75" style="19" bestFit="1" customWidth="1"/>
    <col min="1797" max="1797" width="7.75" style="19" customWidth="1"/>
    <col min="1798" max="1798" width="7.75" style="19" bestFit="1" customWidth="1"/>
    <col min="1799" max="1799" width="7.5" style="19" customWidth="1"/>
    <col min="1800" max="1800" width="6.625" style="19" bestFit="1" customWidth="1"/>
    <col min="1801" max="1801" width="7" style="19" customWidth="1"/>
    <col min="1802" max="1802" width="6.625" style="19" bestFit="1" customWidth="1"/>
    <col min="1803" max="1803" width="7" style="19" customWidth="1"/>
    <col min="1804" max="1804" width="5.25" style="19" bestFit="1" customWidth="1"/>
    <col min="1805" max="1805" width="7.5" style="19" customWidth="1"/>
    <col min="1806" max="1806" width="5.25" style="19" bestFit="1" customWidth="1"/>
    <col min="1807" max="1807" width="7.375" style="19" customWidth="1"/>
    <col min="1808" max="1808" width="7.375" style="19" bestFit="1" customWidth="1"/>
    <col min="1809" max="1809" width="7.5" style="19" customWidth="1"/>
    <col min="1810" max="1810" width="5.375" style="19" bestFit="1" customWidth="1"/>
    <col min="1811" max="1811" width="10.75" style="19" customWidth="1"/>
    <col min="1812" max="1812" width="10.75" style="19" bestFit="1" customWidth="1"/>
    <col min="1813" max="1813" width="8.75" style="19" customWidth="1"/>
    <col min="1814" max="1814" width="8.75" style="19" bestFit="1" customWidth="1"/>
    <col min="1815" max="1815" width="10" style="19" customWidth="1"/>
    <col min="1816" max="1816" width="10" style="19" bestFit="1" customWidth="1"/>
    <col min="1817" max="1817" width="9.75" style="19" customWidth="1"/>
    <col min="1818" max="2048" width="11" style="19"/>
    <col min="2049" max="2049" width="10.375" style="19" bestFit="1" customWidth="1"/>
    <col min="2050" max="2050" width="9.75" style="19" customWidth="1"/>
    <col min="2051" max="2051" width="7.75" style="19" customWidth="1"/>
    <col min="2052" max="2052" width="7.75" style="19" bestFit="1" customWidth="1"/>
    <col min="2053" max="2053" width="7.75" style="19" customWidth="1"/>
    <col min="2054" max="2054" width="7.75" style="19" bestFit="1" customWidth="1"/>
    <col min="2055" max="2055" width="7.5" style="19" customWidth="1"/>
    <col min="2056" max="2056" width="6.625" style="19" bestFit="1" customWidth="1"/>
    <col min="2057" max="2057" width="7" style="19" customWidth="1"/>
    <col min="2058" max="2058" width="6.625" style="19" bestFit="1" customWidth="1"/>
    <col min="2059" max="2059" width="7" style="19" customWidth="1"/>
    <col min="2060" max="2060" width="5.25" style="19" bestFit="1" customWidth="1"/>
    <col min="2061" max="2061" width="7.5" style="19" customWidth="1"/>
    <col min="2062" max="2062" width="5.25" style="19" bestFit="1" customWidth="1"/>
    <col min="2063" max="2063" width="7.375" style="19" customWidth="1"/>
    <col min="2064" max="2064" width="7.375" style="19" bestFit="1" customWidth="1"/>
    <col min="2065" max="2065" width="7.5" style="19" customWidth="1"/>
    <col min="2066" max="2066" width="5.375" style="19" bestFit="1" customWidth="1"/>
    <col min="2067" max="2067" width="10.75" style="19" customWidth="1"/>
    <col min="2068" max="2068" width="10.75" style="19" bestFit="1" customWidth="1"/>
    <col min="2069" max="2069" width="8.75" style="19" customWidth="1"/>
    <col min="2070" max="2070" width="8.75" style="19" bestFit="1" customWidth="1"/>
    <col min="2071" max="2071" width="10" style="19" customWidth="1"/>
    <col min="2072" max="2072" width="10" style="19" bestFit="1" customWidth="1"/>
    <col min="2073" max="2073" width="9.75" style="19" customWidth="1"/>
    <col min="2074" max="2304" width="10" style="19"/>
    <col min="2305" max="2305" width="10.375" style="19" bestFit="1" customWidth="1"/>
    <col min="2306" max="2306" width="9.75" style="19" customWidth="1"/>
    <col min="2307" max="2307" width="7.75" style="19" customWidth="1"/>
    <col min="2308" max="2308" width="7.75" style="19" bestFit="1" customWidth="1"/>
    <col min="2309" max="2309" width="7.75" style="19" customWidth="1"/>
    <col min="2310" max="2310" width="7.75" style="19" bestFit="1" customWidth="1"/>
    <col min="2311" max="2311" width="7.5" style="19" customWidth="1"/>
    <col min="2312" max="2312" width="6.625" style="19" bestFit="1" customWidth="1"/>
    <col min="2313" max="2313" width="7" style="19" customWidth="1"/>
    <col min="2314" max="2314" width="6.625" style="19" bestFit="1" customWidth="1"/>
    <col min="2315" max="2315" width="7" style="19" customWidth="1"/>
    <col min="2316" max="2316" width="5.25" style="19" bestFit="1" customWidth="1"/>
    <col min="2317" max="2317" width="7.5" style="19" customWidth="1"/>
    <col min="2318" max="2318" width="5.25" style="19" bestFit="1" customWidth="1"/>
    <col min="2319" max="2319" width="7.375" style="19" customWidth="1"/>
    <col min="2320" max="2320" width="7.375" style="19" bestFit="1" customWidth="1"/>
    <col min="2321" max="2321" width="7.5" style="19" customWidth="1"/>
    <col min="2322" max="2322" width="5.375" style="19" bestFit="1" customWidth="1"/>
    <col min="2323" max="2323" width="10.75" style="19" customWidth="1"/>
    <col min="2324" max="2324" width="10.75" style="19" bestFit="1" customWidth="1"/>
    <col min="2325" max="2325" width="8.75" style="19" customWidth="1"/>
    <col min="2326" max="2326" width="8.75" style="19" bestFit="1" customWidth="1"/>
    <col min="2327" max="2327" width="10" style="19" customWidth="1"/>
    <col min="2328" max="2328" width="10" style="19" bestFit="1" customWidth="1"/>
    <col min="2329" max="2329" width="9.75" style="19" customWidth="1"/>
    <col min="2330" max="2560" width="10" style="19"/>
    <col min="2561" max="2561" width="10.375" style="19" bestFit="1" customWidth="1"/>
    <col min="2562" max="2562" width="9.75" style="19" customWidth="1"/>
    <col min="2563" max="2563" width="7.75" style="19" customWidth="1"/>
    <col min="2564" max="2564" width="7.75" style="19" bestFit="1" customWidth="1"/>
    <col min="2565" max="2565" width="7.75" style="19" customWidth="1"/>
    <col min="2566" max="2566" width="7.75" style="19" bestFit="1" customWidth="1"/>
    <col min="2567" max="2567" width="7.5" style="19" customWidth="1"/>
    <col min="2568" max="2568" width="6.625" style="19" bestFit="1" customWidth="1"/>
    <col min="2569" max="2569" width="7" style="19" customWidth="1"/>
    <col min="2570" max="2570" width="6.625" style="19" bestFit="1" customWidth="1"/>
    <col min="2571" max="2571" width="7" style="19" customWidth="1"/>
    <col min="2572" max="2572" width="5.25" style="19" bestFit="1" customWidth="1"/>
    <col min="2573" max="2573" width="7.5" style="19" customWidth="1"/>
    <col min="2574" max="2574" width="5.25" style="19" bestFit="1" customWidth="1"/>
    <col min="2575" max="2575" width="7.375" style="19" customWidth="1"/>
    <col min="2576" max="2576" width="7.375" style="19" bestFit="1" customWidth="1"/>
    <col min="2577" max="2577" width="7.5" style="19" customWidth="1"/>
    <col min="2578" max="2578" width="5.375" style="19" bestFit="1" customWidth="1"/>
    <col min="2579" max="2579" width="10.75" style="19" customWidth="1"/>
    <col min="2580" max="2580" width="10.75" style="19" bestFit="1" customWidth="1"/>
    <col min="2581" max="2581" width="8.75" style="19" customWidth="1"/>
    <col min="2582" max="2582" width="8.75" style="19" bestFit="1" customWidth="1"/>
    <col min="2583" max="2583" width="10" style="19" customWidth="1"/>
    <col min="2584" max="2584" width="10" style="19" bestFit="1" customWidth="1"/>
    <col min="2585" max="2585" width="9.75" style="19" customWidth="1"/>
    <col min="2586" max="2816" width="10" style="19"/>
    <col min="2817" max="2817" width="10.375" style="19" bestFit="1" customWidth="1"/>
    <col min="2818" max="2818" width="9.75" style="19" customWidth="1"/>
    <col min="2819" max="2819" width="7.75" style="19" customWidth="1"/>
    <col min="2820" max="2820" width="7.75" style="19" bestFit="1" customWidth="1"/>
    <col min="2821" max="2821" width="7.75" style="19" customWidth="1"/>
    <col min="2822" max="2822" width="7.75" style="19" bestFit="1" customWidth="1"/>
    <col min="2823" max="2823" width="7.5" style="19" customWidth="1"/>
    <col min="2824" max="2824" width="6.625" style="19" bestFit="1" customWidth="1"/>
    <col min="2825" max="2825" width="7" style="19" customWidth="1"/>
    <col min="2826" max="2826" width="6.625" style="19" bestFit="1" customWidth="1"/>
    <col min="2827" max="2827" width="7" style="19" customWidth="1"/>
    <col min="2828" max="2828" width="5.25" style="19" bestFit="1" customWidth="1"/>
    <col min="2829" max="2829" width="7.5" style="19" customWidth="1"/>
    <col min="2830" max="2830" width="5.25" style="19" bestFit="1" customWidth="1"/>
    <col min="2831" max="2831" width="7.375" style="19" customWidth="1"/>
    <col min="2832" max="2832" width="7.375" style="19" bestFit="1" customWidth="1"/>
    <col min="2833" max="2833" width="7.5" style="19" customWidth="1"/>
    <col min="2834" max="2834" width="5.375" style="19" bestFit="1" customWidth="1"/>
    <col min="2835" max="2835" width="10.75" style="19" customWidth="1"/>
    <col min="2836" max="2836" width="10.75" style="19" bestFit="1" customWidth="1"/>
    <col min="2837" max="2837" width="8.75" style="19" customWidth="1"/>
    <col min="2838" max="2838" width="8.75" style="19" bestFit="1" customWidth="1"/>
    <col min="2839" max="2839" width="10" style="19" customWidth="1"/>
    <col min="2840" max="2840" width="10" style="19" bestFit="1" customWidth="1"/>
    <col min="2841" max="2841" width="9.75" style="19" customWidth="1"/>
    <col min="2842" max="3072" width="11" style="19"/>
    <col min="3073" max="3073" width="10.375" style="19" bestFit="1" customWidth="1"/>
    <col min="3074" max="3074" width="9.75" style="19" customWidth="1"/>
    <col min="3075" max="3075" width="7.75" style="19" customWidth="1"/>
    <col min="3076" max="3076" width="7.75" style="19" bestFit="1" customWidth="1"/>
    <col min="3077" max="3077" width="7.75" style="19" customWidth="1"/>
    <col min="3078" max="3078" width="7.75" style="19" bestFit="1" customWidth="1"/>
    <col min="3079" max="3079" width="7.5" style="19" customWidth="1"/>
    <col min="3080" max="3080" width="6.625" style="19" bestFit="1" customWidth="1"/>
    <col min="3081" max="3081" width="7" style="19" customWidth="1"/>
    <col min="3082" max="3082" width="6.625" style="19" bestFit="1" customWidth="1"/>
    <col min="3083" max="3083" width="7" style="19" customWidth="1"/>
    <col min="3084" max="3084" width="5.25" style="19" bestFit="1" customWidth="1"/>
    <col min="3085" max="3085" width="7.5" style="19" customWidth="1"/>
    <col min="3086" max="3086" width="5.25" style="19" bestFit="1" customWidth="1"/>
    <col min="3087" max="3087" width="7.375" style="19" customWidth="1"/>
    <col min="3088" max="3088" width="7.375" style="19" bestFit="1" customWidth="1"/>
    <col min="3089" max="3089" width="7.5" style="19" customWidth="1"/>
    <col min="3090" max="3090" width="5.375" style="19" bestFit="1" customWidth="1"/>
    <col min="3091" max="3091" width="10.75" style="19" customWidth="1"/>
    <col min="3092" max="3092" width="10.75" style="19" bestFit="1" customWidth="1"/>
    <col min="3093" max="3093" width="8.75" style="19" customWidth="1"/>
    <col min="3094" max="3094" width="8.75" style="19" bestFit="1" customWidth="1"/>
    <col min="3095" max="3095" width="10" style="19" customWidth="1"/>
    <col min="3096" max="3096" width="10" style="19" bestFit="1" customWidth="1"/>
    <col min="3097" max="3097" width="9.75" style="19" customWidth="1"/>
    <col min="3098" max="3328" width="10" style="19"/>
    <col min="3329" max="3329" width="10.375" style="19" bestFit="1" customWidth="1"/>
    <col min="3330" max="3330" width="9.75" style="19" customWidth="1"/>
    <col min="3331" max="3331" width="7.75" style="19" customWidth="1"/>
    <col min="3332" max="3332" width="7.75" style="19" bestFit="1" customWidth="1"/>
    <col min="3333" max="3333" width="7.75" style="19" customWidth="1"/>
    <col min="3334" max="3334" width="7.75" style="19" bestFit="1" customWidth="1"/>
    <col min="3335" max="3335" width="7.5" style="19" customWidth="1"/>
    <col min="3336" max="3336" width="6.625" style="19" bestFit="1" customWidth="1"/>
    <col min="3337" max="3337" width="7" style="19" customWidth="1"/>
    <col min="3338" max="3338" width="6.625" style="19" bestFit="1" customWidth="1"/>
    <col min="3339" max="3339" width="7" style="19" customWidth="1"/>
    <col min="3340" max="3340" width="5.25" style="19" bestFit="1" customWidth="1"/>
    <col min="3341" max="3341" width="7.5" style="19" customWidth="1"/>
    <col min="3342" max="3342" width="5.25" style="19" bestFit="1" customWidth="1"/>
    <col min="3343" max="3343" width="7.375" style="19" customWidth="1"/>
    <col min="3344" max="3344" width="7.375" style="19" bestFit="1" customWidth="1"/>
    <col min="3345" max="3345" width="7.5" style="19" customWidth="1"/>
    <col min="3346" max="3346" width="5.375" style="19" bestFit="1" customWidth="1"/>
    <col min="3347" max="3347" width="10.75" style="19" customWidth="1"/>
    <col min="3348" max="3348" width="10.75" style="19" bestFit="1" customWidth="1"/>
    <col min="3349" max="3349" width="8.75" style="19" customWidth="1"/>
    <col min="3350" max="3350" width="8.75" style="19" bestFit="1" customWidth="1"/>
    <col min="3351" max="3351" width="10" style="19" customWidth="1"/>
    <col min="3352" max="3352" width="10" style="19" bestFit="1" customWidth="1"/>
    <col min="3353" max="3353" width="9.75" style="19" customWidth="1"/>
    <col min="3354" max="3584" width="10" style="19"/>
    <col min="3585" max="3585" width="10.375" style="19" bestFit="1" customWidth="1"/>
    <col min="3586" max="3586" width="9.75" style="19" customWidth="1"/>
    <col min="3587" max="3587" width="7.75" style="19" customWidth="1"/>
    <col min="3588" max="3588" width="7.75" style="19" bestFit="1" customWidth="1"/>
    <col min="3589" max="3589" width="7.75" style="19" customWidth="1"/>
    <col min="3590" max="3590" width="7.75" style="19" bestFit="1" customWidth="1"/>
    <col min="3591" max="3591" width="7.5" style="19" customWidth="1"/>
    <col min="3592" max="3592" width="6.625" style="19" bestFit="1" customWidth="1"/>
    <col min="3593" max="3593" width="7" style="19" customWidth="1"/>
    <col min="3594" max="3594" width="6.625" style="19" bestFit="1" customWidth="1"/>
    <col min="3595" max="3595" width="7" style="19" customWidth="1"/>
    <col min="3596" max="3596" width="5.25" style="19" bestFit="1" customWidth="1"/>
    <col min="3597" max="3597" width="7.5" style="19" customWidth="1"/>
    <col min="3598" max="3598" width="5.25" style="19" bestFit="1" customWidth="1"/>
    <col min="3599" max="3599" width="7.375" style="19" customWidth="1"/>
    <col min="3600" max="3600" width="7.375" style="19" bestFit="1" customWidth="1"/>
    <col min="3601" max="3601" width="7.5" style="19" customWidth="1"/>
    <col min="3602" max="3602" width="5.375" style="19" bestFit="1" customWidth="1"/>
    <col min="3603" max="3603" width="10.75" style="19" customWidth="1"/>
    <col min="3604" max="3604" width="10.75" style="19" bestFit="1" customWidth="1"/>
    <col min="3605" max="3605" width="8.75" style="19" customWidth="1"/>
    <col min="3606" max="3606" width="8.75" style="19" bestFit="1" customWidth="1"/>
    <col min="3607" max="3607" width="10" style="19" customWidth="1"/>
    <col min="3608" max="3608" width="10" style="19" bestFit="1" customWidth="1"/>
    <col min="3609" max="3609" width="9.75" style="19" customWidth="1"/>
    <col min="3610" max="3840" width="10" style="19"/>
    <col min="3841" max="3841" width="10.375" style="19" bestFit="1" customWidth="1"/>
    <col min="3842" max="3842" width="9.75" style="19" customWidth="1"/>
    <col min="3843" max="3843" width="7.75" style="19" customWidth="1"/>
    <col min="3844" max="3844" width="7.75" style="19" bestFit="1" customWidth="1"/>
    <col min="3845" max="3845" width="7.75" style="19" customWidth="1"/>
    <col min="3846" max="3846" width="7.75" style="19" bestFit="1" customWidth="1"/>
    <col min="3847" max="3847" width="7.5" style="19" customWidth="1"/>
    <col min="3848" max="3848" width="6.625" style="19" bestFit="1" customWidth="1"/>
    <col min="3849" max="3849" width="7" style="19" customWidth="1"/>
    <col min="3850" max="3850" width="6.625" style="19" bestFit="1" customWidth="1"/>
    <col min="3851" max="3851" width="7" style="19" customWidth="1"/>
    <col min="3852" max="3852" width="5.25" style="19" bestFit="1" customWidth="1"/>
    <col min="3853" max="3853" width="7.5" style="19" customWidth="1"/>
    <col min="3854" max="3854" width="5.25" style="19" bestFit="1" customWidth="1"/>
    <col min="3855" max="3855" width="7.375" style="19" customWidth="1"/>
    <col min="3856" max="3856" width="7.375" style="19" bestFit="1" customWidth="1"/>
    <col min="3857" max="3857" width="7.5" style="19" customWidth="1"/>
    <col min="3858" max="3858" width="5.375" style="19" bestFit="1" customWidth="1"/>
    <col min="3859" max="3859" width="10.75" style="19" customWidth="1"/>
    <col min="3860" max="3860" width="10.75" style="19" bestFit="1" customWidth="1"/>
    <col min="3861" max="3861" width="8.75" style="19" customWidth="1"/>
    <col min="3862" max="3862" width="8.75" style="19" bestFit="1" customWidth="1"/>
    <col min="3863" max="3863" width="10" style="19" customWidth="1"/>
    <col min="3864" max="3864" width="10" style="19" bestFit="1" customWidth="1"/>
    <col min="3865" max="3865" width="9.75" style="19" customWidth="1"/>
    <col min="3866" max="4096" width="11" style="19"/>
    <col min="4097" max="4097" width="10.375" style="19" bestFit="1" customWidth="1"/>
    <col min="4098" max="4098" width="9.75" style="19" customWidth="1"/>
    <col min="4099" max="4099" width="7.75" style="19" customWidth="1"/>
    <col min="4100" max="4100" width="7.75" style="19" bestFit="1" customWidth="1"/>
    <col min="4101" max="4101" width="7.75" style="19" customWidth="1"/>
    <col min="4102" max="4102" width="7.75" style="19" bestFit="1" customWidth="1"/>
    <col min="4103" max="4103" width="7.5" style="19" customWidth="1"/>
    <col min="4104" max="4104" width="6.625" style="19" bestFit="1" customWidth="1"/>
    <col min="4105" max="4105" width="7" style="19" customWidth="1"/>
    <col min="4106" max="4106" width="6.625" style="19" bestFit="1" customWidth="1"/>
    <col min="4107" max="4107" width="7" style="19" customWidth="1"/>
    <col min="4108" max="4108" width="5.25" style="19" bestFit="1" customWidth="1"/>
    <col min="4109" max="4109" width="7.5" style="19" customWidth="1"/>
    <col min="4110" max="4110" width="5.25" style="19" bestFit="1" customWidth="1"/>
    <col min="4111" max="4111" width="7.375" style="19" customWidth="1"/>
    <col min="4112" max="4112" width="7.375" style="19" bestFit="1" customWidth="1"/>
    <col min="4113" max="4113" width="7.5" style="19" customWidth="1"/>
    <col min="4114" max="4114" width="5.375" style="19" bestFit="1" customWidth="1"/>
    <col min="4115" max="4115" width="10.75" style="19" customWidth="1"/>
    <col min="4116" max="4116" width="10.75" style="19" bestFit="1" customWidth="1"/>
    <col min="4117" max="4117" width="8.75" style="19" customWidth="1"/>
    <col min="4118" max="4118" width="8.75" style="19" bestFit="1" customWidth="1"/>
    <col min="4119" max="4119" width="10" style="19" customWidth="1"/>
    <col min="4120" max="4120" width="10" style="19" bestFit="1" customWidth="1"/>
    <col min="4121" max="4121" width="9.75" style="19" customWidth="1"/>
    <col min="4122" max="4352" width="10" style="19"/>
    <col min="4353" max="4353" width="10.375" style="19" bestFit="1" customWidth="1"/>
    <col min="4354" max="4354" width="9.75" style="19" customWidth="1"/>
    <col min="4355" max="4355" width="7.75" style="19" customWidth="1"/>
    <col min="4356" max="4356" width="7.75" style="19" bestFit="1" customWidth="1"/>
    <col min="4357" max="4357" width="7.75" style="19" customWidth="1"/>
    <col min="4358" max="4358" width="7.75" style="19" bestFit="1" customWidth="1"/>
    <col min="4359" max="4359" width="7.5" style="19" customWidth="1"/>
    <col min="4360" max="4360" width="6.625" style="19" bestFit="1" customWidth="1"/>
    <col min="4361" max="4361" width="7" style="19" customWidth="1"/>
    <col min="4362" max="4362" width="6.625" style="19" bestFit="1" customWidth="1"/>
    <col min="4363" max="4363" width="7" style="19" customWidth="1"/>
    <col min="4364" max="4364" width="5.25" style="19" bestFit="1" customWidth="1"/>
    <col min="4365" max="4365" width="7.5" style="19" customWidth="1"/>
    <col min="4366" max="4366" width="5.25" style="19" bestFit="1" customWidth="1"/>
    <col min="4367" max="4367" width="7.375" style="19" customWidth="1"/>
    <col min="4368" max="4368" width="7.375" style="19" bestFit="1" customWidth="1"/>
    <col min="4369" max="4369" width="7.5" style="19" customWidth="1"/>
    <col min="4370" max="4370" width="5.375" style="19" bestFit="1" customWidth="1"/>
    <col min="4371" max="4371" width="10.75" style="19" customWidth="1"/>
    <col min="4372" max="4372" width="10.75" style="19" bestFit="1" customWidth="1"/>
    <col min="4373" max="4373" width="8.75" style="19" customWidth="1"/>
    <col min="4374" max="4374" width="8.75" style="19" bestFit="1" customWidth="1"/>
    <col min="4375" max="4375" width="10" style="19" customWidth="1"/>
    <col min="4376" max="4376" width="10" style="19" bestFit="1" customWidth="1"/>
    <col min="4377" max="4377" width="9.75" style="19" customWidth="1"/>
    <col min="4378" max="4608" width="10" style="19"/>
    <col min="4609" max="4609" width="10.375" style="19" bestFit="1" customWidth="1"/>
    <col min="4610" max="4610" width="9.75" style="19" customWidth="1"/>
    <col min="4611" max="4611" width="7.75" style="19" customWidth="1"/>
    <col min="4612" max="4612" width="7.75" style="19" bestFit="1" customWidth="1"/>
    <col min="4613" max="4613" width="7.75" style="19" customWidth="1"/>
    <col min="4614" max="4614" width="7.75" style="19" bestFit="1" customWidth="1"/>
    <col min="4615" max="4615" width="7.5" style="19" customWidth="1"/>
    <col min="4616" max="4616" width="6.625" style="19" bestFit="1" customWidth="1"/>
    <col min="4617" max="4617" width="7" style="19" customWidth="1"/>
    <col min="4618" max="4618" width="6.625" style="19" bestFit="1" customWidth="1"/>
    <col min="4619" max="4619" width="7" style="19" customWidth="1"/>
    <col min="4620" max="4620" width="5.25" style="19" bestFit="1" customWidth="1"/>
    <col min="4621" max="4621" width="7.5" style="19" customWidth="1"/>
    <col min="4622" max="4622" width="5.25" style="19" bestFit="1" customWidth="1"/>
    <col min="4623" max="4623" width="7.375" style="19" customWidth="1"/>
    <col min="4624" max="4624" width="7.375" style="19" bestFit="1" customWidth="1"/>
    <col min="4625" max="4625" width="7.5" style="19" customWidth="1"/>
    <col min="4626" max="4626" width="5.375" style="19" bestFit="1" customWidth="1"/>
    <col min="4627" max="4627" width="10.75" style="19" customWidth="1"/>
    <col min="4628" max="4628" width="10.75" style="19" bestFit="1" customWidth="1"/>
    <col min="4629" max="4629" width="8.75" style="19" customWidth="1"/>
    <col min="4630" max="4630" width="8.75" style="19" bestFit="1" customWidth="1"/>
    <col min="4631" max="4631" width="10" style="19" customWidth="1"/>
    <col min="4632" max="4632" width="10" style="19" bestFit="1" customWidth="1"/>
    <col min="4633" max="4633" width="9.75" style="19" customWidth="1"/>
    <col min="4634" max="4864" width="10" style="19"/>
    <col min="4865" max="4865" width="10.375" style="19" bestFit="1" customWidth="1"/>
    <col min="4866" max="4866" width="9.75" style="19" customWidth="1"/>
    <col min="4867" max="4867" width="7.75" style="19" customWidth="1"/>
    <col min="4868" max="4868" width="7.75" style="19" bestFit="1" customWidth="1"/>
    <col min="4869" max="4869" width="7.75" style="19" customWidth="1"/>
    <col min="4870" max="4870" width="7.75" style="19" bestFit="1" customWidth="1"/>
    <col min="4871" max="4871" width="7.5" style="19" customWidth="1"/>
    <col min="4872" max="4872" width="6.625" style="19" bestFit="1" customWidth="1"/>
    <col min="4873" max="4873" width="7" style="19" customWidth="1"/>
    <col min="4874" max="4874" width="6.625" style="19" bestFit="1" customWidth="1"/>
    <col min="4875" max="4875" width="7" style="19" customWidth="1"/>
    <col min="4876" max="4876" width="5.25" style="19" bestFit="1" customWidth="1"/>
    <col min="4877" max="4877" width="7.5" style="19" customWidth="1"/>
    <col min="4878" max="4878" width="5.25" style="19" bestFit="1" customWidth="1"/>
    <col min="4879" max="4879" width="7.375" style="19" customWidth="1"/>
    <col min="4880" max="4880" width="7.375" style="19" bestFit="1" customWidth="1"/>
    <col min="4881" max="4881" width="7.5" style="19" customWidth="1"/>
    <col min="4882" max="4882" width="5.375" style="19" bestFit="1" customWidth="1"/>
    <col min="4883" max="4883" width="10.75" style="19" customWidth="1"/>
    <col min="4884" max="4884" width="10.75" style="19" bestFit="1" customWidth="1"/>
    <col min="4885" max="4885" width="8.75" style="19" customWidth="1"/>
    <col min="4886" max="4886" width="8.75" style="19" bestFit="1" customWidth="1"/>
    <col min="4887" max="4887" width="10" style="19" customWidth="1"/>
    <col min="4888" max="4888" width="10" style="19" bestFit="1" customWidth="1"/>
    <col min="4889" max="4889" width="9.75" style="19" customWidth="1"/>
    <col min="4890" max="5120" width="11" style="19"/>
    <col min="5121" max="5121" width="10.375" style="19" bestFit="1" customWidth="1"/>
    <col min="5122" max="5122" width="9.75" style="19" customWidth="1"/>
    <col min="5123" max="5123" width="7.75" style="19" customWidth="1"/>
    <col min="5124" max="5124" width="7.75" style="19" bestFit="1" customWidth="1"/>
    <col min="5125" max="5125" width="7.75" style="19" customWidth="1"/>
    <col min="5126" max="5126" width="7.75" style="19" bestFit="1" customWidth="1"/>
    <col min="5127" max="5127" width="7.5" style="19" customWidth="1"/>
    <col min="5128" max="5128" width="6.625" style="19" bestFit="1" customWidth="1"/>
    <col min="5129" max="5129" width="7" style="19" customWidth="1"/>
    <col min="5130" max="5130" width="6.625" style="19" bestFit="1" customWidth="1"/>
    <col min="5131" max="5131" width="7" style="19" customWidth="1"/>
    <col min="5132" max="5132" width="5.25" style="19" bestFit="1" customWidth="1"/>
    <col min="5133" max="5133" width="7.5" style="19" customWidth="1"/>
    <col min="5134" max="5134" width="5.25" style="19" bestFit="1" customWidth="1"/>
    <col min="5135" max="5135" width="7.375" style="19" customWidth="1"/>
    <col min="5136" max="5136" width="7.375" style="19" bestFit="1" customWidth="1"/>
    <col min="5137" max="5137" width="7.5" style="19" customWidth="1"/>
    <col min="5138" max="5138" width="5.375" style="19" bestFit="1" customWidth="1"/>
    <col min="5139" max="5139" width="10.75" style="19" customWidth="1"/>
    <col min="5140" max="5140" width="10.75" style="19" bestFit="1" customWidth="1"/>
    <col min="5141" max="5141" width="8.75" style="19" customWidth="1"/>
    <col min="5142" max="5142" width="8.75" style="19" bestFit="1" customWidth="1"/>
    <col min="5143" max="5143" width="10" style="19" customWidth="1"/>
    <col min="5144" max="5144" width="10" style="19" bestFit="1" customWidth="1"/>
    <col min="5145" max="5145" width="9.75" style="19" customWidth="1"/>
    <col min="5146" max="5376" width="10" style="19"/>
    <col min="5377" max="5377" width="10.375" style="19" bestFit="1" customWidth="1"/>
    <col min="5378" max="5378" width="9.75" style="19" customWidth="1"/>
    <col min="5379" max="5379" width="7.75" style="19" customWidth="1"/>
    <col min="5380" max="5380" width="7.75" style="19" bestFit="1" customWidth="1"/>
    <col min="5381" max="5381" width="7.75" style="19" customWidth="1"/>
    <col min="5382" max="5382" width="7.75" style="19" bestFit="1" customWidth="1"/>
    <col min="5383" max="5383" width="7.5" style="19" customWidth="1"/>
    <col min="5384" max="5384" width="6.625" style="19" bestFit="1" customWidth="1"/>
    <col min="5385" max="5385" width="7" style="19" customWidth="1"/>
    <col min="5386" max="5386" width="6.625" style="19" bestFit="1" customWidth="1"/>
    <col min="5387" max="5387" width="7" style="19" customWidth="1"/>
    <col min="5388" max="5388" width="5.25" style="19" bestFit="1" customWidth="1"/>
    <col min="5389" max="5389" width="7.5" style="19" customWidth="1"/>
    <col min="5390" max="5390" width="5.25" style="19" bestFit="1" customWidth="1"/>
    <col min="5391" max="5391" width="7.375" style="19" customWidth="1"/>
    <col min="5392" max="5392" width="7.375" style="19" bestFit="1" customWidth="1"/>
    <col min="5393" max="5393" width="7.5" style="19" customWidth="1"/>
    <col min="5394" max="5394" width="5.375" style="19" bestFit="1" customWidth="1"/>
    <col min="5395" max="5395" width="10.75" style="19" customWidth="1"/>
    <col min="5396" max="5396" width="10.75" style="19" bestFit="1" customWidth="1"/>
    <col min="5397" max="5397" width="8.75" style="19" customWidth="1"/>
    <col min="5398" max="5398" width="8.75" style="19" bestFit="1" customWidth="1"/>
    <col min="5399" max="5399" width="10" style="19" customWidth="1"/>
    <col min="5400" max="5400" width="10" style="19" bestFit="1" customWidth="1"/>
    <col min="5401" max="5401" width="9.75" style="19" customWidth="1"/>
    <col min="5402" max="5632" width="10" style="19"/>
    <col min="5633" max="5633" width="10.375" style="19" bestFit="1" customWidth="1"/>
    <col min="5634" max="5634" width="9.75" style="19" customWidth="1"/>
    <col min="5635" max="5635" width="7.75" style="19" customWidth="1"/>
    <col min="5636" max="5636" width="7.75" style="19" bestFit="1" customWidth="1"/>
    <col min="5637" max="5637" width="7.75" style="19" customWidth="1"/>
    <col min="5638" max="5638" width="7.75" style="19" bestFit="1" customWidth="1"/>
    <col min="5639" max="5639" width="7.5" style="19" customWidth="1"/>
    <col min="5640" max="5640" width="6.625" style="19" bestFit="1" customWidth="1"/>
    <col min="5641" max="5641" width="7" style="19" customWidth="1"/>
    <col min="5642" max="5642" width="6.625" style="19" bestFit="1" customWidth="1"/>
    <col min="5643" max="5643" width="7" style="19" customWidth="1"/>
    <col min="5644" max="5644" width="5.25" style="19" bestFit="1" customWidth="1"/>
    <col min="5645" max="5645" width="7.5" style="19" customWidth="1"/>
    <col min="5646" max="5646" width="5.25" style="19" bestFit="1" customWidth="1"/>
    <col min="5647" max="5647" width="7.375" style="19" customWidth="1"/>
    <col min="5648" max="5648" width="7.375" style="19" bestFit="1" customWidth="1"/>
    <col min="5649" max="5649" width="7.5" style="19" customWidth="1"/>
    <col min="5650" max="5650" width="5.375" style="19" bestFit="1" customWidth="1"/>
    <col min="5651" max="5651" width="10.75" style="19" customWidth="1"/>
    <col min="5652" max="5652" width="10.75" style="19" bestFit="1" customWidth="1"/>
    <col min="5653" max="5653" width="8.75" style="19" customWidth="1"/>
    <col min="5654" max="5654" width="8.75" style="19" bestFit="1" customWidth="1"/>
    <col min="5655" max="5655" width="10" style="19" customWidth="1"/>
    <col min="5656" max="5656" width="10" style="19" bestFit="1" customWidth="1"/>
    <col min="5657" max="5657" width="9.75" style="19" customWidth="1"/>
    <col min="5658" max="5888" width="10" style="19"/>
    <col min="5889" max="5889" width="10.375" style="19" bestFit="1" customWidth="1"/>
    <col min="5890" max="5890" width="9.75" style="19" customWidth="1"/>
    <col min="5891" max="5891" width="7.75" style="19" customWidth="1"/>
    <col min="5892" max="5892" width="7.75" style="19" bestFit="1" customWidth="1"/>
    <col min="5893" max="5893" width="7.75" style="19" customWidth="1"/>
    <col min="5894" max="5894" width="7.75" style="19" bestFit="1" customWidth="1"/>
    <col min="5895" max="5895" width="7.5" style="19" customWidth="1"/>
    <col min="5896" max="5896" width="6.625" style="19" bestFit="1" customWidth="1"/>
    <col min="5897" max="5897" width="7" style="19" customWidth="1"/>
    <col min="5898" max="5898" width="6.625" style="19" bestFit="1" customWidth="1"/>
    <col min="5899" max="5899" width="7" style="19" customWidth="1"/>
    <col min="5900" max="5900" width="5.25" style="19" bestFit="1" customWidth="1"/>
    <col min="5901" max="5901" width="7.5" style="19" customWidth="1"/>
    <col min="5902" max="5902" width="5.25" style="19" bestFit="1" customWidth="1"/>
    <col min="5903" max="5903" width="7.375" style="19" customWidth="1"/>
    <col min="5904" max="5904" width="7.375" style="19" bestFit="1" customWidth="1"/>
    <col min="5905" max="5905" width="7.5" style="19" customWidth="1"/>
    <col min="5906" max="5906" width="5.375" style="19" bestFit="1" customWidth="1"/>
    <col min="5907" max="5907" width="10.75" style="19" customWidth="1"/>
    <col min="5908" max="5908" width="10.75" style="19" bestFit="1" customWidth="1"/>
    <col min="5909" max="5909" width="8.75" style="19" customWidth="1"/>
    <col min="5910" max="5910" width="8.75" style="19" bestFit="1" customWidth="1"/>
    <col min="5911" max="5911" width="10" style="19" customWidth="1"/>
    <col min="5912" max="5912" width="10" style="19" bestFit="1" customWidth="1"/>
    <col min="5913" max="5913" width="9.75" style="19" customWidth="1"/>
    <col min="5914" max="6144" width="11" style="19"/>
    <col min="6145" max="6145" width="10.375" style="19" bestFit="1" customWidth="1"/>
    <col min="6146" max="6146" width="9.75" style="19" customWidth="1"/>
    <col min="6147" max="6147" width="7.75" style="19" customWidth="1"/>
    <col min="6148" max="6148" width="7.75" style="19" bestFit="1" customWidth="1"/>
    <col min="6149" max="6149" width="7.75" style="19" customWidth="1"/>
    <col min="6150" max="6150" width="7.75" style="19" bestFit="1" customWidth="1"/>
    <col min="6151" max="6151" width="7.5" style="19" customWidth="1"/>
    <col min="6152" max="6152" width="6.625" style="19" bestFit="1" customWidth="1"/>
    <col min="6153" max="6153" width="7" style="19" customWidth="1"/>
    <col min="6154" max="6154" width="6.625" style="19" bestFit="1" customWidth="1"/>
    <col min="6155" max="6155" width="7" style="19" customWidth="1"/>
    <col min="6156" max="6156" width="5.25" style="19" bestFit="1" customWidth="1"/>
    <col min="6157" max="6157" width="7.5" style="19" customWidth="1"/>
    <col min="6158" max="6158" width="5.25" style="19" bestFit="1" customWidth="1"/>
    <col min="6159" max="6159" width="7.375" style="19" customWidth="1"/>
    <col min="6160" max="6160" width="7.375" style="19" bestFit="1" customWidth="1"/>
    <col min="6161" max="6161" width="7.5" style="19" customWidth="1"/>
    <col min="6162" max="6162" width="5.375" style="19" bestFit="1" customWidth="1"/>
    <col min="6163" max="6163" width="10.75" style="19" customWidth="1"/>
    <col min="6164" max="6164" width="10.75" style="19" bestFit="1" customWidth="1"/>
    <col min="6165" max="6165" width="8.75" style="19" customWidth="1"/>
    <col min="6166" max="6166" width="8.75" style="19" bestFit="1" customWidth="1"/>
    <col min="6167" max="6167" width="10" style="19" customWidth="1"/>
    <col min="6168" max="6168" width="10" style="19" bestFit="1" customWidth="1"/>
    <col min="6169" max="6169" width="9.75" style="19" customWidth="1"/>
    <col min="6170" max="6400" width="10" style="19"/>
    <col min="6401" max="6401" width="10.375" style="19" bestFit="1" customWidth="1"/>
    <col min="6402" max="6402" width="9.75" style="19" customWidth="1"/>
    <col min="6403" max="6403" width="7.75" style="19" customWidth="1"/>
    <col min="6404" max="6404" width="7.75" style="19" bestFit="1" customWidth="1"/>
    <col min="6405" max="6405" width="7.75" style="19" customWidth="1"/>
    <col min="6406" max="6406" width="7.75" style="19" bestFit="1" customWidth="1"/>
    <col min="6407" max="6407" width="7.5" style="19" customWidth="1"/>
    <col min="6408" max="6408" width="6.625" style="19" bestFit="1" customWidth="1"/>
    <col min="6409" max="6409" width="7" style="19" customWidth="1"/>
    <col min="6410" max="6410" width="6.625" style="19" bestFit="1" customWidth="1"/>
    <col min="6411" max="6411" width="7" style="19" customWidth="1"/>
    <col min="6412" max="6412" width="5.25" style="19" bestFit="1" customWidth="1"/>
    <col min="6413" max="6413" width="7.5" style="19" customWidth="1"/>
    <col min="6414" max="6414" width="5.25" style="19" bestFit="1" customWidth="1"/>
    <col min="6415" max="6415" width="7.375" style="19" customWidth="1"/>
    <col min="6416" max="6416" width="7.375" style="19" bestFit="1" customWidth="1"/>
    <col min="6417" max="6417" width="7.5" style="19" customWidth="1"/>
    <col min="6418" max="6418" width="5.375" style="19" bestFit="1" customWidth="1"/>
    <col min="6419" max="6419" width="10.75" style="19" customWidth="1"/>
    <col min="6420" max="6420" width="10.75" style="19" bestFit="1" customWidth="1"/>
    <col min="6421" max="6421" width="8.75" style="19" customWidth="1"/>
    <col min="6422" max="6422" width="8.75" style="19" bestFit="1" customWidth="1"/>
    <col min="6423" max="6423" width="10" style="19" customWidth="1"/>
    <col min="6424" max="6424" width="10" style="19" bestFit="1" customWidth="1"/>
    <col min="6425" max="6425" width="9.75" style="19" customWidth="1"/>
    <col min="6426" max="6656" width="10" style="19"/>
    <col min="6657" max="6657" width="10.375" style="19" bestFit="1" customWidth="1"/>
    <col min="6658" max="6658" width="9.75" style="19" customWidth="1"/>
    <col min="6659" max="6659" width="7.75" style="19" customWidth="1"/>
    <col min="6660" max="6660" width="7.75" style="19" bestFit="1" customWidth="1"/>
    <col min="6661" max="6661" width="7.75" style="19" customWidth="1"/>
    <col min="6662" max="6662" width="7.75" style="19" bestFit="1" customWidth="1"/>
    <col min="6663" max="6663" width="7.5" style="19" customWidth="1"/>
    <col min="6664" max="6664" width="6.625" style="19" bestFit="1" customWidth="1"/>
    <col min="6665" max="6665" width="7" style="19" customWidth="1"/>
    <col min="6666" max="6666" width="6.625" style="19" bestFit="1" customWidth="1"/>
    <col min="6667" max="6667" width="7" style="19" customWidth="1"/>
    <col min="6668" max="6668" width="5.25" style="19" bestFit="1" customWidth="1"/>
    <col min="6669" max="6669" width="7.5" style="19" customWidth="1"/>
    <col min="6670" max="6670" width="5.25" style="19" bestFit="1" customWidth="1"/>
    <col min="6671" max="6671" width="7.375" style="19" customWidth="1"/>
    <col min="6672" max="6672" width="7.375" style="19" bestFit="1" customWidth="1"/>
    <col min="6673" max="6673" width="7.5" style="19" customWidth="1"/>
    <col min="6674" max="6674" width="5.375" style="19" bestFit="1" customWidth="1"/>
    <col min="6675" max="6675" width="10.75" style="19" customWidth="1"/>
    <col min="6676" max="6676" width="10.75" style="19" bestFit="1" customWidth="1"/>
    <col min="6677" max="6677" width="8.75" style="19" customWidth="1"/>
    <col min="6678" max="6678" width="8.75" style="19" bestFit="1" customWidth="1"/>
    <col min="6679" max="6679" width="10" style="19" customWidth="1"/>
    <col min="6680" max="6680" width="10" style="19" bestFit="1" customWidth="1"/>
    <col min="6681" max="6681" width="9.75" style="19" customWidth="1"/>
    <col min="6682" max="6912" width="10" style="19"/>
    <col min="6913" max="6913" width="10.375" style="19" bestFit="1" customWidth="1"/>
    <col min="6914" max="6914" width="9.75" style="19" customWidth="1"/>
    <col min="6915" max="6915" width="7.75" style="19" customWidth="1"/>
    <col min="6916" max="6916" width="7.75" style="19" bestFit="1" customWidth="1"/>
    <col min="6917" max="6917" width="7.75" style="19" customWidth="1"/>
    <col min="6918" max="6918" width="7.75" style="19" bestFit="1" customWidth="1"/>
    <col min="6919" max="6919" width="7.5" style="19" customWidth="1"/>
    <col min="6920" max="6920" width="6.625" style="19" bestFit="1" customWidth="1"/>
    <col min="6921" max="6921" width="7" style="19" customWidth="1"/>
    <col min="6922" max="6922" width="6.625" style="19" bestFit="1" customWidth="1"/>
    <col min="6923" max="6923" width="7" style="19" customWidth="1"/>
    <col min="6924" max="6924" width="5.25" style="19" bestFit="1" customWidth="1"/>
    <col min="6925" max="6925" width="7.5" style="19" customWidth="1"/>
    <col min="6926" max="6926" width="5.25" style="19" bestFit="1" customWidth="1"/>
    <col min="6927" max="6927" width="7.375" style="19" customWidth="1"/>
    <col min="6928" max="6928" width="7.375" style="19" bestFit="1" customWidth="1"/>
    <col min="6929" max="6929" width="7.5" style="19" customWidth="1"/>
    <col min="6930" max="6930" width="5.375" style="19" bestFit="1" customWidth="1"/>
    <col min="6931" max="6931" width="10.75" style="19" customWidth="1"/>
    <col min="6932" max="6932" width="10.75" style="19" bestFit="1" customWidth="1"/>
    <col min="6933" max="6933" width="8.75" style="19" customWidth="1"/>
    <col min="6934" max="6934" width="8.75" style="19" bestFit="1" customWidth="1"/>
    <col min="6935" max="6935" width="10" style="19" customWidth="1"/>
    <col min="6936" max="6936" width="10" style="19" bestFit="1" customWidth="1"/>
    <col min="6937" max="6937" width="9.75" style="19" customWidth="1"/>
    <col min="6938" max="7168" width="11" style="19"/>
    <col min="7169" max="7169" width="10.375" style="19" bestFit="1" customWidth="1"/>
    <col min="7170" max="7170" width="9.75" style="19" customWidth="1"/>
    <col min="7171" max="7171" width="7.75" style="19" customWidth="1"/>
    <col min="7172" max="7172" width="7.75" style="19" bestFit="1" customWidth="1"/>
    <col min="7173" max="7173" width="7.75" style="19" customWidth="1"/>
    <col min="7174" max="7174" width="7.75" style="19" bestFit="1" customWidth="1"/>
    <col min="7175" max="7175" width="7.5" style="19" customWidth="1"/>
    <col min="7176" max="7176" width="6.625" style="19" bestFit="1" customWidth="1"/>
    <col min="7177" max="7177" width="7" style="19" customWidth="1"/>
    <col min="7178" max="7178" width="6.625" style="19" bestFit="1" customWidth="1"/>
    <col min="7179" max="7179" width="7" style="19" customWidth="1"/>
    <col min="7180" max="7180" width="5.25" style="19" bestFit="1" customWidth="1"/>
    <col min="7181" max="7181" width="7.5" style="19" customWidth="1"/>
    <col min="7182" max="7182" width="5.25" style="19" bestFit="1" customWidth="1"/>
    <col min="7183" max="7183" width="7.375" style="19" customWidth="1"/>
    <col min="7184" max="7184" width="7.375" style="19" bestFit="1" customWidth="1"/>
    <col min="7185" max="7185" width="7.5" style="19" customWidth="1"/>
    <col min="7186" max="7186" width="5.375" style="19" bestFit="1" customWidth="1"/>
    <col min="7187" max="7187" width="10.75" style="19" customWidth="1"/>
    <col min="7188" max="7188" width="10.75" style="19" bestFit="1" customWidth="1"/>
    <col min="7189" max="7189" width="8.75" style="19" customWidth="1"/>
    <col min="7190" max="7190" width="8.75" style="19" bestFit="1" customWidth="1"/>
    <col min="7191" max="7191" width="10" style="19" customWidth="1"/>
    <col min="7192" max="7192" width="10" style="19" bestFit="1" customWidth="1"/>
    <col min="7193" max="7193" width="9.75" style="19" customWidth="1"/>
    <col min="7194" max="7424" width="10" style="19"/>
    <col min="7425" max="7425" width="10.375" style="19" bestFit="1" customWidth="1"/>
    <col min="7426" max="7426" width="9.75" style="19" customWidth="1"/>
    <col min="7427" max="7427" width="7.75" style="19" customWidth="1"/>
    <col min="7428" max="7428" width="7.75" style="19" bestFit="1" customWidth="1"/>
    <col min="7429" max="7429" width="7.75" style="19" customWidth="1"/>
    <col min="7430" max="7430" width="7.75" style="19" bestFit="1" customWidth="1"/>
    <col min="7431" max="7431" width="7.5" style="19" customWidth="1"/>
    <col min="7432" max="7432" width="6.625" style="19" bestFit="1" customWidth="1"/>
    <col min="7433" max="7433" width="7" style="19" customWidth="1"/>
    <col min="7434" max="7434" width="6.625" style="19" bestFit="1" customWidth="1"/>
    <col min="7435" max="7435" width="7" style="19" customWidth="1"/>
    <col min="7436" max="7436" width="5.25" style="19" bestFit="1" customWidth="1"/>
    <col min="7437" max="7437" width="7.5" style="19" customWidth="1"/>
    <col min="7438" max="7438" width="5.25" style="19" bestFit="1" customWidth="1"/>
    <col min="7439" max="7439" width="7.375" style="19" customWidth="1"/>
    <col min="7440" max="7440" width="7.375" style="19" bestFit="1" customWidth="1"/>
    <col min="7441" max="7441" width="7.5" style="19" customWidth="1"/>
    <col min="7442" max="7442" width="5.375" style="19" bestFit="1" customWidth="1"/>
    <col min="7443" max="7443" width="10.75" style="19" customWidth="1"/>
    <col min="7444" max="7444" width="10.75" style="19" bestFit="1" customWidth="1"/>
    <col min="7445" max="7445" width="8.75" style="19" customWidth="1"/>
    <col min="7446" max="7446" width="8.75" style="19" bestFit="1" customWidth="1"/>
    <col min="7447" max="7447" width="10" style="19" customWidth="1"/>
    <col min="7448" max="7448" width="10" style="19" bestFit="1" customWidth="1"/>
    <col min="7449" max="7449" width="9.75" style="19" customWidth="1"/>
    <col min="7450" max="7680" width="10" style="19"/>
    <col min="7681" max="7681" width="10.375" style="19" bestFit="1" customWidth="1"/>
    <col min="7682" max="7682" width="9.75" style="19" customWidth="1"/>
    <col min="7683" max="7683" width="7.75" style="19" customWidth="1"/>
    <col min="7684" max="7684" width="7.75" style="19" bestFit="1" customWidth="1"/>
    <col min="7685" max="7685" width="7.75" style="19" customWidth="1"/>
    <col min="7686" max="7686" width="7.75" style="19" bestFit="1" customWidth="1"/>
    <col min="7687" max="7687" width="7.5" style="19" customWidth="1"/>
    <col min="7688" max="7688" width="6.625" style="19" bestFit="1" customWidth="1"/>
    <col min="7689" max="7689" width="7" style="19" customWidth="1"/>
    <col min="7690" max="7690" width="6.625" style="19" bestFit="1" customWidth="1"/>
    <col min="7691" max="7691" width="7" style="19" customWidth="1"/>
    <col min="7692" max="7692" width="5.25" style="19" bestFit="1" customWidth="1"/>
    <col min="7693" max="7693" width="7.5" style="19" customWidth="1"/>
    <col min="7694" max="7694" width="5.25" style="19" bestFit="1" customWidth="1"/>
    <col min="7695" max="7695" width="7.375" style="19" customWidth="1"/>
    <col min="7696" max="7696" width="7.375" style="19" bestFit="1" customWidth="1"/>
    <col min="7697" max="7697" width="7.5" style="19" customWidth="1"/>
    <col min="7698" max="7698" width="5.375" style="19" bestFit="1" customWidth="1"/>
    <col min="7699" max="7699" width="10.75" style="19" customWidth="1"/>
    <col min="7700" max="7700" width="10.75" style="19" bestFit="1" customWidth="1"/>
    <col min="7701" max="7701" width="8.75" style="19" customWidth="1"/>
    <col min="7702" max="7702" width="8.75" style="19" bestFit="1" customWidth="1"/>
    <col min="7703" max="7703" width="10" style="19" customWidth="1"/>
    <col min="7704" max="7704" width="10" style="19" bestFit="1" customWidth="1"/>
    <col min="7705" max="7705" width="9.75" style="19" customWidth="1"/>
    <col min="7706" max="7936" width="10" style="19"/>
    <col min="7937" max="7937" width="10.375" style="19" bestFit="1" customWidth="1"/>
    <col min="7938" max="7938" width="9.75" style="19" customWidth="1"/>
    <col min="7939" max="7939" width="7.75" style="19" customWidth="1"/>
    <col min="7940" max="7940" width="7.75" style="19" bestFit="1" customWidth="1"/>
    <col min="7941" max="7941" width="7.75" style="19" customWidth="1"/>
    <col min="7942" max="7942" width="7.75" style="19" bestFit="1" customWidth="1"/>
    <col min="7943" max="7943" width="7.5" style="19" customWidth="1"/>
    <col min="7944" max="7944" width="6.625" style="19" bestFit="1" customWidth="1"/>
    <col min="7945" max="7945" width="7" style="19" customWidth="1"/>
    <col min="7946" max="7946" width="6.625" style="19" bestFit="1" customWidth="1"/>
    <col min="7947" max="7947" width="7" style="19" customWidth="1"/>
    <col min="7948" max="7948" width="5.25" style="19" bestFit="1" customWidth="1"/>
    <col min="7949" max="7949" width="7.5" style="19" customWidth="1"/>
    <col min="7950" max="7950" width="5.25" style="19" bestFit="1" customWidth="1"/>
    <col min="7951" max="7951" width="7.375" style="19" customWidth="1"/>
    <col min="7952" max="7952" width="7.375" style="19" bestFit="1" customWidth="1"/>
    <col min="7953" max="7953" width="7.5" style="19" customWidth="1"/>
    <col min="7954" max="7954" width="5.375" style="19" bestFit="1" customWidth="1"/>
    <col min="7955" max="7955" width="10.75" style="19" customWidth="1"/>
    <col min="7956" max="7956" width="10.75" style="19" bestFit="1" customWidth="1"/>
    <col min="7957" max="7957" width="8.75" style="19" customWidth="1"/>
    <col min="7958" max="7958" width="8.75" style="19" bestFit="1" customWidth="1"/>
    <col min="7959" max="7959" width="10" style="19" customWidth="1"/>
    <col min="7960" max="7960" width="10" style="19" bestFit="1" customWidth="1"/>
    <col min="7961" max="7961" width="9.75" style="19" customWidth="1"/>
    <col min="7962" max="8192" width="11" style="19"/>
    <col min="8193" max="8193" width="10.375" style="19" bestFit="1" customWidth="1"/>
    <col min="8194" max="8194" width="9.75" style="19" customWidth="1"/>
    <col min="8195" max="8195" width="7.75" style="19" customWidth="1"/>
    <col min="8196" max="8196" width="7.75" style="19" bestFit="1" customWidth="1"/>
    <col min="8197" max="8197" width="7.75" style="19" customWidth="1"/>
    <col min="8198" max="8198" width="7.75" style="19" bestFit="1" customWidth="1"/>
    <col min="8199" max="8199" width="7.5" style="19" customWidth="1"/>
    <col min="8200" max="8200" width="6.625" style="19" bestFit="1" customWidth="1"/>
    <col min="8201" max="8201" width="7" style="19" customWidth="1"/>
    <col min="8202" max="8202" width="6.625" style="19" bestFit="1" customWidth="1"/>
    <col min="8203" max="8203" width="7" style="19" customWidth="1"/>
    <col min="8204" max="8204" width="5.25" style="19" bestFit="1" customWidth="1"/>
    <col min="8205" max="8205" width="7.5" style="19" customWidth="1"/>
    <col min="8206" max="8206" width="5.25" style="19" bestFit="1" customWidth="1"/>
    <col min="8207" max="8207" width="7.375" style="19" customWidth="1"/>
    <col min="8208" max="8208" width="7.375" style="19" bestFit="1" customWidth="1"/>
    <col min="8209" max="8209" width="7.5" style="19" customWidth="1"/>
    <col min="8210" max="8210" width="5.375" style="19" bestFit="1" customWidth="1"/>
    <col min="8211" max="8211" width="10.75" style="19" customWidth="1"/>
    <col min="8212" max="8212" width="10.75" style="19" bestFit="1" customWidth="1"/>
    <col min="8213" max="8213" width="8.75" style="19" customWidth="1"/>
    <col min="8214" max="8214" width="8.75" style="19" bestFit="1" customWidth="1"/>
    <col min="8215" max="8215" width="10" style="19" customWidth="1"/>
    <col min="8216" max="8216" width="10" style="19" bestFit="1" customWidth="1"/>
    <col min="8217" max="8217" width="9.75" style="19" customWidth="1"/>
    <col min="8218" max="8448" width="10" style="19"/>
    <col min="8449" max="8449" width="10.375" style="19" bestFit="1" customWidth="1"/>
    <col min="8450" max="8450" width="9.75" style="19" customWidth="1"/>
    <col min="8451" max="8451" width="7.75" style="19" customWidth="1"/>
    <col min="8452" max="8452" width="7.75" style="19" bestFit="1" customWidth="1"/>
    <col min="8453" max="8453" width="7.75" style="19" customWidth="1"/>
    <col min="8454" max="8454" width="7.75" style="19" bestFit="1" customWidth="1"/>
    <col min="8455" max="8455" width="7.5" style="19" customWidth="1"/>
    <col min="8456" max="8456" width="6.625" style="19" bestFit="1" customWidth="1"/>
    <col min="8457" max="8457" width="7" style="19" customWidth="1"/>
    <col min="8458" max="8458" width="6.625" style="19" bestFit="1" customWidth="1"/>
    <col min="8459" max="8459" width="7" style="19" customWidth="1"/>
    <col min="8460" max="8460" width="5.25" style="19" bestFit="1" customWidth="1"/>
    <col min="8461" max="8461" width="7.5" style="19" customWidth="1"/>
    <col min="8462" max="8462" width="5.25" style="19" bestFit="1" customWidth="1"/>
    <col min="8463" max="8463" width="7.375" style="19" customWidth="1"/>
    <col min="8464" max="8464" width="7.375" style="19" bestFit="1" customWidth="1"/>
    <col min="8465" max="8465" width="7.5" style="19" customWidth="1"/>
    <col min="8466" max="8466" width="5.375" style="19" bestFit="1" customWidth="1"/>
    <col min="8467" max="8467" width="10.75" style="19" customWidth="1"/>
    <col min="8468" max="8468" width="10.75" style="19" bestFit="1" customWidth="1"/>
    <col min="8469" max="8469" width="8.75" style="19" customWidth="1"/>
    <col min="8470" max="8470" width="8.75" style="19" bestFit="1" customWidth="1"/>
    <col min="8471" max="8471" width="10" style="19" customWidth="1"/>
    <col min="8472" max="8472" width="10" style="19" bestFit="1" customWidth="1"/>
    <col min="8473" max="8473" width="9.75" style="19" customWidth="1"/>
    <col min="8474" max="8704" width="10" style="19"/>
    <col min="8705" max="8705" width="10.375" style="19" bestFit="1" customWidth="1"/>
    <col min="8706" max="8706" width="9.75" style="19" customWidth="1"/>
    <col min="8707" max="8707" width="7.75" style="19" customWidth="1"/>
    <col min="8708" max="8708" width="7.75" style="19" bestFit="1" customWidth="1"/>
    <col min="8709" max="8709" width="7.75" style="19" customWidth="1"/>
    <col min="8710" max="8710" width="7.75" style="19" bestFit="1" customWidth="1"/>
    <col min="8711" max="8711" width="7.5" style="19" customWidth="1"/>
    <col min="8712" max="8712" width="6.625" style="19" bestFit="1" customWidth="1"/>
    <col min="8713" max="8713" width="7" style="19" customWidth="1"/>
    <col min="8714" max="8714" width="6.625" style="19" bestFit="1" customWidth="1"/>
    <col min="8715" max="8715" width="7" style="19" customWidth="1"/>
    <col min="8716" max="8716" width="5.25" style="19" bestFit="1" customWidth="1"/>
    <col min="8717" max="8717" width="7.5" style="19" customWidth="1"/>
    <col min="8718" max="8718" width="5.25" style="19" bestFit="1" customWidth="1"/>
    <col min="8719" max="8719" width="7.375" style="19" customWidth="1"/>
    <col min="8720" max="8720" width="7.375" style="19" bestFit="1" customWidth="1"/>
    <col min="8721" max="8721" width="7.5" style="19" customWidth="1"/>
    <col min="8722" max="8722" width="5.375" style="19" bestFit="1" customWidth="1"/>
    <col min="8723" max="8723" width="10.75" style="19" customWidth="1"/>
    <col min="8724" max="8724" width="10.75" style="19" bestFit="1" customWidth="1"/>
    <col min="8725" max="8725" width="8.75" style="19" customWidth="1"/>
    <col min="8726" max="8726" width="8.75" style="19" bestFit="1" customWidth="1"/>
    <col min="8727" max="8727" width="10" style="19" customWidth="1"/>
    <col min="8728" max="8728" width="10" style="19" bestFit="1" customWidth="1"/>
    <col min="8729" max="8729" width="9.75" style="19" customWidth="1"/>
    <col min="8730" max="8960" width="10" style="19"/>
    <col min="8961" max="8961" width="10.375" style="19" bestFit="1" customWidth="1"/>
    <col min="8962" max="8962" width="9.75" style="19" customWidth="1"/>
    <col min="8963" max="8963" width="7.75" style="19" customWidth="1"/>
    <col min="8964" max="8964" width="7.75" style="19" bestFit="1" customWidth="1"/>
    <col min="8965" max="8965" width="7.75" style="19" customWidth="1"/>
    <col min="8966" max="8966" width="7.75" style="19" bestFit="1" customWidth="1"/>
    <col min="8967" max="8967" width="7.5" style="19" customWidth="1"/>
    <col min="8968" max="8968" width="6.625" style="19" bestFit="1" customWidth="1"/>
    <col min="8969" max="8969" width="7" style="19" customWidth="1"/>
    <col min="8970" max="8970" width="6.625" style="19" bestFit="1" customWidth="1"/>
    <col min="8971" max="8971" width="7" style="19" customWidth="1"/>
    <col min="8972" max="8972" width="5.25" style="19" bestFit="1" customWidth="1"/>
    <col min="8973" max="8973" width="7.5" style="19" customWidth="1"/>
    <col min="8974" max="8974" width="5.25" style="19" bestFit="1" customWidth="1"/>
    <col min="8975" max="8975" width="7.375" style="19" customWidth="1"/>
    <col min="8976" max="8976" width="7.375" style="19" bestFit="1" customWidth="1"/>
    <col min="8977" max="8977" width="7.5" style="19" customWidth="1"/>
    <col min="8978" max="8978" width="5.375" style="19" bestFit="1" customWidth="1"/>
    <col min="8979" max="8979" width="10.75" style="19" customWidth="1"/>
    <col min="8980" max="8980" width="10.75" style="19" bestFit="1" customWidth="1"/>
    <col min="8981" max="8981" width="8.75" style="19" customWidth="1"/>
    <col min="8982" max="8982" width="8.75" style="19" bestFit="1" customWidth="1"/>
    <col min="8983" max="8983" width="10" style="19" customWidth="1"/>
    <col min="8984" max="8984" width="10" style="19" bestFit="1" customWidth="1"/>
    <col min="8985" max="8985" width="9.75" style="19" customWidth="1"/>
    <col min="8986" max="9216" width="11" style="19"/>
    <col min="9217" max="9217" width="10.375" style="19" bestFit="1" customWidth="1"/>
    <col min="9218" max="9218" width="9.75" style="19" customWidth="1"/>
    <col min="9219" max="9219" width="7.75" style="19" customWidth="1"/>
    <col min="9220" max="9220" width="7.75" style="19" bestFit="1" customWidth="1"/>
    <col min="9221" max="9221" width="7.75" style="19" customWidth="1"/>
    <col min="9222" max="9222" width="7.75" style="19" bestFit="1" customWidth="1"/>
    <col min="9223" max="9223" width="7.5" style="19" customWidth="1"/>
    <col min="9224" max="9224" width="6.625" style="19" bestFit="1" customWidth="1"/>
    <col min="9225" max="9225" width="7" style="19" customWidth="1"/>
    <col min="9226" max="9226" width="6.625" style="19" bestFit="1" customWidth="1"/>
    <col min="9227" max="9227" width="7" style="19" customWidth="1"/>
    <col min="9228" max="9228" width="5.25" style="19" bestFit="1" customWidth="1"/>
    <col min="9229" max="9229" width="7.5" style="19" customWidth="1"/>
    <col min="9230" max="9230" width="5.25" style="19" bestFit="1" customWidth="1"/>
    <col min="9231" max="9231" width="7.375" style="19" customWidth="1"/>
    <col min="9232" max="9232" width="7.375" style="19" bestFit="1" customWidth="1"/>
    <col min="9233" max="9233" width="7.5" style="19" customWidth="1"/>
    <col min="9234" max="9234" width="5.375" style="19" bestFit="1" customWidth="1"/>
    <col min="9235" max="9235" width="10.75" style="19" customWidth="1"/>
    <col min="9236" max="9236" width="10.75" style="19" bestFit="1" customWidth="1"/>
    <col min="9237" max="9237" width="8.75" style="19" customWidth="1"/>
    <col min="9238" max="9238" width="8.75" style="19" bestFit="1" customWidth="1"/>
    <col min="9239" max="9239" width="10" style="19" customWidth="1"/>
    <col min="9240" max="9240" width="10" style="19" bestFit="1" customWidth="1"/>
    <col min="9241" max="9241" width="9.75" style="19" customWidth="1"/>
    <col min="9242" max="9472" width="10" style="19"/>
    <col min="9473" max="9473" width="10.375" style="19" bestFit="1" customWidth="1"/>
    <col min="9474" max="9474" width="9.75" style="19" customWidth="1"/>
    <col min="9475" max="9475" width="7.75" style="19" customWidth="1"/>
    <col min="9476" max="9476" width="7.75" style="19" bestFit="1" customWidth="1"/>
    <col min="9477" max="9477" width="7.75" style="19" customWidth="1"/>
    <col min="9478" max="9478" width="7.75" style="19" bestFit="1" customWidth="1"/>
    <col min="9479" max="9479" width="7.5" style="19" customWidth="1"/>
    <col min="9480" max="9480" width="6.625" style="19" bestFit="1" customWidth="1"/>
    <col min="9481" max="9481" width="7" style="19" customWidth="1"/>
    <col min="9482" max="9482" width="6.625" style="19" bestFit="1" customWidth="1"/>
    <col min="9483" max="9483" width="7" style="19" customWidth="1"/>
    <col min="9484" max="9484" width="5.25" style="19" bestFit="1" customWidth="1"/>
    <col min="9485" max="9485" width="7.5" style="19" customWidth="1"/>
    <col min="9486" max="9486" width="5.25" style="19" bestFit="1" customWidth="1"/>
    <col min="9487" max="9487" width="7.375" style="19" customWidth="1"/>
    <col min="9488" max="9488" width="7.375" style="19" bestFit="1" customWidth="1"/>
    <col min="9489" max="9489" width="7.5" style="19" customWidth="1"/>
    <col min="9490" max="9490" width="5.375" style="19" bestFit="1" customWidth="1"/>
    <col min="9491" max="9491" width="10.75" style="19" customWidth="1"/>
    <col min="9492" max="9492" width="10.75" style="19" bestFit="1" customWidth="1"/>
    <col min="9493" max="9493" width="8.75" style="19" customWidth="1"/>
    <col min="9494" max="9494" width="8.75" style="19" bestFit="1" customWidth="1"/>
    <col min="9495" max="9495" width="10" style="19" customWidth="1"/>
    <col min="9496" max="9496" width="10" style="19" bestFit="1" customWidth="1"/>
    <col min="9497" max="9497" width="9.75" style="19" customWidth="1"/>
    <col min="9498" max="9728" width="10" style="19"/>
    <col min="9729" max="9729" width="10.375" style="19" bestFit="1" customWidth="1"/>
    <col min="9730" max="9730" width="9.75" style="19" customWidth="1"/>
    <col min="9731" max="9731" width="7.75" style="19" customWidth="1"/>
    <col min="9732" max="9732" width="7.75" style="19" bestFit="1" customWidth="1"/>
    <col min="9733" max="9733" width="7.75" style="19" customWidth="1"/>
    <col min="9734" max="9734" width="7.75" style="19" bestFit="1" customWidth="1"/>
    <col min="9735" max="9735" width="7.5" style="19" customWidth="1"/>
    <col min="9736" max="9736" width="6.625" style="19" bestFit="1" customWidth="1"/>
    <col min="9737" max="9737" width="7" style="19" customWidth="1"/>
    <col min="9738" max="9738" width="6.625" style="19" bestFit="1" customWidth="1"/>
    <col min="9739" max="9739" width="7" style="19" customWidth="1"/>
    <col min="9740" max="9740" width="5.25" style="19" bestFit="1" customWidth="1"/>
    <col min="9741" max="9741" width="7.5" style="19" customWidth="1"/>
    <col min="9742" max="9742" width="5.25" style="19" bestFit="1" customWidth="1"/>
    <col min="9743" max="9743" width="7.375" style="19" customWidth="1"/>
    <col min="9744" max="9744" width="7.375" style="19" bestFit="1" customWidth="1"/>
    <col min="9745" max="9745" width="7.5" style="19" customWidth="1"/>
    <col min="9746" max="9746" width="5.375" style="19" bestFit="1" customWidth="1"/>
    <col min="9747" max="9747" width="10.75" style="19" customWidth="1"/>
    <col min="9748" max="9748" width="10.75" style="19" bestFit="1" customWidth="1"/>
    <col min="9749" max="9749" width="8.75" style="19" customWidth="1"/>
    <col min="9750" max="9750" width="8.75" style="19" bestFit="1" customWidth="1"/>
    <col min="9751" max="9751" width="10" style="19" customWidth="1"/>
    <col min="9752" max="9752" width="10" style="19" bestFit="1" customWidth="1"/>
    <col min="9753" max="9753" width="9.75" style="19" customWidth="1"/>
    <col min="9754" max="9984" width="10" style="19"/>
    <col min="9985" max="9985" width="10.375" style="19" bestFit="1" customWidth="1"/>
    <col min="9986" max="9986" width="9.75" style="19" customWidth="1"/>
    <col min="9987" max="9987" width="7.75" style="19" customWidth="1"/>
    <col min="9988" max="9988" width="7.75" style="19" bestFit="1" customWidth="1"/>
    <col min="9989" max="9989" width="7.75" style="19" customWidth="1"/>
    <col min="9990" max="9990" width="7.75" style="19" bestFit="1" customWidth="1"/>
    <col min="9991" max="9991" width="7.5" style="19" customWidth="1"/>
    <col min="9992" max="9992" width="6.625" style="19" bestFit="1" customWidth="1"/>
    <col min="9993" max="9993" width="7" style="19" customWidth="1"/>
    <col min="9994" max="9994" width="6.625" style="19" bestFit="1" customWidth="1"/>
    <col min="9995" max="9995" width="7" style="19" customWidth="1"/>
    <col min="9996" max="9996" width="5.25" style="19" bestFit="1" customWidth="1"/>
    <col min="9997" max="9997" width="7.5" style="19" customWidth="1"/>
    <col min="9998" max="9998" width="5.25" style="19" bestFit="1" customWidth="1"/>
    <col min="9999" max="9999" width="7.375" style="19" customWidth="1"/>
    <col min="10000" max="10000" width="7.375" style="19" bestFit="1" customWidth="1"/>
    <col min="10001" max="10001" width="7.5" style="19" customWidth="1"/>
    <col min="10002" max="10002" width="5.375" style="19" bestFit="1" customWidth="1"/>
    <col min="10003" max="10003" width="10.75" style="19" customWidth="1"/>
    <col min="10004" max="10004" width="10.75" style="19" bestFit="1" customWidth="1"/>
    <col min="10005" max="10005" width="8.75" style="19" customWidth="1"/>
    <col min="10006" max="10006" width="8.75" style="19" bestFit="1" customWidth="1"/>
    <col min="10007" max="10007" width="10" style="19" customWidth="1"/>
    <col min="10008" max="10008" width="10" style="19" bestFit="1" customWidth="1"/>
    <col min="10009" max="10009" width="9.75" style="19" customWidth="1"/>
    <col min="10010" max="10240" width="11" style="19"/>
    <col min="10241" max="10241" width="10.375" style="19" bestFit="1" customWidth="1"/>
    <col min="10242" max="10242" width="9.75" style="19" customWidth="1"/>
    <col min="10243" max="10243" width="7.75" style="19" customWidth="1"/>
    <col min="10244" max="10244" width="7.75" style="19" bestFit="1" customWidth="1"/>
    <col min="10245" max="10245" width="7.75" style="19" customWidth="1"/>
    <col min="10246" max="10246" width="7.75" style="19" bestFit="1" customWidth="1"/>
    <col min="10247" max="10247" width="7.5" style="19" customWidth="1"/>
    <col min="10248" max="10248" width="6.625" style="19" bestFit="1" customWidth="1"/>
    <col min="10249" max="10249" width="7" style="19" customWidth="1"/>
    <col min="10250" max="10250" width="6.625" style="19" bestFit="1" customWidth="1"/>
    <col min="10251" max="10251" width="7" style="19" customWidth="1"/>
    <col min="10252" max="10252" width="5.25" style="19" bestFit="1" customWidth="1"/>
    <col min="10253" max="10253" width="7.5" style="19" customWidth="1"/>
    <col min="10254" max="10254" width="5.25" style="19" bestFit="1" customWidth="1"/>
    <col min="10255" max="10255" width="7.375" style="19" customWidth="1"/>
    <col min="10256" max="10256" width="7.375" style="19" bestFit="1" customWidth="1"/>
    <col min="10257" max="10257" width="7.5" style="19" customWidth="1"/>
    <col min="10258" max="10258" width="5.375" style="19" bestFit="1" customWidth="1"/>
    <col min="10259" max="10259" width="10.75" style="19" customWidth="1"/>
    <col min="10260" max="10260" width="10.75" style="19" bestFit="1" customWidth="1"/>
    <col min="10261" max="10261" width="8.75" style="19" customWidth="1"/>
    <col min="10262" max="10262" width="8.75" style="19" bestFit="1" customWidth="1"/>
    <col min="10263" max="10263" width="10" style="19" customWidth="1"/>
    <col min="10264" max="10264" width="10" style="19" bestFit="1" customWidth="1"/>
    <col min="10265" max="10265" width="9.75" style="19" customWidth="1"/>
    <col min="10266" max="10496" width="10" style="19"/>
    <col min="10497" max="10497" width="10.375" style="19" bestFit="1" customWidth="1"/>
    <col min="10498" max="10498" width="9.75" style="19" customWidth="1"/>
    <col min="10499" max="10499" width="7.75" style="19" customWidth="1"/>
    <col min="10500" max="10500" width="7.75" style="19" bestFit="1" customWidth="1"/>
    <col min="10501" max="10501" width="7.75" style="19" customWidth="1"/>
    <col min="10502" max="10502" width="7.75" style="19" bestFit="1" customWidth="1"/>
    <col min="10503" max="10503" width="7.5" style="19" customWidth="1"/>
    <col min="10504" max="10504" width="6.625" style="19" bestFit="1" customWidth="1"/>
    <col min="10505" max="10505" width="7" style="19" customWidth="1"/>
    <col min="10506" max="10506" width="6.625" style="19" bestFit="1" customWidth="1"/>
    <col min="10507" max="10507" width="7" style="19" customWidth="1"/>
    <col min="10508" max="10508" width="5.25" style="19" bestFit="1" customWidth="1"/>
    <col min="10509" max="10509" width="7.5" style="19" customWidth="1"/>
    <col min="10510" max="10510" width="5.25" style="19" bestFit="1" customWidth="1"/>
    <col min="10511" max="10511" width="7.375" style="19" customWidth="1"/>
    <col min="10512" max="10512" width="7.375" style="19" bestFit="1" customWidth="1"/>
    <col min="10513" max="10513" width="7.5" style="19" customWidth="1"/>
    <col min="10514" max="10514" width="5.375" style="19" bestFit="1" customWidth="1"/>
    <col min="10515" max="10515" width="10.75" style="19" customWidth="1"/>
    <col min="10516" max="10516" width="10.75" style="19" bestFit="1" customWidth="1"/>
    <col min="10517" max="10517" width="8.75" style="19" customWidth="1"/>
    <col min="10518" max="10518" width="8.75" style="19" bestFit="1" customWidth="1"/>
    <col min="10519" max="10519" width="10" style="19" customWidth="1"/>
    <col min="10520" max="10520" width="10" style="19" bestFit="1" customWidth="1"/>
    <col min="10521" max="10521" width="9.75" style="19" customWidth="1"/>
    <col min="10522" max="10752" width="10" style="19"/>
    <col min="10753" max="10753" width="10.375" style="19" bestFit="1" customWidth="1"/>
    <col min="10754" max="10754" width="9.75" style="19" customWidth="1"/>
    <col min="10755" max="10755" width="7.75" style="19" customWidth="1"/>
    <col min="10756" max="10756" width="7.75" style="19" bestFit="1" customWidth="1"/>
    <col min="10757" max="10757" width="7.75" style="19" customWidth="1"/>
    <col min="10758" max="10758" width="7.75" style="19" bestFit="1" customWidth="1"/>
    <col min="10759" max="10759" width="7.5" style="19" customWidth="1"/>
    <col min="10760" max="10760" width="6.625" style="19" bestFit="1" customWidth="1"/>
    <col min="10761" max="10761" width="7" style="19" customWidth="1"/>
    <col min="10762" max="10762" width="6.625" style="19" bestFit="1" customWidth="1"/>
    <col min="10763" max="10763" width="7" style="19" customWidth="1"/>
    <col min="10764" max="10764" width="5.25" style="19" bestFit="1" customWidth="1"/>
    <col min="10765" max="10765" width="7.5" style="19" customWidth="1"/>
    <col min="10766" max="10766" width="5.25" style="19" bestFit="1" customWidth="1"/>
    <col min="10767" max="10767" width="7.375" style="19" customWidth="1"/>
    <col min="10768" max="10768" width="7.375" style="19" bestFit="1" customWidth="1"/>
    <col min="10769" max="10769" width="7.5" style="19" customWidth="1"/>
    <col min="10770" max="10770" width="5.375" style="19" bestFit="1" customWidth="1"/>
    <col min="10771" max="10771" width="10.75" style="19" customWidth="1"/>
    <col min="10772" max="10772" width="10.75" style="19" bestFit="1" customWidth="1"/>
    <col min="10773" max="10773" width="8.75" style="19" customWidth="1"/>
    <col min="10774" max="10774" width="8.75" style="19" bestFit="1" customWidth="1"/>
    <col min="10775" max="10775" width="10" style="19" customWidth="1"/>
    <col min="10776" max="10776" width="10" style="19" bestFit="1" customWidth="1"/>
    <col min="10777" max="10777" width="9.75" style="19" customWidth="1"/>
    <col min="10778" max="11008" width="10" style="19"/>
    <col min="11009" max="11009" width="10.375" style="19" bestFit="1" customWidth="1"/>
    <col min="11010" max="11010" width="9.75" style="19" customWidth="1"/>
    <col min="11011" max="11011" width="7.75" style="19" customWidth="1"/>
    <col min="11012" max="11012" width="7.75" style="19" bestFit="1" customWidth="1"/>
    <col min="11013" max="11013" width="7.75" style="19" customWidth="1"/>
    <col min="11014" max="11014" width="7.75" style="19" bestFit="1" customWidth="1"/>
    <col min="11015" max="11015" width="7.5" style="19" customWidth="1"/>
    <col min="11016" max="11016" width="6.625" style="19" bestFit="1" customWidth="1"/>
    <col min="11017" max="11017" width="7" style="19" customWidth="1"/>
    <col min="11018" max="11018" width="6.625" style="19" bestFit="1" customWidth="1"/>
    <col min="11019" max="11019" width="7" style="19" customWidth="1"/>
    <col min="11020" max="11020" width="5.25" style="19" bestFit="1" customWidth="1"/>
    <col min="11021" max="11021" width="7.5" style="19" customWidth="1"/>
    <col min="11022" max="11022" width="5.25" style="19" bestFit="1" customWidth="1"/>
    <col min="11023" max="11023" width="7.375" style="19" customWidth="1"/>
    <col min="11024" max="11024" width="7.375" style="19" bestFit="1" customWidth="1"/>
    <col min="11025" max="11025" width="7.5" style="19" customWidth="1"/>
    <col min="11026" max="11026" width="5.375" style="19" bestFit="1" customWidth="1"/>
    <col min="11027" max="11027" width="10.75" style="19" customWidth="1"/>
    <col min="11028" max="11028" width="10.75" style="19" bestFit="1" customWidth="1"/>
    <col min="11029" max="11029" width="8.75" style="19" customWidth="1"/>
    <col min="11030" max="11030" width="8.75" style="19" bestFit="1" customWidth="1"/>
    <col min="11031" max="11031" width="10" style="19" customWidth="1"/>
    <col min="11032" max="11032" width="10" style="19" bestFit="1" customWidth="1"/>
    <col min="11033" max="11033" width="9.75" style="19" customWidth="1"/>
    <col min="11034" max="11264" width="11" style="19"/>
    <col min="11265" max="11265" width="10.375" style="19" bestFit="1" customWidth="1"/>
    <col min="11266" max="11266" width="9.75" style="19" customWidth="1"/>
    <col min="11267" max="11267" width="7.75" style="19" customWidth="1"/>
    <col min="11268" max="11268" width="7.75" style="19" bestFit="1" customWidth="1"/>
    <col min="11269" max="11269" width="7.75" style="19" customWidth="1"/>
    <col min="11270" max="11270" width="7.75" style="19" bestFit="1" customWidth="1"/>
    <col min="11271" max="11271" width="7.5" style="19" customWidth="1"/>
    <col min="11272" max="11272" width="6.625" style="19" bestFit="1" customWidth="1"/>
    <col min="11273" max="11273" width="7" style="19" customWidth="1"/>
    <col min="11274" max="11274" width="6.625" style="19" bestFit="1" customWidth="1"/>
    <col min="11275" max="11275" width="7" style="19" customWidth="1"/>
    <col min="11276" max="11276" width="5.25" style="19" bestFit="1" customWidth="1"/>
    <col min="11277" max="11277" width="7.5" style="19" customWidth="1"/>
    <col min="11278" max="11278" width="5.25" style="19" bestFit="1" customWidth="1"/>
    <col min="11279" max="11279" width="7.375" style="19" customWidth="1"/>
    <col min="11280" max="11280" width="7.375" style="19" bestFit="1" customWidth="1"/>
    <col min="11281" max="11281" width="7.5" style="19" customWidth="1"/>
    <col min="11282" max="11282" width="5.375" style="19" bestFit="1" customWidth="1"/>
    <col min="11283" max="11283" width="10.75" style="19" customWidth="1"/>
    <col min="11284" max="11284" width="10.75" style="19" bestFit="1" customWidth="1"/>
    <col min="11285" max="11285" width="8.75" style="19" customWidth="1"/>
    <col min="11286" max="11286" width="8.75" style="19" bestFit="1" customWidth="1"/>
    <col min="11287" max="11287" width="10" style="19" customWidth="1"/>
    <col min="11288" max="11288" width="10" style="19" bestFit="1" customWidth="1"/>
    <col min="11289" max="11289" width="9.75" style="19" customWidth="1"/>
    <col min="11290" max="11520" width="10" style="19"/>
    <col min="11521" max="11521" width="10.375" style="19" bestFit="1" customWidth="1"/>
    <col min="11522" max="11522" width="9.75" style="19" customWidth="1"/>
    <col min="11523" max="11523" width="7.75" style="19" customWidth="1"/>
    <col min="11524" max="11524" width="7.75" style="19" bestFit="1" customWidth="1"/>
    <col min="11525" max="11525" width="7.75" style="19" customWidth="1"/>
    <col min="11526" max="11526" width="7.75" style="19" bestFit="1" customWidth="1"/>
    <col min="11527" max="11527" width="7.5" style="19" customWidth="1"/>
    <col min="11528" max="11528" width="6.625" style="19" bestFit="1" customWidth="1"/>
    <col min="11529" max="11529" width="7" style="19" customWidth="1"/>
    <col min="11530" max="11530" width="6.625" style="19" bestFit="1" customWidth="1"/>
    <col min="11531" max="11531" width="7" style="19" customWidth="1"/>
    <col min="11532" max="11532" width="5.25" style="19" bestFit="1" customWidth="1"/>
    <col min="11533" max="11533" width="7.5" style="19" customWidth="1"/>
    <col min="11534" max="11534" width="5.25" style="19" bestFit="1" customWidth="1"/>
    <col min="11535" max="11535" width="7.375" style="19" customWidth="1"/>
    <col min="11536" max="11536" width="7.375" style="19" bestFit="1" customWidth="1"/>
    <col min="11537" max="11537" width="7.5" style="19" customWidth="1"/>
    <col min="11538" max="11538" width="5.375" style="19" bestFit="1" customWidth="1"/>
    <col min="11539" max="11539" width="10.75" style="19" customWidth="1"/>
    <col min="11540" max="11540" width="10.75" style="19" bestFit="1" customWidth="1"/>
    <col min="11541" max="11541" width="8.75" style="19" customWidth="1"/>
    <col min="11542" max="11542" width="8.75" style="19" bestFit="1" customWidth="1"/>
    <col min="11543" max="11543" width="10" style="19" customWidth="1"/>
    <col min="11544" max="11544" width="10" style="19" bestFit="1" customWidth="1"/>
    <col min="11545" max="11545" width="9.75" style="19" customWidth="1"/>
    <col min="11546" max="11776" width="10" style="19"/>
    <col min="11777" max="11777" width="10.375" style="19" bestFit="1" customWidth="1"/>
    <col min="11778" max="11778" width="9.75" style="19" customWidth="1"/>
    <col min="11779" max="11779" width="7.75" style="19" customWidth="1"/>
    <col min="11780" max="11780" width="7.75" style="19" bestFit="1" customWidth="1"/>
    <col min="11781" max="11781" width="7.75" style="19" customWidth="1"/>
    <col min="11782" max="11782" width="7.75" style="19" bestFit="1" customWidth="1"/>
    <col min="11783" max="11783" width="7.5" style="19" customWidth="1"/>
    <col min="11784" max="11784" width="6.625" style="19" bestFit="1" customWidth="1"/>
    <col min="11785" max="11785" width="7" style="19" customWidth="1"/>
    <col min="11786" max="11786" width="6.625" style="19" bestFit="1" customWidth="1"/>
    <col min="11787" max="11787" width="7" style="19" customWidth="1"/>
    <col min="11788" max="11788" width="5.25" style="19" bestFit="1" customWidth="1"/>
    <col min="11789" max="11789" width="7.5" style="19" customWidth="1"/>
    <col min="11790" max="11790" width="5.25" style="19" bestFit="1" customWidth="1"/>
    <col min="11791" max="11791" width="7.375" style="19" customWidth="1"/>
    <col min="11792" max="11792" width="7.375" style="19" bestFit="1" customWidth="1"/>
    <col min="11793" max="11793" width="7.5" style="19" customWidth="1"/>
    <col min="11794" max="11794" width="5.375" style="19" bestFit="1" customWidth="1"/>
    <col min="11795" max="11795" width="10.75" style="19" customWidth="1"/>
    <col min="11796" max="11796" width="10.75" style="19" bestFit="1" customWidth="1"/>
    <col min="11797" max="11797" width="8.75" style="19" customWidth="1"/>
    <col min="11798" max="11798" width="8.75" style="19" bestFit="1" customWidth="1"/>
    <col min="11799" max="11799" width="10" style="19" customWidth="1"/>
    <col min="11800" max="11800" width="10" style="19" bestFit="1" customWidth="1"/>
    <col min="11801" max="11801" width="9.75" style="19" customWidth="1"/>
    <col min="11802" max="12032" width="10" style="19"/>
    <col min="12033" max="12033" width="10.375" style="19" bestFit="1" customWidth="1"/>
    <col min="12034" max="12034" width="9.75" style="19" customWidth="1"/>
    <col min="12035" max="12035" width="7.75" style="19" customWidth="1"/>
    <col min="12036" max="12036" width="7.75" style="19" bestFit="1" customWidth="1"/>
    <col min="12037" max="12037" width="7.75" style="19" customWidth="1"/>
    <col min="12038" max="12038" width="7.75" style="19" bestFit="1" customWidth="1"/>
    <col min="12039" max="12039" width="7.5" style="19" customWidth="1"/>
    <col min="12040" max="12040" width="6.625" style="19" bestFit="1" customWidth="1"/>
    <col min="12041" max="12041" width="7" style="19" customWidth="1"/>
    <col min="12042" max="12042" width="6.625" style="19" bestFit="1" customWidth="1"/>
    <col min="12043" max="12043" width="7" style="19" customWidth="1"/>
    <col min="12044" max="12044" width="5.25" style="19" bestFit="1" customWidth="1"/>
    <col min="12045" max="12045" width="7.5" style="19" customWidth="1"/>
    <col min="12046" max="12046" width="5.25" style="19" bestFit="1" customWidth="1"/>
    <col min="12047" max="12047" width="7.375" style="19" customWidth="1"/>
    <col min="12048" max="12048" width="7.375" style="19" bestFit="1" customWidth="1"/>
    <col min="12049" max="12049" width="7.5" style="19" customWidth="1"/>
    <col min="12050" max="12050" width="5.375" style="19" bestFit="1" customWidth="1"/>
    <col min="12051" max="12051" width="10.75" style="19" customWidth="1"/>
    <col min="12052" max="12052" width="10.75" style="19" bestFit="1" customWidth="1"/>
    <col min="12053" max="12053" width="8.75" style="19" customWidth="1"/>
    <col min="12054" max="12054" width="8.75" style="19" bestFit="1" customWidth="1"/>
    <col min="12055" max="12055" width="10" style="19" customWidth="1"/>
    <col min="12056" max="12056" width="10" style="19" bestFit="1" customWidth="1"/>
    <col min="12057" max="12057" width="9.75" style="19" customWidth="1"/>
    <col min="12058" max="12288" width="11" style="19"/>
    <col min="12289" max="12289" width="10.375" style="19" bestFit="1" customWidth="1"/>
    <col min="12290" max="12290" width="9.75" style="19" customWidth="1"/>
    <col min="12291" max="12291" width="7.75" style="19" customWidth="1"/>
    <col min="12292" max="12292" width="7.75" style="19" bestFit="1" customWidth="1"/>
    <col min="12293" max="12293" width="7.75" style="19" customWidth="1"/>
    <col min="12294" max="12294" width="7.75" style="19" bestFit="1" customWidth="1"/>
    <col min="12295" max="12295" width="7.5" style="19" customWidth="1"/>
    <col min="12296" max="12296" width="6.625" style="19" bestFit="1" customWidth="1"/>
    <col min="12297" max="12297" width="7" style="19" customWidth="1"/>
    <col min="12298" max="12298" width="6.625" style="19" bestFit="1" customWidth="1"/>
    <col min="12299" max="12299" width="7" style="19" customWidth="1"/>
    <col min="12300" max="12300" width="5.25" style="19" bestFit="1" customWidth="1"/>
    <col min="12301" max="12301" width="7.5" style="19" customWidth="1"/>
    <col min="12302" max="12302" width="5.25" style="19" bestFit="1" customWidth="1"/>
    <col min="12303" max="12303" width="7.375" style="19" customWidth="1"/>
    <col min="12304" max="12304" width="7.375" style="19" bestFit="1" customWidth="1"/>
    <col min="12305" max="12305" width="7.5" style="19" customWidth="1"/>
    <col min="12306" max="12306" width="5.375" style="19" bestFit="1" customWidth="1"/>
    <col min="12307" max="12307" width="10.75" style="19" customWidth="1"/>
    <col min="12308" max="12308" width="10.75" style="19" bestFit="1" customWidth="1"/>
    <col min="12309" max="12309" width="8.75" style="19" customWidth="1"/>
    <col min="12310" max="12310" width="8.75" style="19" bestFit="1" customWidth="1"/>
    <col min="12311" max="12311" width="10" style="19" customWidth="1"/>
    <col min="12312" max="12312" width="10" style="19" bestFit="1" customWidth="1"/>
    <col min="12313" max="12313" width="9.75" style="19" customWidth="1"/>
    <col min="12314" max="12544" width="10" style="19"/>
    <col min="12545" max="12545" width="10.375" style="19" bestFit="1" customWidth="1"/>
    <col min="12546" max="12546" width="9.75" style="19" customWidth="1"/>
    <col min="12547" max="12547" width="7.75" style="19" customWidth="1"/>
    <col min="12548" max="12548" width="7.75" style="19" bestFit="1" customWidth="1"/>
    <col min="12549" max="12549" width="7.75" style="19" customWidth="1"/>
    <col min="12550" max="12550" width="7.75" style="19" bestFit="1" customWidth="1"/>
    <col min="12551" max="12551" width="7.5" style="19" customWidth="1"/>
    <col min="12552" max="12552" width="6.625" style="19" bestFit="1" customWidth="1"/>
    <col min="12553" max="12553" width="7" style="19" customWidth="1"/>
    <col min="12554" max="12554" width="6.625" style="19" bestFit="1" customWidth="1"/>
    <col min="12555" max="12555" width="7" style="19" customWidth="1"/>
    <col min="12556" max="12556" width="5.25" style="19" bestFit="1" customWidth="1"/>
    <col min="12557" max="12557" width="7.5" style="19" customWidth="1"/>
    <col min="12558" max="12558" width="5.25" style="19" bestFit="1" customWidth="1"/>
    <col min="12559" max="12559" width="7.375" style="19" customWidth="1"/>
    <col min="12560" max="12560" width="7.375" style="19" bestFit="1" customWidth="1"/>
    <col min="12561" max="12561" width="7.5" style="19" customWidth="1"/>
    <col min="12562" max="12562" width="5.375" style="19" bestFit="1" customWidth="1"/>
    <col min="12563" max="12563" width="10.75" style="19" customWidth="1"/>
    <col min="12564" max="12564" width="10.75" style="19" bestFit="1" customWidth="1"/>
    <col min="12565" max="12565" width="8.75" style="19" customWidth="1"/>
    <col min="12566" max="12566" width="8.75" style="19" bestFit="1" customWidth="1"/>
    <col min="12567" max="12567" width="10" style="19" customWidth="1"/>
    <col min="12568" max="12568" width="10" style="19" bestFit="1" customWidth="1"/>
    <col min="12569" max="12569" width="9.75" style="19" customWidth="1"/>
    <col min="12570" max="12800" width="10" style="19"/>
    <col min="12801" max="12801" width="10.375" style="19" bestFit="1" customWidth="1"/>
    <col min="12802" max="12802" width="9.75" style="19" customWidth="1"/>
    <col min="12803" max="12803" width="7.75" style="19" customWidth="1"/>
    <col min="12804" max="12804" width="7.75" style="19" bestFit="1" customWidth="1"/>
    <col min="12805" max="12805" width="7.75" style="19" customWidth="1"/>
    <col min="12806" max="12806" width="7.75" style="19" bestFit="1" customWidth="1"/>
    <col min="12807" max="12807" width="7.5" style="19" customWidth="1"/>
    <col min="12808" max="12808" width="6.625" style="19" bestFit="1" customWidth="1"/>
    <col min="12809" max="12809" width="7" style="19" customWidth="1"/>
    <col min="12810" max="12810" width="6.625" style="19" bestFit="1" customWidth="1"/>
    <col min="12811" max="12811" width="7" style="19" customWidth="1"/>
    <col min="12812" max="12812" width="5.25" style="19" bestFit="1" customWidth="1"/>
    <col min="12813" max="12813" width="7.5" style="19" customWidth="1"/>
    <col min="12814" max="12814" width="5.25" style="19" bestFit="1" customWidth="1"/>
    <col min="12815" max="12815" width="7.375" style="19" customWidth="1"/>
    <col min="12816" max="12816" width="7.375" style="19" bestFit="1" customWidth="1"/>
    <col min="12817" max="12817" width="7.5" style="19" customWidth="1"/>
    <col min="12818" max="12818" width="5.375" style="19" bestFit="1" customWidth="1"/>
    <col min="12819" max="12819" width="10.75" style="19" customWidth="1"/>
    <col min="12820" max="12820" width="10.75" style="19" bestFit="1" customWidth="1"/>
    <col min="12821" max="12821" width="8.75" style="19" customWidth="1"/>
    <col min="12822" max="12822" width="8.75" style="19" bestFit="1" customWidth="1"/>
    <col min="12823" max="12823" width="10" style="19" customWidth="1"/>
    <col min="12824" max="12824" width="10" style="19" bestFit="1" customWidth="1"/>
    <col min="12825" max="12825" width="9.75" style="19" customWidth="1"/>
    <col min="12826" max="13056" width="10" style="19"/>
    <col min="13057" max="13057" width="10.375" style="19" bestFit="1" customWidth="1"/>
    <col min="13058" max="13058" width="9.75" style="19" customWidth="1"/>
    <col min="13059" max="13059" width="7.75" style="19" customWidth="1"/>
    <col min="13060" max="13060" width="7.75" style="19" bestFit="1" customWidth="1"/>
    <col min="13061" max="13061" width="7.75" style="19" customWidth="1"/>
    <col min="13062" max="13062" width="7.75" style="19" bestFit="1" customWidth="1"/>
    <col min="13063" max="13063" width="7.5" style="19" customWidth="1"/>
    <col min="13064" max="13064" width="6.625" style="19" bestFit="1" customWidth="1"/>
    <col min="13065" max="13065" width="7" style="19" customWidth="1"/>
    <col min="13066" max="13066" width="6.625" style="19" bestFit="1" customWidth="1"/>
    <col min="13067" max="13067" width="7" style="19" customWidth="1"/>
    <col min="13068" max="13068" width="5.25" style="19" bestFit="1" customWidth="1"/>
    <col min="13069" max="13069" width="7.5" style="19" customWidth="1"/>
    <col min="13070" max="13070" width="5.25" style="19" bestFit="1" customWidth="1"/>
    <col min="13071" max="13071" width="7.375" style="19" customWidth="1"/>
    <col min="13072" max="13072" width="7.375" style="19" bestFit="1" customWidth="1"/>
    <col min="13073" max="13073" width="7.5" style="19" customWidth="1"/>
    <col min="13074" max="13074" width="5.375" style="19" bestFit="1" customWidth="1"/>
    <col min="13075" max="13075" width="10.75" style="19" customWidth="1"/>
    <col min="13076" max="13076" width="10.75" style="19" bestFit="1" customWidth="1"/>
    <col min="13077" max="13077" width="8.75" style="19" customWidth="1"/>
    <col min="13078" max="13078" width="8.75" style="19" bestFit="1" customWidth="1"/>
    <col min="13079" max="13079" width="10" style="19" customWidth="1"/>
    <col min="13080" max="13080" width="10" style="19" bestFit="1" customWidth="1"/>
    <col min="13081" max="13081" width="9.75" style="19" customWidth="1"/>
    <col min="13082" max="13312" width="11" style="19"/>
    <col min="13313" max="13313" width="10.375" style="19" bestFit="1" customWidth="1"/>
    <col min="13314" max="13314" width="9.75" style="19" customWidth="1"/>
    <col min="13315" max="13315" width="7.75" style="19" customWidth="1"/>
    <col min="13316" max="13316" width="7.75" style="19" bestFit="1" customWidth="1"/>
    <col min="13317" max="13317" width="7.75" style="19" customWidth="1"/>
    <col min="13318" max="13318" width="7.75" style="19" bestFit="1" customWidth="1"/>
    <col min="13319" max="13319" width="7.5" style="19" customWidth="1"/>
    <col min="13320" max="13320" width="6.625" style="19" bestFit="1" customWidth="1"/>
    <col min="13321" max="13321" width="7" style="19" customWidth="1"/>
    <col min="13322" max="13322" width="6.625" style="19" bestFit="1" customWidth="1"/>
    <col min="13323" max="13323" width="7" style="19" customWidth="1"/>
    <col min="13324" max="13324" width="5.25" style="19" bestFit="1" customWidth="1"/>
    <col min="13325" max="13325" width="7.5" style="19" customWidth="1"/>
    <col min="13326" max="13326" width="5.25" style="19" bestFit="1" customWidth="1"/>
    <col min="13327" max="13327" width="7.375" style="19" customWidth="1"/>
    <col min="13328" max="13328" width="7.375" style="19" bestFit="1" customWidth="1"/>
    <col min="13329" max="13329" width="7.5" style="19" customWidth="1"/>
    <col min="13330" max="13330" width="5.375" style="19" bestFit="1" customWidth="1"/>
    <col min="13331" max="13331" width="10.75" style="19" customWidth="1"/>
    <col min="13332" max="13332" width="10.75" style="19" bestFit="1" customWidth="1"/>
    <col min="13333" max="13333" width="8.75" style="19" customWidth="1"/>
    <col min="13334" max="13334" width="8.75" style="19" bestFit="1" customWidth="1"/>
    <col min="13335" max="13335" width="10" style="19" customWidth="1"/>
    <col min="13336" max="13336" width="10" style="19" bestFit="1" customWidth="1"/>
    <col min="13337" max="13337" width="9.75" style="19" customWidth="1"/>
    <col min="13338" max="13568" width="10" style="19"/>
    <col min="13569" max="13569" width="10.375" style="19" bestFit="1" customWidth="1"/>
    <col min="13570" max="13570" width="9.75" style="19" customWidth="1"/>
    <col min="13571" max="13571" width="7.75" style="19" customWidth="1"/>
    <col min="13572" max="13572" width="7.75" style="19" bestFit="1" customWidth="1"/>
    <col min="13573" max="13573" width="7.75" style="19" customWidth="1"/>
    <col min="13574" max="13574" width="7.75" style="19" bestFit="1" customWidth="1"/>
    <col min="13575" max="13575" width="7.5" style="19" customWidth="1"/>
    <col min="13576" max="13576" width="6.625" style="19" bestFit="1" customWidth="1"/>
    <col min="13577" max="13577" width="7" style="19" customWidth="1"/>
    <col min="13578" max="13578" width="6.625" style="19" bestFit="1" customWidth="1"/>
    <col min="13579" max="13579" width="7" style="19" customWidth="1"/>
    <col min="13580" max="13580" width="5.25" style="19" bestFit="1" customWidth="1"/>
    <col min="13581" max="13581" width="7.5" style="19" customWidth="1"/>
    <col min="13582" max="13582" width="5.25" style="19" bestFit="1" customWidth="1"/>
    <col min="13583" max="13583" width="7.375" style="19" customWidth="1"/>
    <col min="13584" max="13584" width="7.375" style="19" bestFit="1" customWidth="1"/>
    <col min="13585" max="13585" width="7.5" style="19" customWidth="1"/>
    <col min="13586" max="13586" width="5.375" style="19" bestFit="1" customWidth="1"/>
    <col min="13587" max="13587" width="10.75" style="19" customWidth="1"/>
    <col min="13588" max="13588" width="10.75" style="19" bestFit="1" customWidth="1"/>
    <col min="13589" max="13589" width="8.75" style="19" customWidth="1"/>
    <col min="13590" max="13590" width="8.75" style="19" bestFit="1" customWidth="1"/>
    <col min="13591" max="13591" width="10" style="19" customWidth="1"/>
    <col min="13592" max="13592" width="10" style="19" bestFit="1" customWidth="1"/>
    <col min="13593" max="13593" width="9.75" style="19" customWidth="1"/>
    <col min="13594" max="13824" width="10" style="19"/>
    <col min="13825" max="13825" width="10.375" style="19" bestFit="1" customWidth="1"/>
    <col min="13826" max="13826" width="9.75" style="19" customWidth="1"/>
    <col min="13827" max="13827" width="7.75" style="19" customWidth="1"/>
    <col min="13828" max="13828" width="7.75" style="19" bestFit="1" customWidth="1"/>
    <col min="13829" max="13829" width="7.75" style="19" customWidth="1"/>
    <col min="13830" max="13830" width="7.75" style="19" bestFit="1" customWidth="1"/>
    <col min="13831" max="13831" width="7.5" style="19" customWidth="1"/>
    <col min="13832" max="13832" width="6.625" style="19" bestFit="1" customWidth="1"/>
    <col min="13833" max="13833" width="7" style="19" customWidth="1"/>
    <col min="13834" max="13834" width="6.625" style="19" bestFit="1" customWidth="1"/>
    <col min="13835" max="13835" width="7" style="19" customWidth="1"/>
    <col min="13836" max="13836" width="5.25" style="19" bestFit="1" customWidth="1"/>
    <col min="13837" max="13837" width="7.5" style="19" customWidth="1"/>
    <col min="13838" max="13838" width="5.25" style="19" bestFit="1" customWidth="1"/>
    <col min="13839" max="13839" width="7.375" style="19" customWidth="1"/>
    <col min="13840" max="13840" width="7.375" style="19" bestFit="1" customWidth="1"/>
    <col min="13841" max="13841" width="7.5" style="19" customWidth="1"/>
    <col min="13842" max="13842" width="5.375" style="19" bestFit="1" customWidth="1"/>
    <col min="13843" max="13843" width="10.75" style="19" customWidth="1"/>
    <col min="13844" max="13844" width="10.75" style="19" bestFit="1" customWidth="1"/>
    <col min="13845" max="13845" width="8.75" style="19" customWidth="1"/>
    <col min="13846" max="13846" width="8.75" style="19" bestFit="1" customWidth="1"/>
    <col min="13847" max="13847" width="10" style="19" customWidth="1"/>
    <col min="13848" max="13848" width="10" style="19" bestFit="1" customWidth="1"/>
    <col min="13849" max="13849" width="9.75" style="19" customWidth="1"/>
    <col min="13850" max="14080" width="10" style="19"/>
    <col min="14081" max="14081" width="10.375" style="19" bestFit="1" customWidth="1"/>
    <col min="14082" max="14082" width="9.75" style="19" customWidth="1"/>
    <col min="14083" max="14083" width="7.75" style="19" customWidth="1"/>
    <col min="14084" max="14084" width="7.75" style="19" bestFit="1" customWidth="1"/>
    <col min="14085" max="14085" width="7.75" style="19" customWidth="1"/>
    <col min="14086" max="14086" width="7.75" style="19" bestFit="1" customWidth="1"/>
    <col min="14087" max="14087" width="7.5" style="19" customWidth="1"/>
    <col min="14088" max="14088" width="6.625" style="19" bestFit="1" customWidth="1"/>
    <col min="14089" max="14089" width="7" style="19" customWidth="1"/>
    <col min="14090" max="14090" width="6.625" style="19" bestFit="1" customWidth="1"/>
    <col min="14091" max="14091" width="7" style="19" customWidth="1"/>
    <col min="14092" max="14092" width="5.25" style="19" bestFit="1" customWidth="1"/>
    <col min="14093" max="14093" width="7.5" style="19" customWidth="1"/>
    <col min="14094" max="14094" width="5.25" style="19" bestFit="1" customWidth="1"/>
    <col min="14095" max="14095" width="7.375" style="19" customWidth="1"/>
    <col min="14096" max="14096" width="7.375" style="19" bestFit="1" customWidth="1"/>
    <col min="14097" max="14097" width="7.5" style="19" customWidth="1"/>
    <col min="14098" max="14098" width="5.375" style="19" bestFit="1" customWidth="1"/>
    <col min="14099" max="14099" width="10.75" style="19" customWidth="1"/>
    <col min="14100" max="14100" width="10.75" style="19" bestFit="1" customWidth="1"/>
    <col min="14101" max="14101" width="8.75" style="19" customWidth="1"/>
    <col min="14102" max="14102" width="8.75" style="19" bestFit="1" customWidth="1"/>
    <col min="14103" max="14103" width="10" style="19" customWidth="1"/>
    <col min="14104" max="14104" width="10" style="19" bestFit="1" customWidth="1"/>
    <col min="14105" max="14105" width="9.75" style="19" customWidth="1"/>
    <col min="14106" max="14336" width="11" style="19"/>
    <col min="14337" max="14337" width="10.375" style="19" bestFit="1" customWidth="1"/>
    <col min="14338" max="14338" width="9.75" style="19" customWidth="1"/>
    <col min="14339" max="14339" width="7.75" style="19" customWidth="1"/>
    <col min="14340" max="14340" width="7.75" style="19" bestFit="1" customWidth="1"/>
    <col min="14341" max="14341" width="7.75" style="19" customWidth="1"/>
    <col min="14342" max="14342" width="7.75" style="19" bestFit="1" customWidth="1"/>
    <col min="14343" max="14343" width="7.5" style="19" customWidth="1"/>
    <col min="14344" max="14344" width="6.625" style="19" bestFit="1" customWidth="1"/>
    <col min="14345" max="14345" width="7" style="19" customWidth="1"/>
    <col min="14346" max="14346" width="6.625" style="19" bestFit="1" customWidth="1"/>
    <col min="14347" max="14347" width="7" style="19" customWidth="1"/>
    <col min="14348" max="14348" width="5.25" style="19" bestFit="1" customWidth="1"/>
    <col min="14349" max="14349" width="7.5" style="19" customWidth="1"/>
    <col min="14350" max="14350" width="5.25" style="19" bestFit="1" customWidth="1"/>
    <col min="14351" max="14351" width="7.375" style="19" customWidth="1"/>
    <col min="14352" max="14352" width="7.375" style="19" bestFit="1" customWidth="1"/>
    <col min="14353" max="14353" width="7.5" style="19" customWidth="1"/>
    <col min="14354" max="14354" width="5.375" style="19" bestFit="1" customWidth="1"/>
    <col min="14355" max="14355" width="10.75" style="19" customWidth="1"/>
    <col min="14356" max="14356" width="10.75" style="19" bestFit="1" customWidth="1"/>
    <col min="14357" max="14357" width="8.75" style="19" customWidth="1"/>
    <col min="14358" max="14358" width="8.75" style="19" bestFit="1" customWidth="1"/>
    <col min="14359" max="14359" width="10" style="19" customWidth="1"/>
    <col min="14360" max="14360" width="10" style="19" bestFit="1" customWidth="1"/>
    <col min="14361" max="14361" width="9.75" style="19" customWidth="1"/>
    <col min="14362" max="14592" width="10" style="19"/>
    <col min="14593" max="14593" width="10.375" style="19" bestFit="1" customWidth="1"/>
    <col min="14594" max="14594" width="9.75" style="19" customWidth="1"/>
    <col min="14595" max="14595" width="7.75" style="19" customWidth="1"/>
    <col min="14596" max="14596" width="7.75" style="19" bestFit="1" customWidth="1"/>
    <col min="14597" max="14597" width="7.75" style="19" customWidth="1"/>
    <col min="14598" max="14598" width="7.75" style="19" bestFit="1" customWidth="1"/>
    <col min="14599" max="14599" width="7.5" style="19" customWidth="1"/>
    <col min="14600" max="14600" width="6.625" style="19" bestFit="1" customWidth="1"/>
    <col min="14601" max="14601" width="7" style="19" customWidth="1"/>
    <col min="14602" max="14602" width="6.625" style="19" bestFit="1" customWidth="1"/>
    <col min="14603" max="14603" width="7" style="19" customWidth="1"/>
    <col min="14604" max="14604" width="5.25" style="19" bestFit="1" customWidth="1"/>
    <col min="14605" max="14605" width="7.5" style="19" customWidth="1"/>
    <col min="14606" max="14606" width="5.25" style="19" bestFit="1" customWidth="1"/>
    <col min="14607" max="14607" width="7.375" style="19" customWidth="1"/>
    <col min="14608" max="14608" width="7.375" style="19" bestFit="1" customWidth="1"/>
    <col min="14609" max="14609" width="7.5" style="19" customWidth="1"/>
    <col min="14610" max="14610" width="5.375" style="19" bestFit="1" customWidth="1"/>
    <col min="14611" max="14611" width="10.75" style="19" customWidth="1"/>
    <col min="14612" max="14612" width="10.75" style="19" bestFit="1" customWidth="1"/>
    <col min="14613" max="14613" width="8.75" style="19" customWidth="1"/>
    <col min="14614" max="14614" width="8.75" style="19" bestFit="1" customWidth="1"/>
    <col min="14615" max="14615" width="10" style="19" customWidth="1"/>
    <col min="14616" max="14616" width="10" style="19" bestFit="1" customWidth="1"/>
    <col min="14617" max="14617" width="9.75" style="19" customWidth="1"/>
    <col min="14618" max="14848" width="10" style="19"/>
    <col min="14849" max="14849" width="10.375" style="19" bestFit="1" customWidth="1"/>
    <col min="14850" max="14850" width="9.75" style="19" customWidth="1"/>
    <col min="14851" max="14851" width="7.75" style="19" customWidth="1"/>
    <col min="14852" max="14852" width="7.75" style="19" bestFit="1" customWidth="1"/>
    <col min="14853" max="14853" width="7.75" style="19" customWidth="1"/>
    <col min="14854" max="14854" width="7.75" style="19" bestFit="1" customWidth="1"/>
    <col min="14855" max="14855" width="7.5" style="19" customWidth="1"/>
    <col min="14856" max="14856" width="6.625" style="19" bestFit="1" customWidth="1"/>
    <col min="14857" max="14857" width="7" style="19" customWidth="1"/>
    <col min="14858" max="14858" width="6.625" style="19" bestFit="1" customWidth="1"/>
    <col min="14859" max="14859" width="7" style="19" customWidth="1"/>
    <col min="14860" max="14860" width="5.25" style="19" bestFit="1" customWidth="1"/>
    <col min="14861" max="14861" width="7.5" style="19" customWidth="1"/>
    <col min="14862" max="14862" width="5.25" style="19" bestFit="1" customWidth="1"/>
    <col min="14863" max="14863" width="7.375" style="19" customWidth="1"/>
    <col min="14864" max="14864" width="7.375" style="19" bestFit="1" customWidth="1"/>
    <col min="14865" max="14865" width="7.5" style="19" customWidth="1"/>
    <col min="14866" max="14866" width="5.375" style="19" bestFit="1" customWidth="1"/>
    <col min="14867" max="14867" width="10.75" style="19" customWidth="1"/>
    <col min="14868" max="14868" width="10.75" style="19" bestFit="1" customWidth="1"/>
    <col min="14869" max="14869" width="8.75" style="19" customWidth="1"/>
    <col min="14870" max="14870" width="8.75" style="19" bestFit="1" customWidth="1"/>
    <col min="14871" max="14871" width="10" style="19" customWidth="1"/>
    <col min="14872" max="14872" width="10" style="19" bestFit="1" customWidth="1"/>
    <col min="14873" max="14873" width="9.75" style="19" customWidth="1"/>
    <col min="14874" max="15104" width="10" style="19"/>
    <col min="15105" max="15105" width="10.375" style="19" bestFit="1" customWidth="1"/>
    <col min="15106" max="15106" width="9.75" style="19" customWidth="1"/>
    <col min="15107" max="15107" width="7.75" style="19" customWidth="1"/>
    <col min="15108" max="15108" width="7.75" style="19" bestFit="1" customWidth="1"/>
    <col min="15109" max="15109" width="7.75" style="19" customWidth="1"/>
    <col min="15110" max="15110" width="7.75" style="19" bestFit="1" customWidth="1"/>
    <col min="15111" max="15111" width="7.5" style="19" customWidth="1"/>
    <col min="15112" max="15112" width="6.625" style="19" bestFit="1" customWidth="1"/>
    <col min="15113" max="15113" width="7" style="19" customWidth="1"/>
    <col min="15114" max="15114" width="6.625" style="19" bestFit="1" customWidth="1"/>
    <col min="15115" max="15115" width="7" style="19" customWidth="1"/>
    <col min="15116" max="15116" width="5.25" style="19" bestFit="1" customWidth="1"/>
    <col min="15117" max="15117" width="7.5" style="19" customWidth="1"/>
    <col min="15118" max="15118" width="5.25" style="19" bestFit="1" customWidth="1"/>
    <col min="15119" max="15119" width="7.375" style="19" customWidth="1"/>
    <col min="15120" max="15120" width="7.375" style="19" bestFit="1" customWidth="1"/>
    <col min="15121" max="15121" width="7.5" style="19" customWidth="1"/>
    <col min="15122" max="15122" width="5.375" style="19" bestFit="1" customWidth="1"/>
    <col min="15123" max="15123" width="10.75" style="19" customWidth="1"/>
    <col min="15124" max="15124" width="10.75" style="19" bestFit="1" customWidth="1"/>
    <col min="15125" max="15125" width="8.75" style="19" customWidth="1"/>
    <col min="15126" max="15126" width="8.75" style="19" bestFit="1" customWidth="1"/>
    <col min="15127" max="15127" width="10" style="19" customWidth="1"/>
    <col min="15128" max="15128" width="10" style="19" bestFit="1" customWidth="1"/>
    <col min="15129" max="15129" width="9.75" style="19" customWidth="1"/>
    <col min="15130" max="15360" width="11" style="19"/>
    <col min="15361" max="15361" width="10.375" style="19" bestFit="1" customWidth="1"/>
    <col min="15362" max="15362" width="9.75" style="19" customWidth="1"/>
    <col min="15363" max="15363" width="7.75" style="19" customWidth="1"/>
    <col min="15364" max="15364" width="7.75" style="19" bestFit="1" customWidth="1"/>
    <col min="15365" max="15365" width="7.75" style="19" customWidth="1"/>
    <col min="15366" max="15366" width="7.75" style="19" bestFit="1" customWidth="1"/>
    <col min="15367" max="15367" width="7.5" style="19" customWidth="1"/>
    <col min="15368" max="15368" width="6.625" style="19" bestFit="1" customWidth="1"/>
    <col min="15369" max="15369" width="7" style="19" customWidth="1"/>
    <col min="15370" max="15370" width="6.625" style="19" bestFit="1" customWidth="1"/>
    <col min="15371" max="15371" width="7" style="19" customWidth="1"/>
    <col min="15372" max="15372" width="5.25" style="19" bestFit="1" customWidth="1"/>
    <col min="15373" max="15373" width="7.5" style="19" customWidth="1"/>
    <col min="15374" max="15374" width="5.25" style="19" bestFit="1" customWidth="1"/>
    <col min="15375" max="15375" width="7.375" style="19" customWidth="1"/>
    <col min="15376" max="15376" width="7.375" style="19" bestFit="1" customWidth="1"/>
    <col min="15377" max="15377" width="7.5" style="19" customWidth="1"/>
    <col min="15378" max="15378" width="5.375" style="19" bestFit="1" customWidth="1"/>
    <col min="15379" max="15379" width="10.75" style="19" customWidth="1"/>
    <col min="15380" max="15380" width="10.75" style="19" bestFit="1" customWidth="1"/>
    <col min="15381" max="15381" width="8.75" style="19" customWidth="1"/>
    <col min="15382" max="15382" width="8.75" style="19" bestFit="1" customWidth="1"/>
    <col min="15383" max="15383" width="10" style="19" customWidth="1"/>
    <col min="15384" max="15384" width="10" style="19" bestFit="1" customWidth="1"/>
    <col min="15385" max="15385" width="9.75" style="19" customWidth="1"/>
    <col min="15386" max="15616" width="10" style="19"/>
    <col min="15617" max="15617" width="10.375" style="19" bestFit="1" customWidth="1"/>
    <col min="15618" max="15618" width="9.75" style="19" customWidth="1"/>
    <col min="15619" max="15619" width="7.75" style="19" customWidth="1"/>
    <col min="15620" max="15620" width="7.75" style="19" bestFit="1" customWidth="1"/>
    <col min="15621" max="15621" width="7.75" style="19" customWidth="1"/>
    <col min="15622" max="15622" width="7.75" style="19" bestFit="1" customWidth="1"/>
    <col min="15623" max="15623" width="7.5" style="19" customWidth="1"/>
    <col min="15624" max="15624" width="6.625" style="19" bestFit="1" customWidth="1"/>
    <col min="15625" max="15625" width="7" style="19" customWidth="1"/>
    <col min="15626" max="15626" width="6.625" style="19" bestFit="1" customWidth="1"/>
    <col min="15627" max="15627" width="7" style="19" customWidth="1"/>
    <col min="15628" max="15628" width="5.25" style="19" bestFit="1" customWidth="1"/>
    <col min="15629" max="15629" width="7.5" style="19" customWidth="1"/>
    <col min="15630" max="15630" width="5.25" style="19" bestFit="1" customWidth="1"/>
    <col min="15631" max="15631" width="7.375" style="19" customWidth="1"/>
    <col min="15632" max="15632" width="7.375" style="19" bestFit="1" customWidth="1"/>
    <col min="15633" max="15633" width="7.5" style="19" customWidth="1"/>
    <col min="15634" max="15634" width="5.375" style="19" bestFit="1" customWidth="1"/>
    <col min="15635" max="15635" width="10.75" style="19" customWidth="1"/>
    <col min="15636" max="15636" width="10.75" style="19" bestFit="1" customWidth="1"/>
    <col min="15637" max="15637" width="8.75" style="19" customWidth="1"/>
    <col min="15638" max="15638" width="8.75" style="19" bestFit="1" customWidth="1"/>
    <col min="15639" max="15639" width="10" style="19" customWidth="1"/>
    <col min="15640" max="15640" width="10" style="19" bestFit="1" customWidth="1"/>
    <col min="15641" max="15641" width="9.75" style="19" customWidth="1"/>
    <col min="15642" max="15872" width="10" style="19"/>
    <col min="15873" max="15873" width="10.375" style="19" bestFit="1" customWidth="1"/>
    <col min="15874" max="15874" width="9.75" style="19" customWidth="1"/>
    <col min="15875" max="15875" width="7.75" style="19" customWidth="1"/>
    <col min="15876" max="15876" width="7.75" style="19" bestFit="1" customWidth="1"/>
    <col min="15877" max="15877" width="7.75" style="19" customWidth="1"/>
    <col min="15878" max="15878" width="7.75" style="19" bestFit="1" customWidth="1"/>
    <col min="15879" max="15879" width="7.5" style="19" customWidth="1"/>
    <col min="15880" max="15880" width="6.625" style="19" bestFit="1" customWidth="1"/>
    <col min="15881" max="15881" width="7" style="19" customWidth="1"/>
    <col min="15882" max="15882" width="6.625" style="19" bestFit="1" customWidth="1"/>
    <col min="15883" max="15883" width="7" style="19" customWidth="1"/>
    <col min="15884" max="15884" width="5.25" style="19" bestFit="1" customWidth="1"/>
    <col min="15885" max="15885" width="7.5" style="19" customWidth="1"/>
    <col min="15886" max="15886" width="5.25" style="19" bestFit="1" customWidth="1"/>
    <col min="15887" max="15887" width="7.375" style="19" customWidth="1"/>
    <col min="15888" max="15888" width="7.375" style="19" bestFit="1" customWidth="1"/>
    <col min="15889" max="15889" width="7.5" style="19" customWidth="1"/>
    <col min="15890" max="15890" width="5.375" style="19" bestFit="1" customWidth="1"/>
    <col min="15891" max="15891" width="10.75" style="19" customWidth="1"/>
    <col min="15892" max="15892" width="10.75" style="19" bestFit="1" customWidth="1"/>
    <col min="15893" max="15893" width="8.75" style="19" customWidth="1"/>
    <col min="15894" max="15894" width="8.75" style="19" bestFit="1" customWidth="1"/>
    <col min="15895" max="15895" width="10" style="19" customWidth="1"/>
    <col min="15896" max="15896" width="10" style="19" bestFit="1" customWidth="1"/>
    <col min="15897" max="15897" width="9.75" style="19" customWidth="1"/>
    <col min="15898" max="16128" width="10" style="19"/>
    <col min="16129" max="16129" width="10.375" style="19" bestFit="1" customWidth="1"/>
    <col min="16130" max="16130" width="9.75" style="19" customWidth="1"/>
    <col min="16131" max="16131" width="7.75" style="19" customWidth="1"/>
    <col min="16132" max="16132" width="7.75" style="19" bestFit="1" customWidth="1"/>
    <col min="16133" max="16133" width="7.75" style="19" customWidth="1"/>
    <col min="16134" max="16134" width="7.75" style="19" bestFit="1" customWidth="1"/>
    <col min="16135" max="16135" width="7.5" style="19" customWidth="1"/>
    <col min="16136" max="16136" width="6.625" style="19" bestFit="1" customWidth="1"/>
    <col min="16137" max="16137" width="7" style="19" customWidth="1"/>
    <col min="16138" max="16138" width="6.625" style="19" bestFit="1" customWidth="1"/>
    <col min="16139" max="16139" width="7" style="19" customWidth="1"/>
    <col min="16140" max="16140" width="5.25" style="19" bestFit="1" customWidth="1"/>
    <col min="16141" max="16141" width="7.5" style="19" customWidth="1"/>
    <col min="16142" max="16142" width="5.25" style="19" bestFit="1" customWidth="1"/>
    <col min="16143" max="16143" width="7.375" style="19" customWidth="1"/>
    <col min="16144" max="16144" width="7.375" style="19" bestFit="1" customWidth="1"/>
    <col min="16145" max="16145" width="7.5" style="19" customWidth="1"/>
    <col min="16146" max="16146" width="5.375" style="19" bestFit="1" customWidth="1"/>
    <col min="16147" max="16147" width="10.75" style="19" customWidth="1"/>
    <col min="16148" max="16148" width="10.75" style="19" bestFit="1" customWidth="1"/>
    <col min="16149" max="16149" width="8.75" style="19" customWidth="1"/>
    <col min="16150" max="16150" width="8.75" style="19" bestFit="1" customWidth="1"/>
    <col min="16151" max="16151" width="10" style="19" customWidth="1"/>
    <col min="16152" max="16152" width="10" style="19" bestFit="1" customWidth="1"/>
    <col min="16153" max="16153" width="9.75" style="19" customWidth="1"/>
    <col min="16154" max="16384" width="11" style="19"/>
  </cols>
  <sheetData>
    <row r="4" spans="1:29" ht="15" thickBot="1" x14ac:dyDescent="0.25"/>
    <row r="5" spans="1:29" ht="16.5" thickBot="1" x14ac:dyDescent="0.3">
      <c r="A5" s="32"/>
      <c r="B5" s="33"/>
      <c r="C5" s="33"/>
      <c r="D5" s="33" t="s">
        <v>171</v>
      </c>
      <c r="E5" s="33"/>
      <c r="F5" s="33" t="s">
        <v>172</v>
      </c>
      <c r="G5" s="33"/>
      <c r="H5" s="33" t="s">
        <v>173</v>
      </c>
      <c r="I5" s="33"/>
      <c r="J5" s="33" t="s">
        <v>174</v>
      </c>
      <c r="K5" s="33"/>
      <c r="L5" s="33" t="s">
        <v>175</v>
      </c>
      <c r="M5" s="33"/>
      <c r="N5" s="33" t="s">
        <v>176</v>
      </c>
      <c r="O5" s="33"/>
      <c r="P5" s="33" t="s">
        <v>177</v>
      </c>
      <c r="Q5" s="33"/>
      <c r="R5" s="33" t="s">
        <v>178</v>
      </c>
      <c r="S5" s="33"/>
      <c r="T5" s="33" t="s">
        <v>179</v>
      </c>
      <c r="U5" s="33"/>
      <c r="V5" s="33" t="s">
        <v>180</v>
      </c>
      <c r="W5" s="33"/>
      <c r="X5" s="33" t="s">
        <v>181</v>
      </c>
      <c r="Y5" s="33"/>
      <c r="Z5" s="33" t="s">
        <v>182</v>
      </c>
      <c r="AA5" s="33"/>
    </row>
    <row r="6" spans="1:29" ht="15" thickBot="1" x14ac:dyDescent="0.25">
      <c r="A6" s="34" t="s">
        <v>191</v>
      </c>
      <c r="B6" s="35" t="s">
        <v>182</v>
      </c>
      <c r="C6" s="35" t="s">
        <v>171</v>
      </c>
      <c r="D6" s="35" t="s">
        <v>192</v>
      </c>
      <c r="E6" s="35" t="s">
        <v>172</v>
      </c>
      <c r="F6" s="35" t="s">
        <v>192</v>
      </c>
      <c r="G6" s="35" t="s">
        <v>173</v>
      </c>
      <c r="H6" s="35" t="s">
        <v>192</v>
      </c>
      <c r="I6" s="35" t="s">
        <v>174</v>
      </c>
      <c r="J6" s="35" t="s">
        <v>192</v>
      </c>
      <c r="K6" s="35" t="s">
        <v>175</v>
      </c>
      <c r="L6" s="35" t="s">
        <v>192</v>
      </c>
      <c r="M6" s="35" t="s">
        <v>176</v>
      </c>
      <c r="N6" s="35" t="s">
        <v>192</v>
      </c>
      <c r="O6" s="35" t="s">
        <v>177</v>
      </c>
      <c r="P6" s="35" t="s">
        <v>192</v>
      </c>
      <c r="Q6" s="35" t="s">
        <v>178</v>
      </c>
      <c r="R6" s="35" t="s">
        <v>192</v>
      </c>
      <c r="S6" s="35" t="s">
        <v>179</v>
      </c>
      <c r="T6" s="35" t="s">
        <v>192</v>
      </c>
      <c r="U6" s="35" t="s">
        <v>180</v>
      </c>
      <c r="V6" s="35" t="s">
        <v>192</v>
      </c>
      <c r="W6" s="35" t="s">
        <v>181</v>
      </c>
      <c r="X6" s="35" t="s">
        <v>192</v>
      </c>
      <c r="Y6" s="35" t="s">
        <v>182</v>
      </c>
      <c r="Z6" s="35" t="s">
        <v>192</v>
      </c>
      <c r="AA6" s="34" t="s">
        <v>193</v>
      </c>
      <c r="AC6" s="19" t="s">
        <v>203</v>
      </c>
    </row>
    <row r="7" spans="1:29" x14ac:dyDescent="0.2">
      <c r="A7" s="36">
        <v>1</v>
      </c>
      <c r="B7" s="37">
        <v>68789</v>
      </c>
      <c r="C7" s="38">
        <v>68885</v>
      </c>
      <c r="D7" s="38">
        <f t="shared" ref="D7:D65" si="0">C7-B7</f>
        <v>96</v>
      </c>
      <c r="E7" s="38">
        <v>69036</v>
      </c>
      <c r="F7" s="37">
        <f t="shared" ref="F7:F65" si="1">E7-C7</f>
        <v>151</v>
      </c>
      <c r="G7" s="39">
        <v>69129</v>
      </c>
      <c r="H7" s="37">
        <f t="shared" ref="H7:H64" si="2">G7-E7</f>
        <v>93</v>
      </c>
      <c r="I7" s="39">
        <v>69201</v>
      </c>
      <c r="J7" s="37">
        <f t="shared" ref="J7:J64" si="3">I7-G7</f>
        <v>72</v>
      </c>
      <c r="K7" s="39"/>
      <c r="L7" s="37">
        <f t="shared" ref="L7:L64" si="4">K7-I7</f>
        <v>-69201</v>
      </c>
      <c r="M7" s="39"/>
      <c r="N7" s="37">
        <f t="shared" ref="N7:N64" si="5">M7-K7</f>
        <v>0</v>
      </c>
      <c r="O7" s="39"/>
      <c r="P7" s="37">
        <f>O7-M7</f>
        <v>0</v>
      </c>
      <c r="Q7" s="37"/>
      <c r="R7" s="37">
        <f>Q7-O7</f>
        <v>0</v>
      </c>
      <c r="S7" s="37"/>
      <c r="T7" s="37">
        <f>S7-Q7</f>
        <v>0</v>
      </c>
      <c r="U7" s="37"/>
      <c r="V7" s="37">
        <f>U7-S7</f>
        <v>0</v>
      </c>
      <c r="W7" s="37"/>
      <c r="X7" s="37">
        <f>W7-U7</f>
        <v>0</v>
      </c>
      <c r="Y7" s="37"/>
      <c r="Z7" s="37">
        <f>Y7-W7</f>
        <v>0</v>
      </c>
      <c r="AA7" s="37">
        <f t="shared" ref="AA7:AA65" si="6">SUM(D7,F7,H7,J7,L7,N7,P7,R7,T7,V7,X7,Z7)</f>
        <v>-68789</v>
      </c>
      <c r="AC7" s="19">
        <f>SUM(D7,F7,H7,J7,,,,,,,,Y7)</f>
        <v>412</v>
      </c>
    </row>
    <row r="8" spans="1:29" x14ac:dyDescent="0.2">
      <c r="A8" s="36">
        <v>2</v>
      </c>
      <c r="B8" s="37">
        <v>17022</v>
      </c>
      <c r="C8" s="38">
        <v>18552</v>
      </c>
      <c r="D8" s="37">
        <f t="shared" si="0"/>
        <v>1530</v>
      </c>
      <c r="E8" s="40">
        <v>19866</v>
      </c>
      <c r="F8" s="37">
        <f t="shared" si="1"/>
        <v>1314</v>
      </c>
      <c r="G8" s="41">
        <v>21075</v>
      </c>
      <c r="H8" s="37">
        <f t="shared" si="2"/>
        <v>1209</v>
      </c>
      <c r="I8" s="41">
        <v>22706</v>
      </c>
      <c r="J8" s="37">
        <f t="shared" si="3"/>
        <v>1631</v>
      </c>
      <c r="K8" s="41"/>
      <c r="L8" s="37">
        <f t="shared" si="4"/>
        <v>-22706</v>
      </c>
      <c r="M8" s="38"/>
      <c r="N8" s="37">
        <f t="shared" si="5"/>
        <v>0</v>
      </c>
      <c r="O8" s="38"/>
      <c r="P8" s="37">
        <f t="shared" ref="P8:P49" si="7">O8-M8</f>
        <v>0</v>
      </c>
      <c r="Q8" s="37"/>
      <c r="R8" s="37">
        <f>Q8-O8</f>
        <v>0</v>
      </c>
      <c r="S8" s="37"/>
      <c r="T8" s="37">
        <f>S8-Q8</f>
        <v>0</v>
      </c>
      <c r="U8" s="37"/>
      <c r="V8" s="37">
        <f>U8-S8</f>
        <v>0</v>
      </c>
      <c r="W8" s="37"/>
      <c r="X8" s="37">
        <f>W8-U8</f>
        <v>0</v>
      </c>
      <c r="Y8" s="37"/>
      <c r="Z8" s="37">
        <f>Y8-W8</f>
        <v>0</v>
      </c>
      <c r="AA8" s="37">
        <f t="shared" si="6"/>
        <v>-17022</v>
      </c>
      <c r="AC8" s="19">
        <f t="shared" ref="AC8:AC66" si="8">SUM(D8,F8,H8,J8,,,,,,,,Y8)</f>
        <v>5684</v>
      </c>
    </row>
    <row r="9" spans="1:29" x14ac:dyDescent="0.2">
      <c r="A9" s="36">
        <v>3</v>
      </c>
      <c r="B9" s="37">
        <v>64300</v>
      </c>
      <c r="C9" s="37">
        <v>64448</v>
      </c>
      <c r="D9" s="37">
        <f t="shared" si="0"/>
        <v>148</v>
      </c>
      <c r="E9" s="37">
        <v>64577</v>
      </c>
      <c r="F9" s="37">
        <f t="shared" si="1"/>
        <v>129</v>
      </c>
      <c r="G9" s="37">
        <v>64723</v>
      </c>
      <c r="H9" s="37">
        <f t="shared" si="2"/>
        <v>146</v>
      </c>
      <c r="I9" s="37">
        <v>64874</v>
      </c>
      <c r="J9" s="37">
        <f t="shared" si="3"/>
        <v>151</v>
      </c>
      <c r="K9" s="37"/>
      <c r="L9" s="37">
        <f t="shared" si="4"/>
        <v>-64874</v>
      </c>
      <c r="M9" s="37"/>
      <c r="N9" s="37">
        <f t="shared" si="5"/>
        <v>0</v>
      </c>
      <c r="O9" s="37"/>
      <c r="P9" s="37">
        <f t="shared" si="7"/>
        <v>0</v>
      </c>
      <c r="Q9" s="37"/>
      <c r="R9" s="37">
        <f t="shared" ref="R9:R61" si="9">Q9-O9</f>
        <v>0</v>
      </c>
      <c r="S9" s="37"/>
      <c r="T9" s="37">
        <f>S9-Q9</f>
        <v>0</v>
      </c>
      <c r="U9" s="37"/>
      <c r="V9" s="37">
        <f>U9-S9</f>
        <v>0</v>
      </c>
      <c r="W9" s="37"/>
      <c r="X9" s="37">
        <f t="shared" ref="X9:X65" si="10">W9-U9</f>
        <v>0</v>
      </c>
      <c r="Y9" s="37"/>
      <c r="Z9" s="37">
        <f t="shared" ref="Z9:Z64" si="11">Y9-W9</f>
        <v>0</v>
      </c>
      <c r="AA9" s="37">
        <f t="shared" si="6"/>
        <v>-64300</v>
      </c>
      <c r="AC9" s="19">
        <f t="shared" si="8"/>
        <v>574</v>
      </c>
    </row>
    <row r="10" spans="1:29" x14ac:dyDescent="0.2">
      <c r="A10" s="36">
        <v>4</v>
      </c>
      <c r="B10" s="37">
        <v>29704</v>
      </c>
      <c r="C10" s="37">
        <v>30227</v>
      </c>
      <c r="D10" s="37">
        <f t="shared" si="0"/>
        <v>523</v>
      </c>
      <c r="E10" s="37">
        <v>30849</v>
      </c>
      <c r="F10" s="37">
        <f t="shared" si="1"/>
        <v>622</v>
      </c>
      <c r="G10" s="37">
        <v>31218</v>
      </c>
      <c r="H10" s="37">
        <f t="shared" si="2"/>
        <v>369</v>
      </c>
      <c r="I10" s="37">
        <v>31909</v>
      </c>
      <c r="J10" s="37">
        <f t="shared" si="3"/>
        <v>691</v>
      </c>
      <c r="K10" s="37"/>
      <c r="L10" s="37">
        <f t="shared" si="4"/>
        <v>-31909</v>
      </c>
      <c r="M10" s="37"/>
      <c r="N10" s="37">
        <f t="shared" si="5"/>
        <v>0</v>
      </c>
      <c r="O10" s="37"/>
      <c r="P10" s="37">
        <f t="shared" si="7"/>
        <v>0</v>
      </c>
      <c r="Q10" s="37"/>
      <c r="R10" s="37">
        <f t="shared" si="9"/>
        <v>0</v>
      </c>
      <c r="S10" s="37"/>
      <c r="T10" s="37">
        <f t="shared" ref="T10:T65" si="12">S10-Q10</f>
        <v>0</v>
      </c>
      <c r="U10" s="37"/>
      <c r="V10" s="37">
        <f>U10-S10</f>
        <v>0</v>
      </c>
      <c r="W10" s="37"/>
      <c r="X10" s="37">
        <f t="shared" si="10"/>
        <v>0</v>
      </c>
      <c r="Y10" s="37"/>
      <c r="Z10" s="37">
        <f t="shared" si="11"/>
        <v>0</v>
      </c>
      <c r="AA10" s="37">
        <f>SUM(D10,F10,H10,J10,L10,N10,P10,R10,T10,V10,X10,Z10)</f>
        <v>-29704</v>
      </c>
      <c r="AC10" s="19">
        <f t="shared" si="8"/>
        <v>2205</v>
      </c>
    </row>
    <row r="11" spans="1:29" x14ac:dyDescent="0.2">
      <c r="A11" s="36">
        <v>5</v>
      </c>
      <c r="B11" s="37">
        <v>34147</v>
      </c>
      <c r="C11" s="37">
        <v>34547</v>
      </c>
      <c r="D11" s="37">
        <f t="shared" si="0"/>
        <v>400</v>
      </c>
      <c r="E11" s="37">
        <v>35293</v>
      </c>
      <c r="F11" s="37">
        <f t="shared" si="1"/>
        <v>746</v>
      </c>
      <c r="G11" s="37">
        <v>35513</v>
      </c>
      <c r="H11" s="37">
        <f t="shared" si="2"/>
        <v>220</v>
      </c>
      <c r="I11" s="37">
        <v>35800</v>
      </c>
      <c r="J11" s="37">
        <f t="shared" si="3"/>
        <v>287</v>
      </c>
      <c r="K11" s="37"/>
      <c r="L11" s="37">
        <f t="shared" si="4"/>
        <v>-35800</v>
      </c>
      <c r="M11" s="37"/>
      <c r="N11" s="37">
        <f t="shared" si="5"/>
        <v>0</v>
      </c>
      <c r="O11" s="37"/>
      <c r="P11" s="37">
        <f t="shared" si="7"/>
        <v>0</v>
      </c>
      <c r="Q11" s="37"/>
      <c r="R11" s="37">
        <f t="shared" si="9"/>
        <v>0</v>
      </c>
      <c r="S11" s="37"/>
      <c r="T11" s="37">
        <f t="shared" si="12"/>
        <v>0</v>
      </c>
      <c r="U11" s="37"/>
      <c r="V11" s="37">
        <f t="shared" ref="V11:V65" si="13">U11-S11</f>
        <v>0</v>
      </c>
      <c r="W11" s="37"/>
      <c r="X11" s="37">
        <f t="shared" si="10"/>
        <v>0</v>
      </c>
      <c r="Y11" s="37"/>
      <c r="Z11" s="37">
        <f t="shared" si="11"/>
        <v>0</v>
      </c>
      <c r="AA11" s="37">
        <f>SUM(D11,F11,H11,J11,L11,N11,P11,R11,T11,V11,X11,Z11)</f>
        <v>-34147</v>
      </c>
      <c r="AC11" s="19">
        <f t="shared" si="8"/>
        <v>1653</v>
      </c>
    </row>
    <row r="12" spans="1:29" x14ac:dyDescent="0.2">
      <c r="A12" s="36">
        <v>6</v>
      </c>
      <c r="B12" s="37">
        <v>39722</v>
      </c>
      <c r="C12" s="37">
        <v>40610</v>
      </c>
      <c r="D12" s="37">
        <f t="shared" si="0"/>
        <v>888</v>
      </c>
      <c r="E12" s="37">
        <v>41412</v>
      </c>
      <c r="F12" s="37">
        <f t="shared" si="1"/>
        <v>802</v>
      </c>
      <c r="G12" s="37">
        <v>42450</v>
      </c>
      <c r="H12" s="37">
        <f t="shared" si="2"/>
        <v>1038</v>
      </c>
      <c r="I12" s="37">
        <v>43464</v>
      </c>
      <c r="J12" s="37">
        <f t="shared" si="3"/>
        <v>1014</v>
      </c>
      <c r="K12" s="37"/>
      <c r="L12" s="37">
        <f t="shared" si="4"/>
        <v>-43464</v>
      </c>
      <c r="M12" s="37"/>
      <c r="N12" s="37">
        <f t="shared" si="5"/>
        <v>0</v>
      </c>
      <c r="O12" s="37"/>
      <c r="P12" s="37">
        <f t="shared" si="7"/>
        <v>0</v>
      </c>
      <c r="Q12" s="37"/>
      <c r="R12" s="37">
        <f t="shared" si="9"/>
        <v>0</v>
      </c>
      <c r="S12" s="37"/>
      <c r="T12" s="37">
        <f t="shared" si="12"/>
        <v>0</v>
      </c>
      <c r="U12" s="37"/>
      <c r="V12" s="37">
        <f t="shared" si="13"/>
        <v>0</v>
      </c>
      <c r="W12" s="37"/>
      <c r="X12" s="37">
        <f>W12-U12</f>
        <v>0</v>
      </c>
      <c r="Y12" s="37"/>
      <c r="Z12" s="37">
        <f t="shared" si="11"/>
        <v>0</v>
      </c>
      <c r="AA12" s="37">
        <f>SUM(D12,F12,H12,J12,L12,N12,P12,R12,T12,V12,X12,Z12)</f>
        <v>-39722</v>
      </c>
      <c r="AC12" s="19">
        <f t="shared" si="8"/>
        <v>3742</v>
      </c>
    </row>
    <row r="13" spans="1:29" x14ac:dyDescent="0.2">
      <c r="A13" s="36">
        <v>7</v>
      </c>
      <c r="B13" s="37">
        <v>6257</v>
      </c>
      <c r="C13" s="37">
        <v>7247</v>
      </c>
      <c r="D13" s="37">
        <f t="shared" si="0"/>
        <v>990</v>
      </c>
      <c r="E13" s="37">
        <v>7902</v>
      </c>
      <c r="F13" s="37">
        <f t="shared" si="1"/>
        <v>655</v>
      </c>
      <c r="G13" s="37">
        <v>8202</v>
      </c>
      <c r="H13" s="37">
        <f t="shared" si="2"/>
        <v>300</v>
      </c>
      <c r="I13" s="37">
        <v>8202</v>
      </c>
      <c r="J13" s="37">
        <f t="shared" si="3"/>
        <v>0</v>
      </c>
      <c r="K13" s="37"/>
      <c r="L13" s="37">
        <f t="shared" si="4"/>
        <v>-8202</v>
      </c>
      <c r="M13" s="37"/>
      <c r="N13" s="37">
        <f t="shared" si="5"/>
        <v>0</v>
      </c>
      <c r="O13" s="37"/>
      <c r="P13" s="37">
        <f t="shared" si="7"/>
        <v>0</v>
      </c>
      <c r="Q13" s="37"/>
      <c r="R13" s="37">
        <f t="shared" si="9"/>
        <v>0</v>
      </c>
      <c r="S13" s="37"/>
      <c r="T13" s="37">
        <f t="shared" si="12"/>
        <v>0</v>
      </c>
      <c r="U13" s="37"/>
      <c r="V13" s="37">
        <f t="shared" si="13"/>
        <v>0</v>
      </c>
      <c r="W13" s="37"/>
      <c r="X13" s="37">
        <f>W13-U13</f>
        <v>0</v>
      </c>
      <c r="Y13" s="37"/>
      <c r="Z13" s="37">
        <f t="shared" si="11"/>
        <v>0</v>
      </c>
      <c r="AA13" s="37">
        <f>SUM(D13,F13,H13,J13,L13,N13,P13,R13,T13,V13,X13,Z13)</f>
        <v>-6257</v>
      </c>
      <c r="AC13" s="19">
        <f t="shared" si="8"/>
        <v>1945</v>
      </c>
    </row>
    <row r="14" spans="1:29" x14ac:dyDescent="0.2">
      <c r="A14" s="36">
        <v>8</v>
      </c>
      <c r="B14" s="37">
        <v>66530</v>
      </c>
      <c r="C14" s="37">
        <v>66744</v>
      </c>
      <c r="D14" s="37">
        <f t="shared" si="0"/>
        <v>214</v>
      </c>
      <c r="E14" s="37">
        <v>66963</v>
      </c>
      <c r="F14" s="37">
        <f t="shared" si="1"/>
        <v>219</v>
      </c>
      <c r="G14" s="37">
        <v>67139</v>
      </c>
      <c r="H14" s="37">
        <f t="shared" si="2"/>
        <v>176</v>
      </c>
      <c r="I14" s="37">
        <v>67255</v>
      </c>
      <c r="J14" s="37">
        <f t="shared" si="3"/>
        <v>116</v>
      </c>
      <c r="K14" s="37"/>
      <c r="L14" s="37">
        <f t="shared" si="4"/>
        <v>-67255</v>
      </c>
      <c r="M14" s="37"/>
      <c r="N14" s="37">
        <f t="shared" si="5"/>
        <v>0</v>
      </c>
      <c r="O14" s="37"/>
      <c r="P14" s="37">
        <f t="shared" si="7"/>
        <v>0</v>
      </c>
      <c r="Q14" s="37"/>
      <c r="R14" s="37">
        <f t="shared" si="9"/>
        <v>0</v>
      </c>
      <c r="S14" s="37"/>
      <c r="T14" s="37">
        <f t="shared" si="12"/>
        <v>0</v>
      </c>
      <c r="U14" s="37"/>
      <c r="V14" s="37">
        <f t="shared" si="13"/>
        <v>0</v>
      </c>
      <c r="W14" s="37"/>
      <c r="X14" s="37">
        <f t="shared" si="10"/>
        <v>0</v>
      </c>
      <c r="Y14" s="37"/>
      <c r="Z14" s="37">
        <f t="shared" si="11"/>
        <v>0</v>
      </c>
      <c r="AA14" s="37">
        <f t="shared" si="6"/>
        <v>-66530</v>
      </c>
      <c r="AC14" s="19">
        <f t="shared" si="8"/>
        <v>725</v>
      </c>
    </row>
    <row r="15" spans="1:29" x14ac:dyDescent="0.2">
      <c r="A15" s="36">
        <v>9</v>
      </c>
      <c r="B15" s="37">
        <v>47288</v>
      </c>
      <c r="C15" s="37">
        <v>47488</v>
      </c>
      <c r="D15" s="37">
        <f t="shared" si="0"/>
        <v>200</v>
      </c>
      <c r="E15" s="37">
        <v>47688</v>
      </c>
      <c r="F15" s="37">
        <f t="shared" si="1"/>
        <v>200</v>
      </c>
      <c r="G15" s="37">
        <v>48054</v>
      </c>
      <c r="H15" s="37">
        <f t="shared" si="2"/>
        <v>366</v>
      </c>
      <c r="I15" s="37">
        <v>48400</v>
      </c>
      <c r="J15" s="37">
        <f t="shared" si="3"/>
        <v>346</v>
      </c>
      <c r="K15" s="37"/>
      <c r="L15" s="37">
        <f t="shared" si="4"/>
        <v>-48400</v>
      </c>
      <c r="M15" s="37"/>
      <c r="N15" s="37">
        <f t="shared" si="5"/>
        <v>0</v>
      </c>
      <c r="O15" s="37"/>
      <c r="P15" s="37">
        <f t="shared" si="7"/>
        <v>0</v>
      </c>
      <c r="Q15" s="37"/>
      <c r="R15" s="37">
        <f t="shared" si="9"/>
        <v>0</v>
      </c>
      <c r="S15" s="37"/>
      <c r="T15" s="37">
        <f t="shared" si="12"/>
        <v>0</v>
      </c>
      <c r="U15" s="37"/>
      <c r="V15" s="37">
        <f t="shared" si="13"/>
        <v>0</v>
      </c>
      <c r="W15" s="37"/>
      <c r="X15" s="37">
        <f t="shared" si="10"/>
        <v>0</v>
      </c>
      <c r="Y15" s="37"/>
      <c r="Z15" s="37">
        <f t="shared" si="11"/>
        <v>0</v>
      </c>
      <c r="AA15" s="37">
        <f t="shared" si="6"/>
        <v>-47288</v>
      </c>
      <c r="AC15" s="19">
        <f t="shared" si="8"/>
        <v>1112</v>
      </c>
    </row>
    <row r="16" spans="1:29" x14ac:dyDescent="0.2">
      <c r="A16" s="36">
        <v>10</v>
      </c>
      <c r="B16" s="37">
        <v>212240</v>
      </c>
      <c r="C16" s="37">
        <v>212566</v>
      </c>
      <c r="D16" s="37">
        <f t="shared" si="0"/>
        <v>326</v>
      </c>
      <c r="E16" s="37">
        <v>212825</v>
      </c>
      <c r="F16" s="37">
        <f t="shared" si="1"/>
        <v>259</v>
      </c>
      <c r="G16" s="37">
        <v>212972</v>
      </c>
      <c r="H16" s="37">
        <f t="shared" si="2"/>
        <v>147</v>
      </c>
      <c r="I16" s="37">
        <v>213054</v>
      </c>
      <c r="J16" s="37">
        <f t="shared" si="3"/>
        <v>82</v>
      </c>
      <c r="K16" s="37"/>
      <c r="L16" s="37">
        <f t="shared" si="4"/>
        <v>-213054</v>
      </c>
      <c r="M16" s="37"/>
      <c r="N16" s="37">
        <f t="shared" si="5"/>
        <v>0</v>
      </c>
      <c r="O16" s="37"/>
      <c r="P16" s="37">
        <f t="shared" si="7"/>
        <v>0</v>
      </c>
      <c r="Q16" s="37"/>
      <c r="R16" s="37">
        <f t="shared" si="9"/>
        <v>0</v>
      </c>
      <c r="S16" s="37"/>
      <c r="T16" s="37">
        <f t="shared" si="12"/>
        <v>0</v>
      </c>
      <c r="U16" s="37"/>
      <c r="V16" s="37">
        <f t="shared" si="13"/>
        <v>0</v>
      </c>
      <c r="W16" s="37"/>
      <c r="X16" s="37">
        <f t="shared" si="10"/>
        <v>0</v>
      </c>
      <c r="Y16" s="37"/>
      <c r="Z16" s="37">
        <f t="shared" si="11"/>
        <v>0</v>
      </c>
      <c r="AA16" s="37">
        <f t="shared" si="6"/>
        <v>-212240</v>
      </c>
      <c r="AC16" s="19">
        <f t="shared" si="8"/>
        <v>814</v>
      </c>
    </row>
    <row r="17" spans="1:29" x14ac:dyDescent="0.2">
      <c r="A17" s="36">
        <v>11</v>
      </c>
      <c r="B17" s="37">
        <v>71456</v>
      </c>
      <c r="C17" s="37">
        <v>72050</v>
      </c>
      <c r="D17" s="37">
        <f t="shared" si="0"/>
        <v>594</v>
      </c>
      <c r="E17" s="37">
        <v>72449</v>
      </c>
      <c r="F17" s="37">
        <f t="shared" si="1"/>
        <v>399</v>
      </c>
      <c r="G17" s="37">
        <v>72906</v>
      </c>
      <c r="H17" s="37">
        <f t="shared" si="2"/>
        <v>457</v>
      </c>
      <c r="I17" s="37">
        <v>73227</v>
      </c>
      <c r="J17" s="37">
        <f t="shared" si="3"/>
        <v>321</v>
      </c>
      <c r="K17" s="37"/>
      <c r="L17" s="37">
        <f t="shared" si="4"/>
        <v>-73227</v>
      </c>
      <c r="M17" s="37"/>
      <c r="N17" s="37">
        <f t="shared" si="5"/>
        <v>0</v>
      </c>
      <c r="O17" s="37"/>
      <c r="P17" s="37">
        <f t="shared" si="7"/>
        <v>0</v>
      </c>
      <c r="Q17" s="37"/>
      <c r="R17" s="37">
        <f t="shared" si="9"/>
        <v>0</v>
      </c>
      <c r="S17" s="37"/>
      <c r="T17" s="37">
        <f t="shared" si="12"/>
        <v>0</v>
      </c>
      <c r="U17" s="37"/>
      <c r="V17" s="37">
        <f t="shared" si="13"/>
        <v>0</v>
      </c>
      <c r="W17" s="37"/>
      <c r="X17" s="37">
        <f t="shared" si="10"/>
        <v>0</v>
      </c>
      <c r="Y17" s="37"/>
      <c r="Z17" s="37">
        <f t="shared" si="11"/>
        <v>0</v>
      </c>
      <c r="AA17" s="37">
        <f t="shared" si="6"/>
        <v>-71456</v>
      </c>
      <c r="AC17" s="19">
        <f t="shared" si="8"/>
        <v>1771</v>
      </c>
    </row>
    <row r="18" spans="1:29" x14ac:dyDescent="0.2">
      <c r="A18" s="36">
        <v>12</v>
      </c>
      <c r="B18" s="37">
        <v>149701</v>
      </c>
      <c r="C18" s="37">
        <v>151077</v>
      </c>
      <c r="D18" s="37">
        <f t="shared" si="0"/>
        <v>1376</v>
      </c>
      <c r="E18" s="37">
        <v>152255</v>
      </c>
      <c r="F18" s="37">
        <f>E18-C18</f>
        <v>1178</v>
      </c>
      <c r="G18" s="37">
        <v>152355</v>
      </c>
      <c r="H18" s="37">
        <f>G18-E18</f>
        <v>100</v>
      </c>
      <c r="I18" s="37">
        <v>153575</v>
      </c>
      <c r="J18" s="37">
        <f>I18-G18</f>
        <v>1220</v>
      </c>
      <c r="K18" s="37"/>
      <c r="L18" s="37">
        <f>K18-I18</f>
        <v>-153575</v>
      </c>
      <c r="M18" s="37"/>
      <c r="N18" s="37">
        <f>M18-K18</f>
        <v>0</v>
      </c>
      <c r="O18" s="37"/>
      <c r="P18" s="37">
        <f>O18-M18</f>
        <v>0</v>
      </c>
      <c r="Q18" s="37"/>
      <c r="R18" s="37">
        <f>Q18-O18</f>
        <v>0</v>
      </c>
      <c r="S18" s="37"/>
      <c r="T18" s="37">
        <f>S18-Q18</f>
        <v>0</v>
      </c>
      <c r="U18" s="37"/>
      <c r="V18" s="37">
        <f>U18-S18</f>
        <v>0</v>
      </c>
      <c r="W18" s="37"/>
      <c r="X18" s="37">
        <f>W18-U18</f>
        <v>0</v>
      </c>
      <c r="Y18" s="37"/>
      <c r="Z18" s="37">
        <f>Y18-W18</f>
        <v>0</v>
      </c>
      <c r="AA18" s="37">
        <f>SUM(D18,F18,H18,J18,L18,N18,P18,R18,T18,V18,X18,Z18)</f>
        <v>-149701</v>
      </c>
      <c r="AC18" s="19">
        <f t="shared" si="8"/>
        <v>3874</v>
      </c>
    </row>
    <row r="19" spans="1:29" x14ac:dyDescent="0.2">
      <c r="A19" s="36">
        <v>13</v>
      </c>
      <c r="B19" s="37">
        <v>3096</v>
      </c>
      <c r="C19" s="37">
        <v>4026</v>
      </c>
      <c r="D19" s="37">
        <f t="shared" si="0"/>
        <v>930</v>
      </c>
      <c r="E19" s="37">
        <v>4178</v>
      </c>
      <c r="F19" s="37">
        <f>E19-C19</f>
        <v>152</v>
      </c>
      <c r="G19" s="37">
        <v>4958</v>
      </c>
      <c r="H19" s="37">
        <f>G19-E19</f>
        <v>780</v>
      </c>
      <c r="I19" s="37">
        <v>5413</v>
      </c>
      <c r="J19" s="37">
        <f>I19-G19</f>
        <v>455</v>
      </c>
      <c r="K19" s="37"/>
      <c r="L19" s="37">
        <f>K19-I19</f>
        <v>-5413</v>
      </c>
      <c r="M19" s="37"/>
      <c r="N19" s="37">
        <f>M19-K19</f>
        <v>0</v>
      </c>
      <c r="O19" s="37"/>
      <c r="P19" s="37">
        <v>0</v>
      </c>
      <c r="Q19" s="37"/>
      <c r="R19" s="37">
        <f>Q19-O19</f>
        <v>0</v>
      </c>
      <c r="S19" s="37"/>
      <c r="T19" s="37">
        <f>S19-Q19</f>
        <v>0</v>
      </c>
      <c r="U19" s="37"/>
      <c r="V19" s="37">
        <f t="shared" si="13"/>
        <v>0</v>
      </c>
      <c r="W19" s="37"/>
      <c r="X19" s="37">
        <f t="shared" si="10"/>
        <v>0</v>
      </c>
      <c r="Y19" s="37"/>
      <c r="Z19" s="37">
        <f t="shared" si="11"/>
        <v>0</v>
      </c>
      <c r="AA19" s="37">
        <f>SUM(D19,F19,H19,J19,L19,N19,P19,R19,T19,V19,X19,Z19)</f>
        <v>-3096</v>
      </c>
      <c r="AC19" s="19">
        <f t="shared" si="8"/>
        <v>2317</v>
      </c>
    </row>
    <row r="20" spans="1:29" x14ac:dyDescent="0.2">
      <c r="A20" s="36">
        <v>14</v>
      </c>
      <c r="B20" s="37">
        <v>18700</v>
      </c>
      <c r="C20" s="37">
        <v>18980</v>
      </c>
      <c r="D20" s="37">
        <f t="shared" si="0"/>
        <v>280</v>
      </c>
      <c r="E20" s="37">
        <v>19412</v>
      </c>
      <c r="F20" s="37">
        <f t="shared" si="1"/>
        <v>432</v>
      </c>
      <c r="G20" s="37">
        <v>20270</v>
      </c>
      <c r="H20" s="37">
        <f t="shared" si="2"/>
        <v>858</v>
      </c>
      <c r="I20" s="37">
        <v>20270</v>
      </c>
      <c r="J20" s="37">
        <f t="shared" si="3"/>
        <v>0</v>
      </c>
      <c r="K20" s="37"/>
      <c r="L20" s="37">
        <f t="shared" si="4"/>
        <v>-20270</v>
      </c>
      <c r="M20" s="37"/>
      <c r="N20" s="37">
        <f t="shared" si="5"/>
        <v>0</v>
      </c>
      <c r="O20" s="37"/>
      <c r="P20" s="37">
        <f t="shared" si="7"/>
        <v>0</v>
      </c>
      <c r="Q20" s="37"/>
      <c r="R20" s="37">
        <f t="shared" si="9"/>
        <v>0</v>
      </c>
      <c r="S20" s="37"/>
      <c r="T20" s="37">
        <f t="shared" si="12"/>
        <v>0</v>
      </c>
      <c r="U20" s="37"/>
      <c r="V20" s="37">
        <f t="shared" si="13"/>
        <v>0</v>
      </c>
      <c r="W20" s="37"/>
      <c r="X20" s="37">
        <f t="shared" si="10"/>
        <v>0</v>
      </c>
      <c r="Y20" s="37"/>
      <c r="Z20" s="37">
        <f t="shared" si="11"/>
        <v>0</v>
      </c>
      <c r="AA20" s="37">
        <f>SUM(D20,F20,H20,J20,L20,N20,P20,R20,T20,V20,X20,Z20)</f>
        <v>-18700</v>
      </c>
      <c r="AC20" s="19">
        <f t="shared" si="8"/>
        <v>1570</v>
      </c>
    </row>
    <row r="21" spans="1:29" x14ac:dyDescent="0.2">
      <c r="A21" s="36">
        <v>15</v>
      </c>
      <c r="B21" s="37">
        <v>71044</v>
      </c>
      <c r="C21" s="37">
        <v>71313</v>
      </c>
      <c r="D21" s="37">
        <f t="shared" si="0"/>
        <v>269</v>
      </c>
      <c r="E21" s="37">
        <v>71513</v>
      </c>
      <c r="F21" s="37">
        <f t="shared" si="1"/>
        <v>200</v>
      </c>
      <c r="G21" s="37">
        <v>71687</v>
      </c>
      <c r="H21" s="37">
        <f t="shared" si="2"/>
        <v>174</v>
      </c>
      <c r="I21" s="37">
        <v>71687</v>
      </c>
      <c r="J21" s="37">
        <f t="shared" si="3"/>
        <v>0</v>
      </c>
      <c r="K21" s="37"/>
      <c r="L21" s="37">
        <f t="shared" si="4"/>
        <v>-71687</v>
      </c>
      <c r="M21" s="37"/>
      <c r="N21" s="37">
        <f t="shared" si="5"/>
        <v>0</v>
      </c>
      <c r="O21" s="37"/>
      <c r="P21" s="37">
        <f t="shared" si="7"/>
        <v>0</v>
      </c>
      <c r="Q21" s="37"/>
      <c r="R21" s="37">
        <f t="shared" si="9"/>
        <v>0</v>
      </c>
      <c r="S21" s="37"/>
      <c r="T21" s="37">
        <f t="shared" si="12"/>
        <v>0</v>
      </c>
      <c r="U21" s="37"/>
      <c r="V21" s="37">
        <f t="shared" si="13"/>
        <v>0</v>
      </c>
      <c r="W21" s="37"/>
      <c r="X21" s="37">
        <f t="shared" si="10"/>
        <v>0</v>
      </c>
      <c r="Y21" s="37"/>
      <c r="Z21" s="37">
        <f t="shared" si="11"/>
        <v>0</v>
      </c>
      <c r="AA21" s="37">
        <f t="shared" si="6"/>
        <v>-71044</v>
      </c>
      <c r="AC21" s="19">
        <f t="shared" si="8"/>
        <v>643</v>
      </c>
    </row>
    <row r="22" spans="1:29" x14ac:dyDescent="0.2">
      <c r="A22" s="36">
        <v>16</v>
      </c>
      <c r="B22" s="37">
        <v>119139</v>
      </c>
      <c r="C22" s="37">
        <v>119389</v>
      </c>
      <c r="D22" s="37">
        <f t="shared" si="0"/>
        <v>250</v>
      </c>
      <c r="E22" s="37">
        <v>119589</v>
      </c>
      <c r="F22" s="37">
        <f t="shared" si="1"/>
        <v>200</v>
      </c>
      <c r="G22" s="37">
        <v>119789</v>
      </c>
      <c r="H22" s="37">
        <f t="shared" si="2"/>
        <v>200</v>
      </c>
      <c r="I22" s="37">
        <v>120964</v>
      </c>
      <c r="J22" s="37">
        <f t="shared" si="3"/>
        <v>1175</v>
      </c>
      <c r="K22" s="37"/>
      <c r="L22" s="37">
        <f t="shared" si="4"/>
        <v>-120964</v>
      </c>
      <c r="M22" s="37"/>
      <c r="N22" s="37">
        <f t="shared" si="5"/>
        <v>0</v>
      </c>
      <c r="O22" s="37"/>
      <c r="P22" s="37">
        <f t="shared" si="7"/>
        <v>0</v>
      </c>
      <c r="Q22" s="37"/>
      <c r="R22" s="37">
        <f t="shared" si="9"/>
        <v>0</v>
      </c>
      <c r="S22" s="37"/>
      <c r="T22" s="37">
        <f t="shared" si="12"/>
        <v>0</v>
      </c>
      <c r="U22" s="37"/>
      <c r="V22" s="37">
        <f t="shared" si="13"/>
        <v>0</v>
      </c>
      <c r="W22" s="37"/>
      <c r="X22" s="37">
        <f t="shared" si="10"/>
        <v>0</v>
      </c>
      <c r="Y22" s="37"/>
      <c r="Z22" s="37">
        <f t="shared" si="11"/>
        <v>0</v>
      </c>
      <c r="AA22" s="37">
        <f t="shared" si="6"/>
        <v>-119139</v>
      </c>
      <c r="AC22" s="19">
        <f t="shared" si="8"/>
        <v>1825</v>
      </c>
    </row>
    <row r="23" spans="1:29" x14ac:dyDescent="0.2">
      <c r="A23" s="36">
        <v>17</v>
      </c>
      <c r="B23" s="37">
        <v>37086</v>
      </c>
      <c r="C23" s="37">
        <v>38954</v>
      </c>
      <c r="D23" s="37">
        <f t="shared" si="0"/>
        <v>1868</v>
      </c>
      <c r="E23" s="37">
        <v>40619</v>
      </c>
      <c r="F23" s="37">
        <f t="shared" si="1"/>
        <v>1665</v>
      </c>
      <c r="G23" s="37">
        <v>41535</v>
      </c>
      <c r="H23" s="37">
        <f t="shared" si="2"/>
        <v>916</v>
      </c>
      <c r="I23" s="37">
        <v>42956</v>
      </c>
      <c r="J23" s="37">
        <f t="shared" si="3"/>
        <v>1421</v>
      </c>
      <c r="K23" s="37"/>
      <c r="L23" s="37">
        <f t="shared" si="4"/>
        <v>-42956</v>
      </c>
      <c r="M23" s="37"/>
      <c r="N23" s="37">
        <f t="shared" si="5"/>
        <v>0</v>
      </c>
      <c r="O23" s="37"/>
      <c r="P23" s="37">
        <f t="shared" si="7"/>
        <v>0</v>
      </c>
      <c r="Q23" s="37"/>
      <c r="R23" s="37">
        <f t="shared" si="9"/>
        <v>0</v>
      </c>
      <c r="S23" s="37"/>
      <c r="T23" s="37">
        <f t="shared" si="12"/>
        <v>0</v>
      </c>
      <c r="U23" s="37"/>
      <c r="V23" s="37">
        <f t="shared" si="13"/>
        <v>0</v>
      </c>
      <c r="W23" s="37"/>
      <c r="X23" s="37">
        <f t="shared" si="10"/>
        <v>0</v>
      </c>
      <c r="Y23" s="37"/>
      <c r="Z23" s="37">
        <f t="shared" si="11"/>
        <v>0</v>
      </c>
      <c r="AA23" s="37">
        <f t="shared" si="6"/>
        <v>-37086</v>
      </c>
      <c r="AC23" s="19">
        <f t="shared" si="8"/>
        <v>5870</v>
      </c>
    </row>
    <row r="24" spans="1:29" x14ac:dyDescent="0.2">
      <c r="A24" s="36">
        <v>18</v>
      </c>
      <c r="B24" s="37">
        <v>127570</v>
      </c>
      <c r="C24" s="42">
        <v>127863</v>
      </c>
      <c r="D24" s="37">
        <f t="shared" si="0"/>
        <v>293</v>
      </c>
      <c r="E24" s="37">
        <v>128469</v>
      </c>
      <c r="F24" s="37">
        <f t="shared" si="1"/>
        <v>606</v>
      </c>
      <c r="G24" s="37">
        <v>128569</v>
      </c>
      <c r="H24" s="37">
        <f t="shared" si="2"/>
        <v>100</v>
      </c>
      <c r="I24" s="37">
        <v>130265</v>
      </c>
      <c r="J24" s="37">
        <f t="shared" si="3"/>
        <v>1696</v>
      </c>
      <c r="K24" s="37"/>
      <c r="L24" s="37">
        <f t="shared" si="4"/>
        <v>-130265</v>
      </c>
      <c r="M24" s="37"/>
      <c r="N24" s="37">
        <f t="shared" si="5"/>
        <v>0</v>
      </c>
      <c r="O24" s="37"/>
      <c r="P24" s="37">
        <f t="shared" si="7"/>
        <v>0</v>
      </c>
      <c r="Q24" s="37"/>
      <c r="R24" s="37">
        <f t="shared" si="9"/>
        <v>0</v>
      </c>
      <c r="S24" s="37"/>
      <c r="T24" s="37">
        <f t="shared" si="12"/>
        <v>0</v>
      </c>
      <c r="U24" s="37"/>
      <c r="V24" s="37">
        <f t="shared" si="13"/>
        <v>0</v>
      </c>
      <c r="W24" s="37"/>
      <c r="X24" s="37">
        <f t="shared" si="10"/>
        <v>0</v>
      </c>
      <c r="Y24" s="37"/>
      <c r="Z24" s="37">
        <f t="shared" si="11"/>
        <v>0</v>
      </c>
      <c r="AA24" s="42">
        <f>SUM(D24,F24,H24,J24,L24,N24,P24,R24,T24,V24,X24,Z24)</f>
        <v>-127570</v>
      </c>
      <c r="AC24" s="19">
        <f t="shared" si="8"/>
        <v>2695</v>
      </c>
    </row>
    <row r="25" spans="1:29" x14ac:dyDescent="0.2">
      <c r="A25" s="36">
        <v>19</v>
      </c>
      <c r="B25" s="37">
        <v>133378</v>
      </c>
      <c r="C25" s="37">
        <v>134311</v>
      </c>
      <c r="D25" s="37">
        <f t="shared" si="0"/>
        <v>933</v>
      </c>
      <c r="E25" s="37">
        <v>135111</v>
      </c>
      <c r="F25" s="37">
        <f t="shared" si="1"/>
        <v>800</v>
      </c>
      <c r="G25" s="37">
        <v>137222</v>
      </c>
      <c r="H25" s="37">
        <f t="shared" si="2"/>
        <v>2111</v>
      </c>
      <c r="I25" s="37">
        <v>138378</v>
      </c>
      <c r="J25" s="37">
        <f t="shared" si="3"/>
        <v>1156</v>
      </c>
      <c r="K25" s="37"/>
      <c r="L25" s="37">
        <f t="shared" si="4"/>
        <v>-138378</v>
      </c>
      <c r="M25" s="37"/>
      <c r="N25" s="37">
        <f t="shared" si="5"/>
        <v>0</v>
      </c>
      <c r="O25" s="37"/>
      <c r="P25" s="37">
        <f t="shared" si="7"/>
        <v>0</v>
      </c>
      <c r="Q25" s="37"/>
      <c r="R25" s="37">
        <f t="shared" si="9"/>
        <v>0</v>
      </c>
      <c r="S25" s="37"/>
      <c r="T25" s="37">
        <f t="shared" si="12"/>
        <v>0</v>
      </c>
      <c r="U25" s="37"/>
      <c r="V25" s="37">
        <f t="shared" si="13"/>
        <v>0</v>
      </c>
      <c r="W25" s="37"/>
      <c r="X25" s="37">
        <f t="shared" si="10"/>
        <v>0</v>
      </c>
      <c r="Y25" s="37"/>
      <c r="Z25" s="37">
        <f t="shared" si="11"/>
        <v>0</v>
      </c>
      <c r="AA25" s="37">
        <f>SUM(D25,F25,H25,J25,L25,N25,P25,R25,T25,V25,X25,Z25)</f>
        <v>-133378</v>
      </c>
      <c r="AC25" s="19">
        <f t="shared" si="8"/>
        <v>5000</v>
      </c>
    </row>
    <row r="26" spans="1:29" x14ac:dyDescent="0.2">
      <c r="A26" s="36">
        <v>20</v>
      </c>
      <c r="B26" s="37">
        <v>66549</v>
      </c>
      <c r="C26" s="37">
        <v>66970</v>
      </c>
      <c r="D26" s="37">
        <f t="shared" si="0"/>
        <v>421</v>
      </c>
      <c r="E26" s="37">
        <v>67132</v>
      </c>
      <c r="F26" s="37">
        <f t="shared" si="1"/>
        <v>162</v>
      </c>
      <c r="G26" s="37">
        <v>67232</v>
      </c>
      <c r="H26" s="37">
        <f t="shared" si="2"/>
        <v>100</v>
      </c>
      <c r="I26" s="37">
        <v>68615</v>
      </c>
      <c r="J26" s="37">
        <f t="shared" si="3"/>
        <v>1383</v>
      </c>
      <c r="K26" s="37"/>
      <c r="L26" s="37">
        <f t="shared" si="4"/>
        <v>-68615</v>
      </c>
      <c r="M26" s="37"/>
      <c r="N26" s="37">
        <f t="shared" si="5"/>
        <v>0</v>
      </c>
      <c r="O26" s="37"/>
      <c r="P26" s="37">
        <f t="shared" si="7"/>
        <v>0</v>
      </c>
      <c r="Q26" s="37"/>
      <c r="R26" s="37">
        <f t="shared" si="9"/>
        <v>0</v>
      </c>
      <c r="S26" s="37"/>
      <c r="T26" s="37">
        <f t="shared" si="12"/>
        <v>0</v>
      </c>
      <c r="U26" s="37"/>
      <c r="V26" s="37">
        <f t="shared" si="13"/>
        <v>0</v>
      </c>
      <c r="W26" s="37"/>
      <c r="X26" s="37">
        <f t="shared" si="10"/>
        <v>0</v>
      </c>
      <c r="Y26" s="37"/>
      <c r="Z26" s="37">
        <f t="shared" si="11"/>
        <v>0</v>
      </c>
      <c r="AA26" s="37">
        <f>SUM(D26,F26,H26,J26,L26,N26,P26,R26,T26,V26,X26,Z26)</f>
        <v>-66549</v>
      </c>
      <c r="AC26" s="19">
        <f t="shared" si="8"/>
        <v>2066</v>
      </c>
    </row>
    <row r="27" spans="1:29" x14ac:dyDescent="0.2">
      <c r="A27" s="36">
        <v>21</v>
      </c>
      <c r="B27" s="37">
        <v>1137</v>
      </c>
      <c r="C27" s="37">
        <v>1529</v>
      </c>
      <c r="D27" s="37">
        <f t="shared" si="0"/>
        <v>392</v>
      </c>
      <c r="E27" s="37">
        <v>2901</v>
      </c>
      <c r="F27" s="37">
        <f>E27-C27</f>
        <v>1372</v>
      </c>
      <c r="G27" s="37">
        <v>4176</v>
      </c>
      <c r="H27" s="37">
        <f>G27-E27</f>
        <v>1275</v>
      </c>
      <c r="I27" s="37">
        <v>6131</v>
      </c>
      <c r="J27" s="37">
        <f t="shared" si="3"/>
        <v>1955</v>
      </c>
      <c r="K27" s="37"/>
      <c r="L27" s="37">
        <f t="shared" si="4"/>
        <v>-6131</v>
      </c>
      <c r="M27" s="37"/>
      <c r="N27" s="37">
        <f t="shared" si="5"/>
        <v>0</v>
      </c>
      <c r="O27" s="37"/>
      <c r="P27" s="37">
        <f t="shared" si="7"/>
        <v>0</v>
      </c>
      <c r="Q27" s="37"/>
      <c r="R27" s="37">
        <f t="shared" si="9"/>
        <v>0</v>
      </c>
      <c r="S27" s="37"/>
      <c r="T27" s="37">
        <f t="shared" si="12"/>
        <v>0</v>
      </c>
      <c r="U27" s="37"/>
      <c r="V27" s="37">
        <f t="shared" si="13"/>
        <v>0</v>
      </c>
      <c r="W27" s="37"/>
      <c r="X27" s="37">
        <f t="shared" si="10"/>
        <v>0</v>
      </c>
      <c r="Y27" s="37"/>
      <c r="Z27" s="37">
        <f t="shared" si="11"/>
        <v>0</v>
      </c>
      <c r="AA27" s="37">
        <f>SUM(D27,F27,H27,J27,L27,N27,P27,R27,T27,V27,X27,Z27)</f>
        <v>-1137</v>
      </c>
      <c r="AC27" s="19">
        <f t="shared" si="8"/>
        <v>4994</v>
      </c>
    </row>
    <row r="28" spans="1:29" x14ac:dyDescent="0.2">
      <c r="A28" s="36">
        <v>23</v>
      </c>
      <c r="B28" s="37">
        <v>163599</v>
      </c>
      <c r="C28" s="37">
        <v>163726</v>
      </c>
      <c r="D28" s="37">
        <f t="shared" si="0"/>
        <v>127</v>
      </c>
      <c r="E28" s="37">
        <v>163779</v>
      </c>
      <c r="F28" s="37">
        <f t="shared" si="1"/>
        <v>53</v>
      </c>
      <c r="G28" s="37">
        <v>164066</v>
      </c>
      <c r="H28" s="37">
        <f t="shared" si="2"/>
        <v>287</v>
      </c>
      <c r="I28" s="37">
        <v>164245</v>
      </c>
      <c r="J28" s="37">
        <f t="shared" si="3"/>
        <v>179</v>
      </c>
      <c r="K28" s="37"/>
      <c r="L28" s="37">
        <f t="shared" si="4"/>
        <v>-164245</v>
      </c>
      <c r="M28" s="37"/>
      <c r="N28" s="37">
        <f t="shared" si="5"/>
        <v>0</v>
      </c>
      <c r="O28" s="37"/>
      <c r="P28" s="37">
        <f t="shared" si="7"/>
        <v>0</v>
      </c>
      <c r="Q28" s="37"/>
      <c r="R28" s="37">
        <f t="shared" si="9"/>
        <v>0</v>
      </c>
      <c r="S28" s="37"/>
      <c r="T28" s="37">
        <f t="shared" si="12"/>
        <v>0</v>
      </c>
      <c r="U28" s="37"/>
      <c r="V28" s="37">
        <f t="shared" si="13"/>
        <v>0</v>
      </c>
      <c r="W28" s="37"/>
      <c r="X28" s="37">
        <f t="shared" si="10"/>
        <v>0</v>
      </c>
      <c r="Y28" s="37"/>
      <c r="Z28" s="37">
        <f t="shared" si="11"/>
        <v>0</v>
      </c>
      <c r="AA28" s="37">
        <f t="shared" si="6"/>
        <v>-163599</v>
      </c>
      <c r="AC28" s="19">
        <f t="shared" si="8"/>
        <v>646</v>
      </c>
    </row>
    <row r="29" spans="1:29" x14ac:dyDescent="0.2">
      <c r="A29" s="36">
        <v>24</v>
      </c>
      <c r="B29" s="37">
        <v>76455</v>
      </c>
      <c r="C29" s="37">
        <v>77623</v>
      </c>
      <c r="D29" s="37">
        <f t="shared" si="0"/>
        <v>1168</v>
      </c>
      <c r="E29" s="37">
        <v>78575</v>
      </c>
      <c r="F29" s="37">
        <f t="shared" si="1"/>
        <v>952</v>
      </c>
      <c r="G29" s="37">
        <v>79432</v>
      </c>
      <c r="H29" s="37">
        <f t="shared" si="2"/>
        <v>857</v>
      </c>
      <c r="I29" s="37">
        <v>80745</v>
      </c>
      <c r="J29" s="37">
        <f t="shared" si="3"/>
        <v>1313</v>
      </c>
      <c r="K29" s="37"/>
      <c r="L29" s="37">
        <f t="shared" si="4"/>
        <v>-80745</v>
      </c>
      <c r="M29" s="37"/>
      <c r="N29" s="37">
        <f t="shared" si="5"/>
        <v>0</v>
      </c>
      <c r="O29" s="37"/>
      <c r="P29" s="37">
        <f t="shared" si="7"/>
        <v>0</v>
      </c>
      <c r="Q29" s="37"/>
      <c r="R29" s="37">
        <f t="shared" si="9"/>
        <v>0</v>
      </c>
      <c r="S29" s="37"/>
      <c r="T29" s="37">
        <f t="shared" si="12"/>
        <v>0</v>
      </c>
      <c r="U29" s="37"/>
      <c r="V29" s="37">
        <f t="shared" si="13"/>
        <v>0</v>
      </c>
      <c r="W29" s="37"/>
      <c r="X29" s="37">
        <f t="shared" si="10"/>
        <v>0</v>
      </c>
      <c r="Y29" s="37"/>
      <c r="Z29" s="37">
        <f t="shared" si="11"/>
        <v>0</v>
      </c>
      <c r="AA29" s="37">
        <f t="shared" si="6"/>
        <v>-76455</v>
      </c>
      <c r="AC29" s="19">
        <f t="shared" si="8"/>
        <v>4290</v>
      </c>
    </row>
    <row r="30" spans="1:29" x14ac:dyDescent="0.2">
      <c r="A30" s="36">
        <v>25</v>
      </c>
      <c r="B30" s="37">
        <v>69763</v>
      </c>
      <c r="C30" s="37">
        <v>70453</v>
      </c>
      <c r="D30" s="37">
        <f t="shared" si="0"/>
        <v>690</v>
      </c>
      <c r="E30" s="37">
        <v>71053</v>
      </c>
      <c r="F30" s="37">
        <f t="shared" si="1"/>
        <v>600</v>
      </c>
      <c r="G30" s="37">
        <v>72344</v>
      </c>
      <c r="H30" s="37">
        <f t="shared" si="2"/>
        <v>1291</v>
      </c>
      <c r="I30" s="37">
        <v>72344</v>
      </c>
      <c r="J30" s="37">
        <f t="shared" si="3"/>
        <v>0</v>
      </c>
      <c r="K30" s="37"/>
      <c r="L30" s="37">
        <f t="shared" si="4"/>
        <v>-72344</v>
      </c>
      <c r="M30" s="37"/>
      <c r="N30" s="37">
        <f t="shared" si="5"/>
        <v>0</v>
      </c>
      <c r="O30" s="37"/>
      <c r="P30" s="37">
        <f t="shared" si="7"/>
        <v>0</v>
      </c>
      <c r="Q30" s="37"/>
      <c r="R30" s="37">
        <f t="shared" si="9"/>
        <v>0</v>
      </c>
      <c r="S30" s="37"/>
      <c r="T30" s="37">
        <f t="shared" si="12"/>
        <v>0</v>
      </c>
      <c r="U30" s="37"/>
      <c r="V30" s="37">
        <f t="shared" si="13"/>
        <v>0</v>
      </c>
      <c r="W30" s="37"/>
      <c r="X30" s="37">
        <f t="shared" si="10"/>
        <v>0</v>
      </c>
      <c r="Y30" s="37"/>
      <c r="Z30" s="37">
        <f t="shared" si="11"/>
        <v>0</v>
      </c>
      <c r="AA30" s="37">
        <f t="shared" si="6"/>
        <v>-69763</v>
      </c>
      <c r="AC30" s="19">
        <f t="shared" si="8"/>
        <v>2581</v>
      </c>
    </row>
    <row r="31" spans="1:29" x14ac:dyDescent="0.2">
      <c r="A31" s="36">
        <v>26</v>
      </c>
      <c r="B31" s="37">
        <v>151433</v>
      </c>
      <c r="C31" s="37">
        <v>151768</v>
      </c>
      <c r="D31" s="37">
        <f t="shared" si="0"/>
        <v>335</v>
      </c>
      <c r="E31" s="37">
        <v>152040</v>
      </c>
      <c r="F31" s="37">
        <f t="shared" si="1"/>
        <v>272</v>
      </c>
      <c r="G31" s="37">
        <v>152265</v>
      </c>
      <c r="H31" s="37">
        <f t="shared" si="2"/>
        <v>225</v>
      </c>
      <c r="I31" s="37">
        <v>152265</v>
      </c>
      <c r="J31" s="37">
        <f t="shared" si="3"/>
        <v>0</v>
      </c>
      <c r="K31" s="37"/>
      <c r="L31" s="37">
        <f t="shared" si="4"/>
        <v>-152265</v>
      </c>
      <c r="M31" s="37"/>
      <c r="N31" s="37">
        <f t="shared" si="5"/>
        <v>0</v>
      </c>
      <c r="O31" s="37"/>
      <c r="P31" s="37">
        <f t="shared" si="7"/>
        <v>0</v>
      </c>
      <c r="Q31" s="37"/>
      <c r="R31" s="37">
        <f t="shared" si="9"/>
        <v>0</v>
      </c>
      <c r="S31" s="37"/>
      <c r="T31" s="37">
        <f t="shared" si="12"/>
        <v>0</v>
      </c>
      <c r="U31" s="37"/>
      <c r="V31" s="37">
        <f t="shared" si="13"/>
        <v>0</v>
      </c>
      <c r="W31" s="37"/>
      <c r="X31" s="37">
        <f t="shared" si="10"/>
        <v>0</v>
      </c>
      <c r="Y31" s="37"/>
      <c r="Z31" s="37">
        <f t="shared" si="11"/>
        <v>0</v>
      </c>
      <c r="AA31" s="37">
        <f t="shared" si="6"/>
        <v>-151433</v>
      </c>
      <c r="AC31" s="19">
        <f t="shared" si="8"/>
        <v>832</v>
      </c>
    </row>
    <row r="32" spans="1:29" x14ac:dyDescent="0.2">
      <c r="A32" s="36">
        <v>27</v>
      </c>
      <c r="B32" s="37">
        <v>82861</v>
      </c>
      <c r="C32" s="37">
        <v>83220</v>
      </c>
      <c r="D32" s="37">
        <f t="shared" si="0"/>
        <v>359</v>
      </c>
      <c r="E32" s="37">
        <v>84447</v>
      </c>
      <c r="F32" s="37">
        <f t="shared" si="1"/>
        <v>1227</v>
      </c>
      <c r="G32" s="37">
        <v>84815</v>
      </c>
      <c r="H32" s="37">
        <f t="shared" si="2"/>
        <v>368</v>
      </c>
      <c r="I32" s="37">
        <v>85358</v>
      </c>
      <c r="J32" s="37">
        <f t="shared" si="3"/>
        <v>543</v>
      </c>
      <c r="K32" s="37"/>
      <c r="L32" s="37">
        <f t="shared" si="4"/>
        <v>-85358</v>
      </c>
      <c r="M32" s="37"/>
      <c r="N32" s="37">
        <f t="shared" si="5"/>
        <v>0</v>
      </c>
      <c r="O32" s="37"/>
      <c r="P32" s="37">
        <f t="shared" si="7"/>
        <v>0</v>
      </c>
      <c r="Q32" s="37"/>
      <c r="R32" s="37">
        <f t="shared" si="9"/>
        <v>0</v>
      </c>
      <c r="S32" s="37"/>
      <c r="T32" s="37">
        <f t="shared" si="12"/>
        <v>0</v>
      </c>
      <c r="U32" s="37"/>
      <c r="V32" s="37">
        <f t="shared" si="13"/>
        <v>0</v>
      </c>
      <c r="W32" s="37"/>
      <c r="X32" s="37">
        <f t="shared" si="10"/>
        <v>0</v>
      </c>
      <c r="Y32" s="37"/>
      <c r="Z32" s="37">
        <f t="shared" si="11"/>
        <v>0</v>
      </c>
      <c r="AA32" s="37">
        <f t="shared" si="6"/>
        <v>-82861</v>
      </c>
      <c r="AC32" s="19">
        <f t="shared" si="8"/>
        <v>2497</v>
      </c>
    </row>
    <row r="33" spans="1:29" x14ac:dyDescent="0.2">
      <c r="A33" s="36">
        <v>28</v>
      </c>
      <c r="B33" s="37">
        <v>86328</v>
      </c>
      <c r="C33" s="37">
        <v>87847</v>
      </c>
      <c r="D33" s="37">
        <f t="shared" si="0"/>
        <v>1519</v>
      </c>
      <c r="E33" s="37">
        <v>88347</v>
      </c>
      <c r="F33" s="37">
        <f t="shared" si="1"/>
        <v>500</v>
      </c>
      <c r="G33" s="37">
        <v>89506</v>
      </c>
      <c r="H33" s="37">
        <f t="shared" si="2"/>
        <v>1159</v>
      </c>
      <c r="I33" s="37">
        <v>90685</v>
      </c>
      <c r="J33" s="37">
        <f t="shared" si="3"/>
        <v>1179</v>
      </c>
      <c r="K33" s="37"/>
      <c r="L33" s="37">
        <f t="shared" si="4"/>
        <v>-90685</v>
      </c>
      <c r="M33" s="37"/>
      <c r="N33" s="37">
        <f t="shared" si="5"/>
        <v>0</v>
      </c>
      <c r="O33" s="37"/>
      <c r="P33" s="37">
        <f t="shared" si="7"/>
        <v>0</v>
      </c>
      <c r="Q33" s="37"/>
      <c r="R33" s="37">
        <f t="shared" si="9"/>
        <v>0</v>
      </c>
      <c r="S33" s="37"/>
      <c r="T33" s="37">
        <f t="shared" si="12"/>
        <v>0</v>
      </c>
      <c r="U33" s="37"/>
      <c r="V33" s="37">
        <f t="shared" si="13"/>
        <v>0</v>
      </c>
      <c r="W33" s="37"/>
      <c r="X33" s="37">
        <f t="shared" si="10"/>
        <v>0</v>
      </c>
      <c r="Y33" s="37"/>
      <c r="Z33" s="37">
        <f t="shared" si="11"/>
        <v>0</v>
      </c>
      <c r="AA33" s="37">
        <f t="shared" si="6"/>
        <v>-86328</v>
      </c>
      <c r="AC33" s="19">
        <f t="shared" si="8"/>
        <v>4357</v>
      </c>
    </row>
    <row r="34" spans="1:29" x14ac:dyDescent="0.2">
      <c r="A34" s="36">
        <v>29</v>
      </c>
      <c r="B34" s="37">
        <v>131851</v>
      </c>
      <c r="C34" s="37">
        <v>133270</v>
      </c>
      <c r="D34" s="37">
        <f t="shared" si="0"/>
        <v>1419</v>
      </c>
      <c r="E34" s="37">
        <v>133572</v>
      </c>
      <c r="F34" s="37">
        <f t="shared" si="1"/>
        <v>302</v>
      </c>
      <c r="G34" s="37">
        <v>133837</v>
      </c>
      <c r="H34" s="37">
        <f t="shared" si="2"/>
        <v>265</v>
      </c>
      <c r="I34" s="37">
        <v>133938</v>
      </c>
      <c r="J34" s="37">
        <f t="shared" si="3"/>
        <v>101</v>
      </c>
      <c r="K34" s="37"/>
      <c r="L34" s="37">
        <f t="shared" si="4"/>
        <v>-133938</v>
      </c>
      <c r="M34" s="37"/>
      <c r="N34" s="37">
        <f t="shared" si="5"/>
        <v>0</v>
      </c>
      <c r="O34" s="37"/>
      <c r="P34" s="37">
        <f t="shared" si="7"/>
        <v>0</v>
      </c>
      <c r="Q34" s="37"/>
      <c r="R34" s="37">
        <f t="shared" si="9"/>
        <v>0</v>
      </c>
      <c r="S34" s="37"/>
      <c r="T34" s="37">
        <f t="shared" si="12"/>
        <v>0</v>
      </c>
      <c r="U34" s="37"/>
      <c r="V34" s="37">
        <f t="shared" si="13"/>
        <v>0</v>
      </c>
      <c r="W34" s="37"/>
      <c r="X34" s="37">
        <f t="shared" si="10"/>
        <v>0</v>
      </c>
      <c r="Y34" s="37"/>
      <c r="Z34" s="37">
        <f t="shared" si="11"/>
        <v>0</v>
      </c>
      <c r="AA34" s="37">
        <f t="shared" si="6"/>
        <v>-131851</v>
      </c>
      <c r="AC34" s="19">
        <f t="shared" si="8"/>
        <v>2087</v>
      </c>
    </row>
    <row r="35" spans="1:29" x14ac:dyDescent="0.2">
      <c r="A35" s="36">
        <v>30</v>
      </c>
      <c r="B35" s="37">
        <v>23558</v>
      </c>
      <c r="C35" s="37">
        <v>24238</v>
      </c>
      <c r="D35" s="37">
        <f t="shared" si="0"/>
        <v>680</v>
      </c>
      <c r="E35" s="37">
        <v>24582</v>
      </c>
      <c r="F35" s="37">
        <f t="shared" si="1"/>
        <v>344</v>
      </c>
      <c r="G35" s="37">
        <v>25323</v>
      </c>
      <c r="H35" s="37">
        <f t="shared" si="2"/>
        <v>741</v>
      </c>
      <c r="I35" s="37">
        <v>25798</v>
      </c>
      <c r="J35" s="37">
        <f t="shared" si="3"/>
        <v>475</v>
      </c>
      <c r="K35" s="37"/>
      <c r="L35" s="37">
        <f t="shared" si="4"/>
        <v>-25798</v>
      </c>
      <c r="M35" s="37"/>
      <c r="N35" s="37">
        <f t="shared" si="5"/>
        <v>0</v>
      </c>
      <c r="O35" s="37"/>
      <c r="P35" s="37">
        <f t="shared" si="7"/>
        <v>0</v>
      </c>
      <c r="Q35" s="37"/>
      <c r="R35" s="37">
        <f t="shared" si="9"/>
        <v>0</v>
      </c>
      <c r="S35" s="37"/>
      <c r="T35" s="37">
        <f t="shared" si="12"/>
        <v>0</v>
      </c>
      <c r="U35" s="37"/>
      <c r="V35" s="37">
        <f t="shared" si="13"/>
        <v>0</v>
      </c>
      <c r="W35" s="37"/>
      <c r="X35" s="37">
        <f t="shared" si="10"/>
        <v>0</v>
      </c>
      <c r="Y35" s="37"/>
      <c r="Z35" s="37">
        <f t="shared" si="11"/>
        <v>0</v>
      </c>
      <c r="AA35" s="37">
        <f t="shared" si="6"/>
        <v>-23558</v>
      </c>
      <c r="AC35" s="19">
        <f t="shared" si="8"/>
        <v>2240</v>
      </c>
    </row>
    <row r="36" spans="1:29" x14ac:dyDescent="0.2">
      <c r="A36" s="36">
        <v>31</v>
      </c>
      <c r="B36" s="37">
        <v>94598</v>
      </c>
      <c r="C36" s="37">
        <v>96076</v>
      </c>
      <c r="D36" s="37">
        <f t="shared" si="0"/>
        <v>1478</v>
      </c>
      <c r="E36" s="37">
        <v>97198</v>
      </c>
      <c r="F36" s="37">
        <f t="shared" si="1"/>
        <v>1122</v>
      </c>
      <c r="G36" s="37">
        <v>98500</v>
      </c>
      <c r="H36" s="37">
        <f t="shared" si="2"/>
        <v>1302</v>
      </c>
      <c r="I36" s="37">
        <v>99486</v>
      </c>
      <c r="J36" s="37">
        <f t="shared" si="3"/>
        <v>986</v>
      </c>
      <c r="K36" s="37"/>
      <c r="L36" s="37">
        <f t="shared" si="4"/>
        <v>-99486</v>
      </c>
      <c r="M36" s="37"/>
      <c r="N36" s="37">
        <f t="shared" si="5"/>
        <v>0</v>
      </c>
      <c r="O36" s="37"/>
      <c r="P36" s="37">
        <f t="shared" si="7"/>
        <v>0</v>
      </c>
      <c r="Q36" s="37"/>
      <c r="R36" s="37">
        <f t="shared" si="9"/>
        <v>0</v>
      </c>
      <c r="S36" s="37"/>
      <c r="T36" s="37">
        <f t="shared" si="12"/>
        <v>0</v>
      </c>
      <c r="U36" s="37"/>
      <c r="V36" s="37">
        <f t="shared" si="13"/>
        <v>0</v>
      </c>
      <c r="W36" s="37"/>
      <c r="X36" s="37">
        <f t="shared" si="10"/>
        <v>0</v>
      </c>
      <c r="Y36" s="37"/>
      <c r="Z36" s="37">
        <f t="shared" si="11"/>
        <v>0</v>
      </c>
      <c r="AA36" s="37">
        <f t="shared" si="6"/>
        <v>-94598</v>
      </c>
      <c r="AC36" s="19">
        <f t="shared" si="8"/>
        <v>4888</v>
      </c>
    </row>
    <row r="37" spans="1:29" x14ac:dyDescent="0.2">
      <c r="A37" s="36">
        <v>32</v>
      </c>
      <c r="B37" s="37">
        <v>22861</v>
      </c>
      <c r="C37" s="37">
        <v>23152</v>
      </c>
      <c r="D37" s="37">
        <f t="shared" si="0"/>
        <v>291</v>
      </c>
      <c r="E37" s="37">
        <v>23281</v>
      </c>
      <c r="F37" s="37">
        <f t="shared" si="1"/>
        <v>129</v>
      </c>
      <c r="G37" s="37">
        <v>23565</v>
      </c>
      <c r="H37" s="37">
        <f t="shared" si="2"/>
        <v>284</v>
      </c>
      <c r="I37" s="37">
        <v>23790</v>
      </c>
      <c r="J37" s="37">
        <f t="shared" si="3"/>
        <v>225</v>
      </c>
      <c r="K37" s="37"/>
      <c r="L37" s="37">
        <f t="shared" si="4"/>
        <v>-23790</v>
      </c>
      <c r="M37" s="37"/>
      <c r="N37" s="37">
        <f t="shared" si="5"/>
        <v>0</v>
      </c>
      <c r="O37" s="37"/>
      <c r="P37" s="37">
        <f t="shared" si="7"/>
        <v>0</v>
      </c>
      <c r="Q37" s="37"/>
      <c r="R37" s="37">
        <f t="shared" si="9"/>
        <v>0</v>
      </c>
      <c r="S37" s="37"/>
      <c r="T37" s="37">
        <f t="shared" si="12"/>
        <v>0</v>
      </c>
      <c r="U37" s="37"/>
      <c r="V37" s="37">
        <f t="shared" si="13"/>
        <v>0</v>
      </c>
      <c r="W37" s="37"/>
      <c r="X37" s="37">
        <f t="shared" si="10"/>
        <v>0</v>
      </c>
      <c r="Y37" s="37"/>
      <c r="Z37" s="37">
        <f t="shared" si="11"/>
        <v>0</v>
      </c>
      <c r="AA37" s="37">
        <f t="shared" si="6"/>
        <v>-22861</v>
      </c>
      <c r="AC37" s="19">
        <f t="shared" si="8"/>
        <v>929</v>
      </c>
    </row>
    <row r="38" spans="1:29" x14ac:dyDescent="0.2">
      <c r="A38" s="36">
        <v>33</v>
      </c>
      <c r="B38" s="37">
        <v>78683</v>
      </c>
      <c r="C38" s="37">
        <v>78702</v>
      </c>
      <c r="D38" s="37">
        <f t="shared" si="0"/>
        <v>19</v>
      </c>
      <c r="E38" s="37">
        <v>78709</v>
      </c>
      <c r="F38" s="37">
        <f t="shared" si="1"/>
        <v>7</v>
      </c>
      <c r="G38" s="37">
        <v>78709</v>
      </c>
      <c r="H38" s="37">
        <f t="shared" si="2"/>
        <v>0</v>
      </c>
      <c r="I38" s="37">
        <v>79008</v>
      </c>
      <c r="J38" s="37">
        <f t="shared" si="3"/>
        <v>299</v>
      </c>
      <c r="K38" s="37"/>
      <c r="L38" s="37">
        <f t="shared" si="4"/>
        <v>-79008</v>
      </c>
      <c r="M38" s="37"/>
      <c r="N38" s="37">
        <f t="shared" si="5"/>
        <v>0</v>
      </c>
      <c r="O38" s="37"/>
      <c r="P38" s="37">
        <v>0</v>
      </c>
      <c r="Q38" s="37"/>
      <c r="R38" s="37">
        <f t="shared" si="9"/>
        <v>0</v>
      </c>
      <c r="S38" s="37"/>
      <c r="T38" s="37">
        <f t="shared" si="12"/>
        <v>0</v>
      </c>
      <c r="U38" s="37"/>
      <c r="V38" s="37">
        <f t="shared" si="13"/>
        <v>0</v>
      </c>
      <c r="W38" s="37"/>
      <c r="X38" s="37">
        <f t="shared" si="10"/>
        <v>0</v>
      </c>
      <c r="Y38" s="37"/>
      <c r="Z38" s="37">
        <f t="shared" si="11"/>
        <v>0</v>
      </c>
      <c r="AA38" s="37">
        <f t="shared" si="6"/>
        <v>-78683</v>
      </c>
      <c r="AC38" s="19">
        <f t="shared" si="8"/>
        <v>325</v>
      </c>
    </row>
    <row r="39" spans="1:29" x14ac:dyDescent="0.2">
      <c r="A39" s="36">
        <v>34</v>
      </c>
      <c r="B39" s="37">
        <v>85631</v>
      </c>
      <c r="C39" s="37">
        <v>85802</v>
      </c>
      <c r="D39" s="37">
        <f t="shared" si="0"/>
        <v>171</v>
      </c>
      <c r="E39" s="37">
        <v>85980</v>
      </c>
      <c r="F39" s="37">
        <f t="shared" si="1"/>
        <v>178</v>
      </c>
      <c r="G39" s="37">
        <v>86472</v>
      </c>
      <c r="H39" s="37">
        <f t="shared" si="2"/>
        <v>492</v>
      </c>
      <c r="I39" s="37">
        <v>86769</v>
      </c>
      <c r="J39" s="37">
        <f t="shared" si="3"/>
        <v>297</v>
      </c>
      <c r="K39" s="37"/>
      <c r="L39" s="37">
        <f t="shared" si="4"/>
        <v>-86769</v>
      </c>
      <c r="M39" s="37"/>
      <c r="N39" s="37">
        <f t="shared" si="5"/>
        <v>0</v>
      </c>
      <c r="O39" s="37"/>
      <c r="P39" s="37">
        <f t="shared" si="7"/>
        <v>0</v>
      </c>
      <c r="Q39" s="37"/>
      <c r="R39" s="37">
        <f t="shared" si="9"/>
        <v>0</v>
      </c>
      <c r="S39" s="37"/>
      <c r="T39" s="37">
        <f t="shared" si="12"/>
        <v>0</v>
      </c>
      <c r="U39" s="37"/>
      <c r="V39" s="37">
        <f t="shared" si="13"/>
        <v>0</v>
      </c>
      <c r="W39" s="37"/>
      <c r="X39" s="37">
        <f t="shared" si="10"/>
        <v>0</v>
      </c>
      <c r="Y39" s="37"/>
      <c r="Z39" s="37">
        <f t="shared" si="11"/>
        <v>0</v>
      </c>
      <c r="AA39" s="37">
        <f t="shared" si="6"/>
        <v>-85631</v>
      </c>
      <c r="AC39" s="19">
        <f t="shared" si="8"/>
        <v>1138</v>
      </c>
    </row>
    <row r="40" spans="1:29" x14ac:dyDescent="0.2">
      <c r="A40" s="36">
        <v>35</v>
      </c>
      <c r="B40" s="37">
        <v>22275</v>
      </c>
      <c r="C40" s="37">
        <v>22595</v>
      </c>
      <c r="D40" s="37">
        <f t="shared" si="0"/>
        <v>320</v>
      </c>
      <c r="E40" s="37">
        <v>22803</v>
      </c>
      <c r="F40" s="37">
        <f t="shared" si="1"/>
        <v>208</v>
      </c>
      <c r="G40" s="37">
        <v>22990</v>
      </c>
      <c r="H40" s="37">
        <f t="shared" si="2"/>
        <v>187</v>
      </c>
      <c r="I40" s="37">
        <v>23537</v>
      </c>
      <c r="J40" s="37">
        <f t="shared" si="3"/>
        <v>547</v>
      </c>
      <c r="K40" s="37"/>
      <c r="L40" s="37">
        <f t="shared" si="4"/>
        <v>-23537</v>
      </c>
      <c r="M40" s="37"/>
      <c r="N40" s="37">
        <f t="shared" si="5"/>
        <v>0</v>
      </c>
      <c r="O40" s="37"/>
      <c r="P40" s="37">
        <f t="shared" si="7"/>
        <v>0</v>
      </c>
      <c r="Q40" s="37"/>
      <c r="R40" s="37">
        <f t="shared" si="9"/>
        <v>0</v>
      </c>
      <c r="S40" s="37"/>
      <c r="T40" s="37">
        <f t="shared" si="12"/>
        <v>0</v>
      </c>
      <c r="U40" s="37"/>
      <c r="V40" s="37">
        <f t="shared" si="13"/>
        <v>0</v>
      </c>
      <c r="W40" s="37"/>
      <c r="X40" s="37">
        <f t="shared" si="10"/>
        <v>0</v>
      </c>
      <c r="Y40" s="37"/>
      <c r="Z40" s="37">
        <f t="shared" si="11"/>
        <v>0</v>
      </c>
      <c r="AA40" s="37">
        <f t="shared" si="6"/>
        <v>-22275</v>
      </c>
      <c r="AC40" s="19">
        <f t="shared" si="8"/>
        <v>1262</v>
      </c>
    </row>
    <row r="41" spans="1:29" x14ac:dyDescent="0.2">
      <c r="A41" s="36">
        <v>36</v>
      </c>
      <c r="B41" s="37">
        <v>57745</v>
      </c>
      <c r="C41" s="37">
        <v>57758</v>
      </c>
      <c r="D41" s="37">
        <f t="shared" si="0"/>
        <v>13</v>
      </c>
      <c r="E41" s="37">
        <v>57881</v>
      </c>
      <c r="F41" s="37">
        <f t="shared" si="1"/>
        <v>123</v>
      </c>
      <c r="G41" s="37">
        <v>57901</v>
      </c>
      <c r="H41" s="37">
        <f t="shared" si="2"/>
        <v>20</v>
      </c>
      <c r="I41" s="37">
        <v>58064</v>
      </c>
      <c r="J41" s="37">
        <f t="shared" si="3"/>
        <v>163</v>
      </c>
      <c r="K41" s="37"/>
      <c r="L41" s="37">
        <f t="shared" si="4"/>
        <v>-58064</v>
      </c>
      <c r="M41" s="37"/>
      <c r="N41" s="37">
        <f t="shared" si="5"/>
        <v>0</v>
      </c>
      <c r="O41" s="37"/>
      <c r="P41" s="37">
        <f t="shared" si="7"/>
        <v>0</v>
      </c>
      <c r="Q41" s="37"/>
      <c r="R41" s="37">
        <f t="shared" si="9"/>
        <v>0</v>
      </c>
      <c r="S41" s="37"/>
      <c r="T41" s="37">
        <f t="shared" si="12"/>
        <v>0</v>
      </c>
      <c r="U41" s="37"/>
      <c r="V41" s="37">
        <f t="shared" si="13"/>
        <v>0</v>
      </c>
      <c r="W41" s="37"/>
      <c r="X41" s="37">
        <f t="shared" si="10"/>
        <v>0</v>
      </c>
      <c r="Y41" s="37"/>
      <c r="Z41" s="37">
        <f t="shared" si="11"/>
        <v>0</v>
      </c>
      <c r="AA41" s="37">
        <f t="shared" si="6"/>
        <v>-57745</v>
      </c>
      <c r="AC41" s="19">
        <f t="shared" si="8"/>
        <v>319</v>
      </c>
    </row>
    <row r="42" spans="1:29" x14ac:dyDescent="0.2">
      <c r="A42" s="36">
        <v>37</v>
      </c>
      <c r="B42" s="37">
        <v>9818</v>
      </c>
      <c r="C42" s="37">
        <v>10063</v>
      </c>
      <c r="D42" s="37">
        <f t="shared" si="0"/>
        <v>245</v>
      </c>
      <c r="E42" s="37">
        <v>10261</v>
      </c>
      <c r="F42" s="37">
        <f t="shared" si="1"/>
        <v>198</v>
      </c>
      <c r="G42" s="37">
        <v>10495</v>
      </c>
      <c r="H42" s="37">
        <f t="shared" si="2"/>
        <v>234</v>
      </c>
      <c r="I42" s="37">
        <v>10495</v>
      </c>
      <c r="J42" s="37">
        <f t="shared" si="3"/>
        <v>0</v>
      </c>
      <c r="K42" s="37"/>
      <c r="L42" s="37">
        <f t="shared" si="4"/>
        <v>-10495</v>
      </c>
      <c r="M42" s="37"/>
      <c r="N42" s="37">
        <f t="shared" si="5"/>
        <v>0</v>
      </c>
      <c r="O42" s="37"/>
      <c r="P42" s="37">
        <f t="shared" si="7"/>
        <v>0</v>
      </c>
      <c r="Q42" s="37"/>
      <c r="R42" s="37">
        <f t="shared" si="9"/>
        <v>0</v>
      </c>
      <c r="S42" s="37"/>
      <c r="T42" s="37">
        <f t="shared" si="12"/>
        <v>0</v>
      </c>
      <c r="U42" s="37"/>
      <c r="V42" s="37">
        <f t="shared" si="13"/>
        <v>0</v>
      </c>
      <c r="W42" s="37"/>
      <c r="X42" s="37">
        <f t="shared" si="10"/>
        <v>0</v>
      </c>
      <c r="Y42" s="37"/>
      <c r="Z42" s="37">
        <f t="shared" si="11"/>
        <v>0</v>
      </c>
      <c r="AA42" s="37">
        <f t="shared" si="6"/>
        <v>-9818</v>
      </c>
      <c r="AC42" s="19">
        <f t="shared" si="8"/>
        <v>677</v>
      </c>
    </row>
    <row r="43" spans="1:29" x14ac:dyDescent="0.2">
      <c r="A43" s="36">
        <v>38</v>
      </c>
      <c r="B43" s="37">
        <v>18556</v>
      </c>
      <c r="C43" s="37">
        <v>19262</v>
      </c>
      <c r="D43" s="37">
        <f t="shared" si="0"/>
        <v>706</v>
      </c>
      <c r="E43" s="37">
        <v>19962</v>
      </c>
      <c r="F43" s="37">
        <f t="shared" si="1"/>
        <v>700</v>
      </c>
      <c r="G43" s="37">
        <v>20376</v>
      </c>
      <c r="H43" s="37">
        <f t="shared" si="2"/>
        <v>414</v>
      </c>
      <c r="I43" s="37">
        <v>20769</v>
      </c>
      <c r="J43" s="37">
        <f t="shared" si="3"/>
        <v>393</v>
      </c>
      <c r="K43" s="37"/>
      <c r="L43" s="37">
        <f t="shared" si="4"/>
        <v>-20769</v>
      </c>
      <c r="M43" s="37"/>
      <c r="N43" s="37">
        <f t="shared" si="5"/>
        <v>0</v>
      </c>
      <c r="O43" s="37"/>
      <c r="P43" s="37">
        <f t="shared" si="7"/>
        <v>0</v>
      </c>
      <c r="Q43" s="37"/>
      <c r="R43" s="37">
        <f t="shared" si="9"/>
        <v>0</v>
      </c>
      <c r="S43" s="37"/>
      <c r="T43" s="37">
        <f t="shared" si="12"/>
        <v>0</v>
      </c>
      <c r="U43" s="37"/>
      <c r="V43" s="37">
        <f t="shared" si="13"/>
        <v>0</v>
      </c>
      <c r="W43" s="37"/>
      <c r="X43" s="37">
        <f t="shared" si="10"/>
        <v>0</v>
      </c>
      <c r="Y43" s="37"/>
      <c r="Z43" s="37">
        <f t="shared" si="11"/>
        <v>0</v>
      </c>
      <c r="AA43" s="37">
        <f t="shared" si="6"/>
        <v>-18556</v>
      </c>
      <c r="AC43" s="19">
        <f t="shared" si="8"/>
        <v>2213</v>
      </c>
    </row>
    <row r="44" spans="1:29" x14ac:dyDescent="0.2">
      <c r="A44" s="36">
        <v>39</v>
      </c>
      <c r="B44" s="37">
        <v>11659</v>
      </c>
      <c r="C44" s="37">
        <v>11937</v>
      </c>
      <c r="D44" s="37">
        <f t="shared" si="0"/>
        <v>278</v>
      </c>
      <c r="E44" s="37">
        <v>12043</v>
      </c>
      <c r="F44" s="37">
        <f t="shared" si="1"/>
        <v>106</v>
      </c>
      <c r="G44" s="37">
        <v>12427</v>
      </c>
      <c r="H44" s="37">
        <f t="shared" si="2"/>
        <v>384</v>
      </c>
      <c r="I44" s="37">
        <v>12427</v>
      </c>
      <c r="J44" s="37">
        <f t="shared" si="3"/>
        <v>0</v>
      </c>
      <c r="K44" s="37"/>
      <c r="L44" s="37">
        <f t="shared" si="4"/>
        <v>-12427</v>
      </c>
      <c r="M44" s="37"/>
      <c r="N44" s="37">
        <f t="shared" si="5"/>
        <v>0</v>
      </c>
      <c r="O44" s="37"/>
      <c r="P44" s="37">
        <f t="shared" si="7"/>
        <v>0</v>
      </c>
      <c r="Q44" s="37"/>
      <c r="R44" s="37">
        <f t="shared" si="9"/>
        <v>0</v>
      </c>
      <c r="S44" s="37"/>
      <c r="T44" s="37">
        <f t="shared" si="12"/>
        <v>0</v>
      </c>
      <c r="U44" s="37"/>
      <c r="V44" s="37">
        <f t="shared" si="13"/>
        <v>0</v>
      </c>
      <c r="W44" s="37"/>
      <c r="X44" s="37">
        <f t="shared" si="10"/>
        <v>0</v>
      </c>
      <c r="Y44" s="37"/>
      <c r="Z44" s="37">
        <f t="shared" si="11"/>
        <v>0</v>
      </c>
      <c r="AA44" s="37">
        <f t="shared" si="6"/>
        <v>-11659</v>
      </c>
      <c r="AC44" s="19">
        <f t="shared" si="8"/>
        <v>768</v>
      </c>
    </row>
    <row r="45" spans="1:29" x14ac:dyDescent="0.2">
      <c r="A45" s="36">
        <v>40</v>
      </c>
      <c r="B45" s="37">
        <v>42730</v>
      </c>
      <c r="C45" s="37">
        <v>42762</v>
      </c>
      <c r="D45" s="37">
        <f t="shared" si="0"/>
        <v>32</v>
      </c>
      <c r="E45" s="37">
        <v>42778</v>
      </c>
      <c r="F45" s="37">
        <f t="shared" si="1"/>
        <v>16</v>
      </c>
      <c r="G45" s="37">
        <v>42792</v>
      </c>
      <c r="H45" s="37">
        <f t="shared" si="2"/>
        <v>14</v>
      </c>
      <c r="I45" s="37">
        <v>42797</v>
      </c>
      <c r="J45" s="37">
        <f t="shared" si="3"/>
        <v>5</v>
      </c>
      <c r="K45" s="37"/>
      <c r="L45" s="37">
        <f t="shared" si="4"/>
        <v>-42797</v>
      </c>
      <c r="M45" s="37"/>
      <c r="N45" s="37">
        <f t="shared" si="5"/>
        <v>0</v>
      </c>
      <c r="O45" s="37"/>
      <c r="P45" s="37">
        <f t="shared" si="7"/>
        <v>0</v>
      </c>
      <c r="Q45" s="37"/>
      <c r="R45" s="37">
        <f t="shared" si="9"/>
        <v>0</v>
      </c>
      <c r="S45" s="37"/>
      <c r="T45" s="37">
        <f t="shared" si="12"/>
        <v>0</v>
      </c>
      <c r="U45" s="37"/>
      <c r="V45" s="37">
        <f t="shared" si="13"/>
        <v>0</v>
      </c>
      <c r="W45" s="37"/>
      <c r="X45" s="37">
        <f t="shared" si="10"/>
        <v>0</v>
      </c>
      <c r="Y45" s="37"/>
      <c r="Z45" s="37">
        <f t="shared" si="11"/>
        <v>0</v>
      </c>
      <c r="AA45" s="37">
        <f t="shared" si="6"/>
        <v>-42730</v>
      </c>
      <c r="AC45" s="19">
        <f t="shared" si="8"/>
        <v>67</v>
      </c>
    </row>
    <row r="46" spans="1:29" x14ac:dyDescent="0.2">
      <c r="A46" s="36">
        <v>41</v>
      </c>
      <c r="B46" s="37">
        <v>25715</v>
      </c>
      <c r="C46" s="37">
        <v>26117</v>
      </c>
      <c r="D46" s="37">
        <f t="shared" si="0"/>
        <v>402</v>
      </c>
      <c r="E46" s="37">
        <v>26416</v>
      </c>
      <c r="F46" s="37">
        <f t="shared" si="1"/>
        <v>299</v>
      </c>
      <c r="G46" s="37">
        <v>26566</v>
      </c>
      <c r="H46" s="37">
        <f t="shared" si="2"/>
        <v>150</v>
      </c>
      <c r="I46" s="37">
        <v>27778</v>
      </c>
      <c r="J46" s="37">
        <f t="shared" si="3"/>
        <v>1212</v>
      </c>
      <c r="K46" s="37"/>
      <c r="L46" s="37">
        <f t="shared" si="4"/>
        <v>-27778</v>
      </c>
      <c r="M46" s="37"/>
      <c r="N46" s="37">
        <f t="shared" si="5"/>
        <v>0</v>
      </c>
      <c r="O46" s="37"/>
      <c r="P46" s="37">
        <f t="shared" si="7"/>
        <v>0</v>
      </c>
      <c r="Q46" s="37"/>
      <c r="R46" s="37">
        <f t="shared" si="9"/>
        <v>0</v>
      </c>
      <c r="S46" s="37"/>
      <c r="T46" s="37">
        <f t="shared" si="12"/>
        <v>0</v>
      </c>
      <c r="U46" s="37"/>
      <c r="V46" s="37">
        <f t="shared" si="13"/>
        <v>0</v>
      </c>
      <c r="W46" s="37"/>
      <c r="X46" s="37">
        <f t="shared" si="10"/>
        <v>0</v>
      </c>
      <c r="Y46" s="37"/>
      <c r="Z46" s="37">
        <f t="shared" si="11"/>
        <v>0</v>
      </c>
      <c r="AA46" s="37">
        <f>SUM(D46,F46,H46,J46,L46,N46,P49,R46,T46,V46,X46,Z46)</f>
        <v>-25715</v>
      </c>
      <c r="AC46" s="19">
        <f t="shared" si="8"/>
        <v>2063</v>
      </c>
    </row>
    <row r="47" spans="1:29" x14ac:dyDescent="0.2">
      <c r="A47" s="36">
        <v>42</v>
      </c>
      <c r="B47" s="37">
        <v>24641</v>
      </c>
      <c r="C47" s="37">
        <v>25160</v>
      </c>
      <c r="D47" s="37">
        <f t="shared" si="0"/>
        <v>519</v>
      </c>
      <c r="E47" s="37">
        <v>25688</v>
      </c>
      <c r="F47" s="37">
        <f t="shared" si="1"/>
        <v>528</v>
      </c>
      <c r="G47" s="37">
        <v>26336</v>
      </c>
      <c r="H47" s="37">
        <f t="shared" si="2"/>
        <v>648</v>
      </c>
      <c r="I47" s="37">
        <v>26750</v>
      </c>
      <c r="J47" s="37">
        <f t="shared" si="3"/>
        <v>414</v>
      </c>
      <c r="K47" s="37"/>
      <c r="L47" s="37">
        <f t="shared" si="4"/>
        <v>-26750</v>
      </c>
      <c r="M47" s="37"/>
      <c r="N47" s="37">
        <f t="shared" si="5"/>
        <v>0</v>
      </c>
      <c r="O47" s="37"/>
      <c r="P47" s="37">
        <f t="shared" si="7"/>
        <v>0</v>
      </c>
      <c r="Q47" s="37"/>
      <c r="R47" s="37">
        <f t="shared" si="9"/>
        <v>0</v>
      </c>
      <c r="S47" s="37"/>
      <c r="T47" s="37">
        <f t="shared" si="12"/>
        <v>0</v>
      </c>
      <c r="U47" s="37"/>
      <c r="V47" s="37">
        <f t="shared" si="13"/>
        <v>0</v>
      </c>
      <c r="W47" s="37"/>
      <c r="X47" s="37">
        <f t="shared" si="10"/>
        <v>0</v>
      </c>
      <c r="Y47" s="37"/>
      <c r="Z47" s="37">
        <f t="shared" si="11"/>
        <v>0</v>
      </c>
      <c r="AA47" s="37">
        <f>SUM(D47,F47,H47,J47,L47,N49,P47,R47,T47,V47,X47,Z47)</f>
        <v>-24641</v>
      </c>
      <c r="AC47" s="19">
        <f t="shared" si="8"/>
        <v>2109</v>
      </c>
    </row>
    <row r="48" spans="1:29" x14ac:dyDescent="0.2">
      <c r="A48" s="36">
        <v>43</v>
      </c>
      <c r="B48" s="37">
        <v>4651</v>
      </c>
      <c r="C48" s="37">
        <v>5172</v>
      </c>
      <c r="D48" s="37">
        <f t="shared" si="0"/>
        <v>521</v>
      </c>
      <c r="E48" s="37">
        <v>5672</v>
      </c>
      <c r="F48" s="37">
        <f t="shared" si="1"/>
        <v>500</v>
      </c>
      <c r="G48" s="37">
        <v>5922</v>
      </c>
      <c r="H48" s="37">
        <f t="shared" si="2"/>
        <v>250</v>
      </c>
      <c r="I48" s="37">
        <v>6492</v>
      </c>
      <c r="J48" s="37">
        <f t="shared" si="3"/>
        <v>570</v>
      </c>
      <c r="K48" s="37"/>
      <c r="L48" s="37">
        <f t="shared" si="4"/>
        <v>-6492</v>
      </c>
      <c r="M48" s="43"/>
      <c r="N48" s="37">
        <f t="shared" si="5"/>
        <v>0</v>
      </c>
      <c r="O48" s="43"/>
      <c r="P48" s="37">
        <f t="shared" si="7"/>
        <v>0</v>
      </c>
      <c r="Q48" s="43"/>
      <c r="R48" s="37">
        <f t="shared" si="9"/>
        <v>0</v>
      </c>
      <c r="S48" s="43"/>
      <c r="T48" s="37">
        <f t="shared" si="12"/>
        <v>0</v>
      </c>
      <c r="U48" s="37"/>
      <c r="V48" s="37">
        <f t="shared" si="13"/>
        <v>0</v>
      </c>
      <c r="W48" s="37"/>
      <c r="X48" s="37">
        <f t="shared" si="10"/>
        <v>0</v>
      </c>
      <c r="Y48" s="37"/>
      <c r="Z48" s="37">
        <f t="shared" si="11"/>
        <v>0</v>
      </c>
      <c r="AA48" s="37">
        <f t="shared" si="6"/>
        <v>-4651</v>
      </c>
      <c r="AC48" s="19">
        <f t="shared" si="8"/>
        <v>1841</v>
      </c>
    </row>
    <row r="49" spans="1:29" x14ac:dyDescent="0.2">
      <c r="A49" s="36">
        <v>44</v>
      </c>
      <c r="B49" s="37">
        <v>2472</v>
      </c>
      <c r="C49" s="37">
        <v>2781</v>
      </c>
      <c r="D49" s="37">
        <f t="shared" si="0"/>
        <v>309</v>
      </c>
      <c r="E49" s="37">
        <v>3081</v>
      </c>
      <c r="F49" s="37">
        <f t="shared" si="1"/>
        <v>300</v>
      </c>
      <c r="G49" s="37">
        <v>3221</v>
      </c>
      <c r="H49" s="37">
        <f t="shared" si="2"/>
        <v>140</v>
      </c>
      <c r="I49" s="37">
        <v>3637</v>
      </c>
      <c r="J49" s="37">
        <f t="shared" si="3"/>
        <v>416</v>
      </c>
      <c r="K49" s="37"/>
      <c r="L49" s="37">
        <f t="shared" si="4"/>
        <v>-3637</v>
      </c>
      <c r="M49" s="43"/>
      <c r="N49" s="37">
        <f t="shared" si="5"/>
        <v>0</v>
      </c>
      <c r="O49" s="43"/>
      <c r="P49" s="37">
        <f t="shared" si="7"/>
        <v>0</v>
      </c>
      <c r="Q49" s="43"/>
      <c r="R49" s="37">
        <f t="shared" si="9"/>
        <v>0</v>
      </c>
      <c r="S49" s="43"/>
      <c r="T49" s="37">
        <f t="shared" si="12"/>
        <v>0</v>
      </c>
      <c r="U49" s="37"/>
      <c r="V49" s="37">
        <f t="shared" si="13"/>
        <v>0</v>
      </c>
      <c r="W49" s="37"/>
      <c r="X49" s="37">
        <f t="shared" si="10"/>
        <v>0</v>
      </c>
      <c r="Y49" s="37"/>
      <c r="Z49" s="37">
        <f t="shared" si="11"/>
        <v>0</v>
      </c>
      <c r="AA49" s="37">
        <f t="shared" si="6"/>
        <v>-2472</v>
      </c>
      <c r="AC49" s="19">
        <f t="shared" si="8"/>
        <v>1165</v>
      </c>
    </row>
    <row r="50" spans="1:29" x14ac:dyDescent="0.2">
      <c r="A50" s="36">
        <v>46</v>
      </c>
      <c r="B50" s="37">
        <v>15049</v>
      </c>
      <c r="C50" s="37">
        <v>15263</v>
      </c>
      <c r="D50" s="37">
        <f t="shared" si="0"/>
        <v>214</v>
      </c>
      <c r="E50" s="37">
        <v>15595</v>
      </c>
      <c r="F50" s="37">
        <f t="shared" si="1"/>
        <v>332</v>
      </c>
      <c r="G50" s="37">
        <v>15905</v>
      </c>
      <c r="H50" s="37">
        <f t="shared" si="2"/>
        <v>310</v>
      </c>
      <c r="I50" s="37">
        <v>16215</v>
      </c>
      <c r="J50" s="37">
        <f t="shared" si="3"/>
        <v>310</v>
      </c>
      <c r="K50" s="37"/>
      <c r="L50" s="37">
        <f t="shared" si="4"/>
        <v>-16215</v>
      </c>
      <c r="M50" s="37"/>
      <c r="N50" s="37">
        <f t="shared" si="5"/>
        <v>0</v>
      </c>
      <c r="O50" s="37"/>
      <c r="P50" s="37">
        <f>O50-M50</f>
        <v>0</v>
      </c>
      <c r="Q50" s="37"/>
      <c r="R50" s="37">
        <f t="shared" si="9"/>
        <v>0</v>
      </c>
      <c r="S50" s="37"/>
      <c r="T50" s="37">
        <f t="shared" si="12"/>
        <v>0</v>
      </c>
      <c r="U50" s="37"/>
      <c r="V50" s="37">
        <f t="shared" si="13"/>
        <v>0</v>
      </c>
      <c r="W50" s="37"/>
      <c r="X50" s="37">
        <f t="shared" si="10"/>
        <v>0</v>
      </c>
      <c r="Y50" s="37"/>
      <c r="Z50" s="37">
        <f t="shared" si="11"/>
        <v>0</v>
      </c>
      <c r="AA50" s="37">
        <f t="shared" si="6"/>
        <v>-15049</v>
      </c>
      <c r="AC50" s="19">
        <f t="shared" si="8"/>
        <v>1166</v>
      </c>
    </row>
    <row r="51" spans="1:29" x14ac:dyDescent="0.2">
      <c r="A51" s="36">
        <v>47</v>
      </c>
      <c r="B51" s="37">
        <v>24074</v>
      </c>
      <c r="C51" s="37">
        <v>24175</v>
      </c>
      <c r="D51" s="37">
        <f t="shared" si="0"/>
        <v>101</v>
      </c>
      <c r="E51" s="37">
        <v>24915</v>
      </c>
      <c r="F51" s="37">
        <f t="shared" si="1"/>
        <v>740</v>
      </c>
      <c r="G51" s="37">
        <v>24934</v>
      </c>
      <c r="H51" s="37">
        <f t="shared" si="2"/>
        <v>19</v>
      </c>
      <c r="I51" s="37">
        <v>24934</v>
      </c>
      <c r="J51" s="37">
        <f t="shared" si="3"/>
        <v>0</v>
      </c>
      <c r="K51" s="37"/>
      <c r="L51" s="37">
        <f t="shared" si="4"/>
        <v>-24934</v>
      </c>
      <c r="M51" s="37"/>
      <c r="N51" s="37">
        <f t="shared" si="5"/>
        <v>0</v>
      </c>
      <c r="O51" s="37"/>
      <c r="P51" s="37">
        <f>O51-M51</f>
        <v>0</v>
      </c>
      <c r="Q51" s="37"/>
      <c r="R51" s="37">
        <f t="shared" si="9"/>
        <v>0</v>
      </c>
      <c r="S51" s="37"/>
      <c r="T51" s="37">
        <f t="shared" si="12"/>
        <v>0</v>
      </c>
      <c r="U51" s="37"/>
      <c r="V51" s="37">
        <f t="shared" si="13"/>
        <v>0</v>
      </c>
      <c r="W51" s="37"/>
      <c r="X51" s="37">
        <f t="shared" si="10"/>
        <v>0</v>
      </c>
      <c r="Y51" s="37"/>
      <c r="Z51" s="37">
        <f t="shared" si="11"/>
        <v>0</v>
      </c>
      <c r="AA51" s="37">
        <f>SUM(D51,F51,H51,J51,L51,N51,P51,R51,T51,V51,X51,Z51)</f>
        <v>-24074</v>
      </c>
      <c r="AC51" s="19">
        <f t="shared" si="8"/>
        <v>860</v>
      </c>
    </row>
    <row r="52" spans="1:29" x14ac:dyDescent="0.2">
      <c r="A52" s="36">
        <v>49</v>
      </c>
      <c r="B52" s="37">
        <v>112800</v>
      </c>
      <c r="C52" s="37">
        <v>113077</v>
      </c>
      <c r="D52" s="37">
        <f t="shared" si="0"/>
        <v>277</v>
      </c>
      <c r="E52" s="37">
        <v>113357</v>
      </c>
      <c r="F52" s="37">
        <f t="shared" si="1"/>
        <v>280</v>
      </c>
      <c r="G52" s="37">
        <v>113743</v>
      </c>
      <c r="H52" s="37">
        <f t="shared" si="2"/>
        <v>386</v>
      </c>
      <c r="I52" s="37">
        <v>113743</v>
      </c>
      <c r="J52" s="37">
        <f t="shared" si="3"/>
        <v>0</v>
      </c>
      <c r="K52" s="37"/>
      <c r="L52" s="37">
        <f t="shared" si="4"/>
        <v>-113743</v>
      </c>
      <c r="M52" s="37"/>
      <c r="N52" s="37">
        <f t="shared" si="5"/>
        <v>0</v>
      </c>
      <c r="O52" s="37"/>
      <c r="P52" s="37">
        <f>O52-M52</f>
        <v>0</v>
      </c>
      <c r="Q52" s="37"/>
      <c r="R52" s="37">
        <f t="shared" si="9"/>
        <v>0</v>
      </c>
      <c r="S52" s="37"/>
      <c r="T52" s="37">
        <f t="shared" si="12"/>
        <v>0</v>
      </c>
      <c r="U52" s="37"/>
      <c r="V52" s="37">
        <f t="shared" si="13"/>
        <v>0</v>
      </c>
      <c r="W52" s="37"/>
      <c r="X52" s="37">
        <f t="shared" si="10"/>
        <v>0</v>
      </c>
      <c r="Y52" s="37"/>
      <c r="Z52" s="37">
        <f t="shared" si="11"/>
        <v>0</v>
      </c>
      <c r="AA52" s="37">
        <f t="shared" si="6"/>
        <v>-112800</v>
      </c>
      <c r="AC52" s="19">
        <f t="shared" si="8"/>
        <v>943</v>
      </c>
    </row>
    <row r="53" spans="1:29" x14ac:dyDescent="0.2">
      <c r="A53" s="36">
        <v>50</v>
      </c>
      <c r="B53" s="37">
        <v>50250</v>
      </c>
      <c r="C53" s="37">
        <v>50441</v>
      </c>
      <c r="D53" s="37">
        <f t="shared" si="0"/>
        <v>191</v>
      </c>
      <c r="E53" s="37">
        <v>50627</v>
      </c>
      <c r="F53" s="37">
        <f t="shared" si="1"/>
        <v>186</v>
      </c>
      <c r="G53" s="37">
        <v>50805</v>
      </c>
      <c r="H53" s="37">
        <f t="shared" si="2"/>
        <v>178</v>
      </c>
      <c r="I53" s="37">
        <v>51195</v>
      </c>
      <c r="J53" s="37">
        <f t="shared" si="3"/>
        <v>390</v>
      </c>
      <c r="K53" s="37"/>
      <c r="L53" s="37">
        <f t="shared" si="4"/>
        <v>-51195</v>
      </c>
      <c r="M53" s="37"/>
      <c r="N53" s="37">
        <f t="shared" si="5"/>
        <v>0</v>
      </c>
      <c r="O53" s="37"/>
      <c r="P53" s="37">
        <f>O53-M53</f>
        <v>0</v>
      </c>
      <c r="Q53" s="37"/>
      <c r="R53" s="37">
        <f t="shared" si="9"/>
        <v>0</v>
      </c>
      <c r="S53" s="37"/>
      <c r="T53" s="37">
        <f t="shared" si="12"/>
        <v>0</v>
      </c>
      <c r="U53" s="37"/>
      <c r="V53" s="37">
        <f t="shared" si="13"/>
        <v>0</v>
      </c>
      <c r="W53" s="37"/>
      <c r="X53" s="37">
        <f t="shared" si="10"/>
        <v>0</v>
      </c>
      <c r="Y53" s="37"/>
      <c r="Z53" s="37">
        <f t="shared" si="11"/>
        <v>0</v>
      </c>
      <c r="AA53" s="37">
        <f t="shared" si="6"/>
        <v>-50250</v>
      </c>
      <c r="AC53" s="19">
        <f t="shared" si="8"/>
        <v>945</v>
      </c>
    </row>
    <row r="54" spans="1:29" x14ac:dyDescent="0.2">
      <c r="A54" s="36">
        <v>52</v>
      </c>
      <c r="B54" s="37">
        <v>262449</v>
      </c>
      <c r="C54" s="37">
        <v>262552</v>
      </c>
      <c r="D54" s="37">
        <f t="shared" si="0"/>
        <v>103</v>
      </c>
      <c r="E54" s="37">
        <v>262652</v>
      </c>
      <c r="F54" s="37">
        <f t="shared" si="1"/>
        <v>100</v>
      </c>
      <c r="G54" s="37">
        <v>262705</v>
      </c>
      <c r="H54" s="37">
        <f t="shared" si="2"/>
        <v>53</v>
      </c>
      <c r="I54" s="37">
        <v>262978</v>
      </c>
      <c r="J54" s="37">
        <f t="shared" si="3"/>
        <v>273</v>
      </c>
      <c r="K54" s="37"/>
      <c r="L54" s="37">
        <f t="shared" si="4"/>
        <v>-262978</v>
      </c>
      <c r="M54" s="37"/>
      <c r="N54" s="37">
        <f t="shared" si="5"/>
        <v>0</v>
      </c>
      <c r="O54" s="37"/>
      <c r="P54" s="37">
        <f t="shared" ref="P54:P64" si="14">O54-M54</f>
        <v>0</v>
      </c>
      <c r="Q54" s="37"/>
      <c r="R54" s="37">
        <f t="shared" si="9"/>
        <v>0</v>
      </c>
      <c r="S54" s="37"/>
      <c r="T54" s="37">
        <f t="shared" si="12"/>
        <v>0</v>
      </c>
      <c r="U54" s="37"/>
      <c r="V54" s="37">
        <f t="shared" si="13"/>
        <v>0</v>
      </c>
      <c r="W54" s="37"/>
      <c r="X54" s="37">
        <f t="shared" si="10"/>
        <v>0</v>
      </c>
      <c r="Y54" s="37"/>
      <c r="Z54" s="37">
        <f t="shared" si="11"/>
        <v>0</v>
      </c>
      <c r="AA54" s="37">
        <f t="shared" si="6"/>
        <v>-262449</v>
      </c>
      <c r="AC54" s="19">
        <f t="shared" si="8"/>
        <v>529</v>
      </c>
    </row>
    <row r="55" spans="1:29" x14ac:dyDescent="0.2">
      <c r="A55" s="36">
        <v>53</v>
      </c>
      <c r="B55" s="37">
        <v>34217</v>
      </c>
      <c r="C55" s="37">
        <v>34552</v>
      </c>
      <c r="D55" s="37">
        <f t="shared" si="0"/>
        <v>335</v>
      </c>
      <c r="E55" s="37">
        <v>34752</v>
      </c>
      <c r="F55" s="37">
        <f t="shared" si="1"/>
        <v>200</v>
      </c>
      <c r="G55" s="37">
        <v>34952</v>
      </c>
      <c r="H55" s="37">
        <f t="shared" si="2"/>
        <v>200</v>
      </c>
      <c r="I55" s="37">
        <v>35795</v>
      </c>
      <c r="J55" s="37">
        <f t="shared" si="3"/>
        <v>843</v>
      </c>
      <c r="K55" s="37"/>
      <c r="L55" s="37">
        <f t="shared" si="4"/>
        <v>-35795</v>
      </c>
      <c r="M55" s="37"/>
      <c r="N55" s="37">
        <f t="shared" si="5"/>
        <v>0</v>
      </c>
      <c r="O55" s="37"/>
      <c r="P55" s="37">
        <f t="shared" si="14"/>
        <v>0</v>
      </c>
      <c r="Q55" s="37"/>
      <c r="R55" s="37">
        <f t="shared" si="9"/>
        <v>0</v>
      </c>
      <c r="S55" s="37"/>
      <c r="T55" s="37">
        <f t="shared" si="12"/>
        <v>0</v>
      </c>
      <c r="U55" s="37"/>
      <c r="V55" s="37">
        <f t="shared" si="13"/>
        <v>0</v>
      </c>
      <c r="W55" s="37"/>
      <c r="X55" s="37">
        <f t="shared" si="10"/>
        <v>0</v>
      </c>
      <c r="Y55" s="37"/>
      <c r="Z55" s="37">
        <f t="shared" si="11"/>
        <v>0</v>
      </c>
      <c r="AA55" s="37">
        <f>SUM(D55,F55,H55,J55,L55,N55,P55,R55,T55,V55,X55,Z55)</f>
        <v>-34217</v>
      </c>
      <c r="AC55" s="19">
        <f t="shared" si="8"/>
        <v>1578</v>
      </c>
    </row>
    <row r="56" spans="1:29" x14ac:dyDescent="0.2">
      <c r="A56" s="36">
        <v>54</v>
      </c>
      <c r="B56" s="37">
        <v>21970</v>
      </c>
      <c r="C56" s="37">
        <v>22133</v>
      </c>
      <c r="D56" s="37">
        <f t="shared" si="0"/>
        <v>163</v>
      </c>
      <c r="E56" s="37">
        <v>22300</v>
      </c>
      <c r="F56" s="37">
        <f t="shared" si="1"/>
        <v>167</v>
      </c>
      <c r="G56" s="37">
        <v>22380</v>
      </c>
      <c r="H56" s="37">
        <f t="shared" si="2"/>
        <v>80</v>
      </c>
      <c r="I56" s="37">
        <v>22969</v>
      </c>
      <c r="J56" s="37">
        <f t="shared" si="3"/>
        <v>589</v>
      </c>
      <c r="K56" s="37"/>
      <c r="L56" s="37">
        <f t="shared" si="4"/>
        <v>-22969</v>
      </c>
      <c r="M56" s="37"/>
      <c r="N56" s="37">
        <f t="shared" si="5"/>
        <v>0</v>
      </c>
      <c r="O56" s="37"/>
      <c r="P56" s="37">
        <f t="shared" si="14"/>
        <v>0</v>
      </c>
      <c r="Q56" s="37"/>
      <c r="R56" s="37">
        <f t="shared" si="9"/>
        <v>0</v>
      </c>
      <c r="S56" s="37"/>
      <c r="T56" s="37">
        <f t="shared" si="12"/>
        <v>0</v>
      </c>
      <c r="U56" s="37"/>
      <c r="V56" s="37">
        <f t="shared" si="13"/>
        <v>0</v>
      </c>
      <c r="W56" s="37"/>
      <c r="X56" s="37">
        <f t="shared" si="10"/>
        <v>0</v>
      </c>
      <c r="Y56" s="37"/>
      <c r="Z56" s="37">
        <f t="shared" si="11"/>
        <v>0</v>
      </c>
      <c r="AA56" s="37">
        <f>SUM(D56,F56,H56,J56,L56,N56,P56,R56,T56,V56,X56,Z56)</f>
        <v>-21970</v>
      </c>
      <c r="AC56" s="19">
        <f t="shared" si="8"/>
        <v>999</v>
      </c>
    </row>
    <row r="57" spans="1:29" x14ac:dyDescent="0.2">
      <c r="A57" s="36">
        <v>55</v>
      </c>
      <c r="B57" s="37">
        <v>20853</v>
      </c>
      <c r="C57" s="37">
        <v>20939</v>
      </c>
      <c r="D57" s="37">
        <f t="shared" si="0"/>
        <v>86</v>
      </c>
      <c r="E57" s="37">
        <v>21055</v>
      </c>
      <c r="F57" s="37">
        <f t="shared" si="1"/>
        <v>116</v>
      </c>
      <c r="G57" s="37">
        <v>21178</v>
      </c>
      <c r="H57" s="37">
        <f t="shared" si="2"/>
        <v>123</v>
      </c>
      <c r="I57" s="37">
        <v>21235</v>
      </c>
      <c r="J57" s="37">
        <f t="shared" si="3"/>
        <v>57</v>
      </c>
      <c r="K57" s="37"/>
      <c r="L57" s="37">
        <f t="shared" si="4"/>
        <v>-21235</v>
      </c>
      <c r="M57" s="37"/>
      <c r="N57" s="37">
        <f t="shared" si="5"/>
        <v>0</v>
      </c>
      <c r="O57" s="37"/>
      <c r="P57" s="37">
        <f t="shared" si="14"/>
        <v>0</v>
      </c>
      <c r="Q57" s="37"/>
      <c r="R57" s="37">
        <f t="shared" si="9"/>
        <v>0</v>
      </c>
      <c r="S57" s="37"/>
      <c r="T57" s="37">
        <f t="shared" si="12"/>
        <v>0</v>
      </c>
      <c r="U57" s="37"/>
      <c r="V57" s="37">
        <f t="shared" si="13"/>
        <v>0</v>
      </c>
      <c r="W57" s="37"/>
      <c r="X57" s="37">
        <f t="shared" si="10"/>
        <v>0</v>
      </c>
      <c r="Y57" s="37"/>
      <c r="Z57" s="37">
        <f t="shared" si="11"/>
        <v>0</v>
      </c>
      <c r="AA57" s="37">
        <f>SUM(D57,F57,H57,J57,L57,N57,P57,R57,T57,V57,X57,Z57)</f>
        <v>-20853</v>
      </c>
      <c r="AC57" s="19">
        <f t="shared" si="8"/>
        <v>382</v>
      </c>
    </row>
    <row r="58" spans="1:29" x14ac:dyDescent="0.2">
      <c r="A58" s="36">
        <v>56</v>
      </c>
      <c r="B58" s="37">
        <v>66012</v>
      </c>
      <c r="C58" s="37">
        <v>66351</v>
      </c>
      <c r="D58" s="37">
        <f t="shared" si="0"/>
        <v>339</v>
      </c>
      <c r="E58" s="37">
        <v>66751</v>
      </c>
      <c r="F58" s="37">
        <f t="shared" si="1"/>
        <v>400</v>
      </c>
      <c r="G58" s="37">
        <v>67603</v>
      </c>
      <c r="H58" s="37">
        <f t="shared" si="2"/>
        <v>852</v>
      </c>
      <c r="I58" s="37">
        <v>67603</v>
      </c>
      <c r="J58" s="37">
        <f t="shared" si="3"/>
        <v>0</v>
      </c>
      <c r="K58" s="37"/>
      <c r="L58" s="37">
        <f t="shared" si="4"/>
        <v>-67603</v>
      </c>
      <c r="M58" s="37"/>
      <c r="N58" s="37">
        <f t="shared" si="5"/>
        <v>0</v>
      </c>
      <c r="O58" s="37"/>
      <c r="P58" s="37">
        <f t="shared" si="14"/>
        <v>0</v>
      </c>
      <c r="Q58" s="37"/>
      <c r="R58" s="37">
        <f t="shared" si="9"/>
        <v>0</v>
      </c>
      <c r="S58" s="37"/>
      <c r="T58" s="37">
        <f t="shared" si="12"/>
        <v>0</v>
      </c>
      <c r="U58" s="37"/>
      <c r="V58" s="37">
        <f t="shared" si="13"/>
        <v>0</v>
      </c>
      <c r="W58" s="37"/>
      <c r="X58" s="37">
        <f t="shared" si="10"/>
        <v>0</v>
      </c>
      <c r="Y58" s="37"/>
      <c r="Z58" s="37">
        <f t="shared" si="11"/>
        <v>0</v>
      </c>
      <c r="AA58" s="37">
        <f>SUM(D58,F58,H58,J58,L58,N58,P58,R58,T58,V58,X58,Z58)</f>
        <v>-66012</v>
      </c>
      <c r="AC58" s="19">
        <f t="shared" si="8"/>
        <v>1591</v>
      </c>
    </row>
    <row r="59" spans="1:29" x14ac:dyDescent="0.2">
      <c r="A59" s="36">
        <v>57</v>
      </c>
      <c r="B59" s="37">
        <v>64948</v>
      </c>
      <c r="C59" s="37">
        <v>65313</v>
      </c>
      <c r="D59" s="37">
        <f t="shared" si="0"/>
        <v>365</v>
      </c>
      <c r="E59" s="37">
        <v>65608</v>
      </c>
      <c r="F59" s="37">
        <f t="shared" si="1"/>
        <v>295</v>
      </c>
      <c r="G59" s="37">
        <v>66801</v>
      </c>
      <c r="H59" s="37">
        <f t="shared" si="2"/>
        <v>1193</v>
      </c>
      <c r="I59" s="37">
        <v>66801</v>
      </c>
      <c r="J59" s="37">
        <f t="shared" si="3"/>
        <v>0</v>
      </c>
      <c r="K59" s="37"/>
      <c r="L59" s="37">
        <f t="shared" si="4"/>
        <v>-66801</v>
      </c>
      <c r="M59" s="37"/>
      <c r="N59" s="37">
        <f t="shared" si="5"/>
        <v>0</v>
      </c>
      <c r="O59" s="37"/>
      <c r="P59" s="37">
        <f t="shared" si="14"/>
        <v>0</v>
      </c>
      <c r="Q59" s="37"/>
      <c r="R59" s="37">
        <f t="shared" si="9"/>
        <v>0</v>
      </c>
      <c r="S59" s="37"/>
      <c r="T59" s="37">
        <f t="shared" si="12"/>
        <v>0</v>
      </c>
      <c r="U59" s="37"/>
      <c r="V59" s="37">
        <f t="shared" si="13"/>
        <v>0</v>
      </c>
      <c r="W59" s="37"/>
      <c r="X59" s="37">
        <f t="shared" si="10"/>
        <v>0</v>
      </c>
      <c r="Y59" s="37"/>
      <c r="Z59" s="37">
        <f t="shared" si="11"/>
        <v>0</v>
      </c>
      <c r="AA59" s="37">
        <f>SUM(D59,F59,H59,J59,L59,N59,P59,R59,T59,V59,X59,Z59)</f>
        <v>-64948</v>
      </c>
      <c r="AC59" s="19">
        <f t="shared" si="8"/>
        <v>1853</v>
      </c>
    </row>
    <row r="60" spans="1:29" x14ac:dyDescent="0.2">
      <c r="A60" s="36">
        <v>60</v>
      </c>
      <c r="B60" s="37">
        <v>59404</v>
      </c>
      <c r="C60" s="37">
        <v>59696</v>
      </c>
      <c r="D60" s="37">
        <f t="shared" si="0"/>
        <v>292</v>
      </c>
      <c r="E60" s="37">
        <v>59786</v>
      </c>
      <c r="F60" s="37">
        <f t="shared" si="1"/>
        <v>90</v>
      </c>
      <c r="G60" s="37">
        <v>59836</v>
      </c>
      <c r="H60" s="37">
        <f t="shared" si="2"/>
        <v>50</v>
      </c>
      <c r="I60" s="37">
        <v>60412</v>
      </c>
      <c r="J60" s="37">
        <f t="shared" si="3"/>
        <v>576</v>
      </c>
      <c r="K60" s="37"/>
      <c r="L60" s="37">
        <f t="shared" si="4"/>
        <v>-60412</v>
      </c>
      <c r="M60" s="37"/>
      <c r="N60" s="37">
        <f t="shared" si="5"/>
        <v>0</v>
      </c>
      <c r="O60" s="37"/>
      <c r="P60" s="37">
        <f t="shared" si="14"/>
        <v>0</v>
      </c>
      <c r="Q60" s="37"/>
      <c r="R60" s="37">
        <f t="shared" si="9"/>
        <v>0</v>
      </c>
      <c r="S60" s="37"/>
      <c r="T60" s="37">
        <f t="shared" si="12"/>
        <v>0</v>
      </c>
      <c r="U60" s="37"/>
      <c r="V60" s="37">
        <f t="shared" si="13"/>
        <v>0</v>
      </c>
      <c r="W60" s="37"/>
      <c r="X60" s="37">
        <f t="shared" si="10"/>
        <v>0</v>
      </c>
      <c r="Y60" s="37"/>
      <c r="Z60" s="37">
        <f t="shared" si="11"/>
        <v>0</v>
      </c>
      <c r="AA60" s="37">
        <f t="shared" si="6"/>
        <v>-59404</v>
      </c>
      <c r="AC60" s="19">
        <f t="shared" si="8"/>
        <v>1008</v>
      </c>
    </row>
    <row r="61" spans="1:29" x14ac:dyDescent="0.2">
      <c r="A61" s="36">
        <v>62</v>
      </c>
      <c r="B61" s="37">
        <v>132996</v>
      </c>
      <c r="C61" s="37">
        <v>133283</v>
      </c>
      <c r="D61" s="37">
        <f t="shared" si="0"/>
        <v>287</v>
      </c>
      <c r="E61" s="37">
        <v>133381</v>
      </c>
      <c r="F61" s="37">
        <f t="shared" si="1"/>
        <v>98</v>
      </c>
      <c r="G61" s="37">
        <v>133481</v>
      </c>
      <c r="H61" s="37">
        <f t="shared" si="2"/>
        <v>100</v>
      </c>
      <c r="I61" s="37">
        <v>133804</v>
      </c>
      <c r="J61" s="37">
        <f t="shared" si="3"/>
        <v>323</v>
      </c>
      <c r="K61" s="37"/>
      <c r="L61" s="37">
        <f t="shared" si="4"/>
        <v>-133804</v>
      </c>
      <c r="M61" s="37"/>
      <c r="N61" s="37">
        <f t="shared" si="5"/>
        <v>0</v>
      </c>
      <c r="O61" s="37"/>
      <c r="P61" s="37">
        <f t="shared" si="14"/>
        <v>0</v>
      </c>
      <c r="Q61" s="37"/>
      <c r="R61" s="37">
        <f t="shared" si="9"/>
        <v>0</v>
      </c>
      <c r="S61" s="37"/>
      <c r="T61" s="37">
        <f t="shared" si="12"/>
        <v>0</v>
      </c>
      <c r="U61" s="37"/>
      <c r="V61" s="37">
        <f t="shared" si="13"/>
        <v>0</v>
      </c>
      <c r="W61" s="37"/>
      <c r="X61" s="37">
        <f t="shared" si="10"/>
        <v>0</v>
      </c>
      <c r="Y61" s="37"/>
      <c r="Z61" s="37">
        <f t="shared" si="11"/>
        <v>0</v>
      </c>
      <c r="AA61" s="37">
        <f t="shared" si="6"/>
        <v>-132996</v>
      </c>
      <c r="AC61" s="19">
        <f t="shared" si="8"/>
        <v>808</v>
      </c>
    </row>
    <row r="62" spans="1:29" x14ac:dyDescent="0.2">
      <c r="A62" s="36">
        <v>63</v>
      </c>
      <c r="B62" s="37">
        <v>57784</v>
      </c>
      <c r="C62" s="37">
        <v>58205</v>
      </c>
      <c r="D62" s="37">
        <f t="shared" si="0"/>
        <v>421</v>
      </c>
      <c r="E62" s="37">
        <v>58626</v>
      </c>
      <c r="F62" s="37">
        <f t="shared" si="1"/>
        <v>421</v>
      </c>
      <c r="G62" s="37">
        <v>58844</v>
      </c>
      <c r="H62" s="37">
        <f t="shared" si="2"/>
        <v>218</v>
      </c>
      <c r="I62" s="37">
        <v>58844</v>
      </c>
      <c r="J62" s="37">
        <f t="shared" si="3"/>
        <v>0</v>
      </c>
      <c r="K62" s="37"/>
      <c r="L62" s="37">
        <f t="shared" si="4"/>
        <v>-58844</v>
      </c>
      <c r="M62" s="37"/>
      <c r="N62" s="37">
        <f t="shared" si="5"/>
        <v>0</v>
      </c>
      <c r="O62" s="37"/>
      <c r="P62" s="37">
        <f t="shared" si="14"/>
        <v>0</v>
      </c>
      <c r="Q62" s="37"/>
      <c r="R62" s="37">
        <f>Q62-O62</f>
        <v>0</v>
      </c>
      <c r="S62" s="37"/>
      <c r="T62" s="37">
        <f t="shared" si="12"/>
        <v>0</v>
      </c>
      <c r="U62" s="37"/>
      <c r="V62" s="37">
        <f t="shared" si="13"/>
        <v>0</v>
      </c>
      <c r="W62" s="37"/>
      <c r="X62" s="37">
        <f t="shared" si="10"/>
        <v>0</v>
      </c>
      <c r="Y62" s="37"/>
      <c r="Z62" s="37">
        <f t="shared" si="11"/>
        <v>0</v>
      </c>
      <c r="AA62" s="37">
        <f t="shared" si="6"/>
        <v>-57784</v>
      </c>
      <c r="AC62" s="19">
        <f t="shared" si="8"/>
        <v>1060</v>
      </c>
    </row>
    <row r="63" spans="1:29" x14ac:dyDescent="0.2">
      <c r="A63" s="36">
        <v>65</v>
      </c>
      <c r="B63" s="37">
        <v>51588</v>
      </c>
      <c r="C63" s="37">
        <v>51788</v>
      </c>
      <c r="D63" s="37">
        <f t="shared" si="0"/>
        <v>200</v>
      </c>
      <c r="E63" s="37">
        <v>51988</v>
      </c>
      <c r="F63" s="37">
        <f t="shared" si="1"/>
        <v>200</v>
      </c>
      <c r="G63" s="37">
        <v>52511</v>
      </c>
      <c r="H63" s="37">
        <f t="shared" si="2"/>
        <v>523</v>
      </c>
      <c r="I63" s="37">
        <v>52511</v>
      </c>
      <c r="J63" s="37">
        <f t="shared" si="3"/>
        <v>0</v>
      </c>
      <c r="K63" s="37"/>
      <c r="L63" s="37">
        <f t="shared" si="4"/>
        <v>-52511</v>
      </c>
      <c r="M63" s="37"/>
      <c r="N63" s="37">
        <f t="shared" si="5"/>
        <v>0</v>
      </c>
      <c r="O63" s="37"/>
      <c r="P63" s="37">
        <f t="shared" si="14"/>
        <v>0</v>
      </c>
      <c r="Q63" s="37"/>
      <c r="R63" s="37">
        <f>Q63-O63</f>
        <v>0</v>
      </c>
      <c r="S63" s="37"/>
      <c r="T63" s="37">
        <f t="shared" si="12"/>
        <v>0</v>
      </c>
      <c r="U63" s="37"/>
      <c r="V63" s="37">
        <f t="shared" si="13"/>
        <v>0</v>
      </c>
      <c r="W63" s="37"/>
      <c r="X63" s="37">
        <f t="shared" si="10"/>
        <v>0</v>
      </c>
      <c r="Y63" s="37"/>
      <c r="Z63" s="37">
        <f t="shared" si="11"/>
        <v>0</v>
      </c>
      <c r="AA63" s="37">
        <f t="shared" si="6"/>
        <v>-51588</v>
      </c>
      <c r="AC63" s="19">
        <f t="shared" si="8"/>
        <v>923</v>
      </c>
    </row>
    <row r="64" spans="1:29" x14ac:dyDescent="0.2">
      <c r="A64" s="36">
        <v>66</v>
      </c>
      <c r="B64" s="37">
        <v>69984</v>
      </c>
      <c r="C64" s="37">
        <v>70867</v>
      </c>
      <c r="D64" s="37">
        <f t="shared" si="0"/>
        <v>883</v>
      </c>
      <c r="E64" s="37">
        <v>71540</v>
      </c>
      <c r="F64" s="37">
        <f t="shared" si="1"/>
        <v>673</v>
      </c>
      <c r="G64" s="37">
        <v>72477</v>
      </c>
      <c r="H64" s="37">
        <f t="shared" si="2"/>
        <v>937</v>
      </c>
      <c r="I64" s="37">
        <v>72477</v>
      </c>
      <c r="J64" s="37">
        <f t="shared" si="3"/>
        <v>0</v>
      </c>
      <c r="K64" s="37"/>
      <c r="L64" s="37">
        <f t="shared" si="4"/>
        <v>-72477</v>
      </c>
      <c r="M64" s="37"/>
      <c r="N64" s="37">
        <f t="shared" si="5"/>
        <v>0</v>
      </c>
      <c r="O64" s="37"/>
      <c r="P64" s="37">
        <f t="shared" si="14"/>
        <v>0</v>
      </c>
      <c r="Q64" s="37"/>
      <c r="R64" s="37">
        <f>Q64-O64</f>
        <v>0</v>
      </c>
      <c r="S64" s="37"/>
      <c r="T64" s="37">
        <f t="shared" si="12"/>
        <v>0</v>
      </c>
      <c r="U64" s="37"/>
      <c r="V64" s="37">
        <f t="shared" si="13"/>
        <v>0</v>
      </c>
      <c r="W64" s="37"/>
      <c r="X64" s="37">
        <f t="shared" si="10"/>
        <v>0</v>
      </c>
      <c r="Y64" s="37"/>
      <c r="Z64" s="37">
        <f t="shared" si="11"/>
        <v>0</v>
      </c>
      <c r="AA64" s="37">
        <f t="shared" si="6"/>
        <v>-69984</v>
      </c>
      <c r="AC64" s="19">
        <f t="shared" si="8"/>
        <v>2493</v>
      </c>
    </row>
    <row r="65" spans="1:29" ht="15" thickBot="1" x14ac:dyDescent="0.25">
      <c r="A65" s="44">
        <v>61358</v>
      </c>
      <c r="B65" s="37">
        <v>16982</v>
      </c>
      <c r="C65" s="37">
        <v>17726</v>
      </c>
      <c r="D65" s="37">
        <f t="shared" si="0"/>
        <v>744</v>
      </c>
      <c r="E65" s="43">
        <v>17926</v>
      </c>
      <c r="F65" s="37">
        <f t="shared" si="1"/>
        <v>200</v>
      </c>
      <c r="G65" s="43">
        <v>19120</v>
      </c>
      <c r="H65" s="37">
        <f>G65-E65</f>
        <v>1194</v>
      </c>
      <c r="I65" s="43">
        <v>19906</v>
      </c>
      <c r="J65" s="37">
        <f>I65-G65</f>
        <v>786</v>
      </c>
      <c r="K65" s="43"/>
      <c r="L65" s="37">
        <f>K65-I65</f>
        <v>-19906</v>
      </c>
      <c r="M65" s="43"/>
      <c r="N65" s="37">
        <f>M65-K65</f>
        <v>0</v>
      </c>
      <c r="O65" s="43"/>
      <c r="P65" s="37">
        <f>O65-M65</f>
        <v>0</v>
      </c>
      <c r="Q65" s="43"/>
      <c r="R65" s="37">
        <f>Q65-O65</f>
        <v>0</v>
      </c>
      <c r="S65" s="37"/>
      <c r="T65" s="37">
        <f t="shared" si="12"/>
        <v>0</v>
      </c>
      <c r="U65" s="37"/>
      <c r="V65" s="37">
        <f t="shared" si="13"/>
        <v>0</v>
      </c>
      <c r="W65" s="37"/>
      <c r="X65" s="37">
        <f t="shared" si="10"/>
        <v>0</v>
      </c>
      <c r="Y65" s="37"/>
      <c r="Z65" s="37">
        <f>Y65-W65</f>
        <v>0</v>
      </c>
      <c r="AA65" s="37">
        <f t="shared" si="6"/>
        <v>-16982</v>
      </c>
      <c r="AC65" s="19">
        <f t="shared" si="8"/>
        <v>2924</v>
      </c>
    </row>
    <row r="66" spans="1:29" ht="15" thickBot="1" x14ac:dyDescent="0.25">
      <c r="A66" s="34" t="s">
        <v>183</v>
      </c>
      <c r="B66" s="45">
        <f>SUM(B9:B65)</f>
        <v>3648287</v>
      </c>
      <c r="C66" s="45"/>
      <c r="D66" s="45">
        <f>SUM(D9:D65)</f>
        <v>27897</v>
      </c>
      <c r="E66" s="45"/>
      <c r="F66" s="45">
        <f>SUM(F9:F65)</f>
        <v>23960</v>
      </c>
      <c r="G66" s="45"/>
      <c r="H66" s="45">
        <f>SUM(H9:H65)</f>
        <v>25961</v>
      </c>
      <c r="I66" s="45"/>
      <c r="J66" s="45">
        <f>SUM(J9:J65)</f>
        <v>26933</v>
      </c>
      <c r="K66" s="45"/>
      <c r="L66" s="45">
        <f>SUM(L9:L65)</f>
        <v>-3753038</v>
      </c>
      <c r="M66" s="45"/>
      <c r="N66" s="45" t="s">
        <v>194</v>
      </c>
      <c r="O66" s="45"/>
      <c r="P66" s="45">
        <f>SUM(P9:P65)</f>
        <v>0</v>
      </c>
      <c r="Q66" s="45"/>
      <c r="R66" s="45">
        <f>SUM(R9:R65)</f>
        <v>0</v>
      </c>
      <c r="S66" s="45"/>
      <c r="T66" s="45">
        <f>SUM(T9:T65)</f>
        <v>0</v>
      </c>
      <c r="U66" s="45"/>
      <c r="V66" s="45">
        <f>SUM(V9:V65)</f>
        <v>0</v>
      </c>
      <c r="W66" s="45"/>
      <c r="X66" s="45">
        <f>SUM(X9:X65)</f>
        <v>0</v>
      </c>
      <c r="Y66" s="45"/>
      <c r="Z66" s="45">
        <f>SUM(Z9:Z65)</f>
        <v>0</v>
      </c>
      <c r="AA66" s="45">
        <f>SUM(AA9:AA65)</f>
        <v>-3648287</v>
      </c>
      <c r="AC66" s="19">
        <f t="shared" si="8"/>
        <v>104751</v>
      </c>
    </row>
    <row r="69" spans="1:29" ht="25.5" x14ac:dyDescent="0.2">
      <c r="A69" s="47" t="s">
        <v>195</v>
      </c>
      <c r="D69" s="46">
        <f>SUM(D36:D42,N6443)</f>
        <v>2537</v>
      </c>
      <c r="E69" s="46">
        <f t="shared" ref="E69:AA69" si="15">SUM(E36:E42,E45)</f>
        <v>418891</v>
      </c>
      <c r="F69" s="46">
        <f t="shared" si="15"/>
        <v>1981</v>
      </c>
      <c r="G69" s="46">
        <f t="shared" si="15"/>
        <v>421424</v>
      </c>
      <c r="H69" s="46">
        <f t="shared" si="15"/>
        <v>2533</v>
      </c>
      <c r="I69" s="46">
        <f t="shared" si="15"/>
        <v>423946</v>
      </c>
      <c r="J69" s="46">
        <f t="shared" si="15"/>
        <v>2522</v>
      </c>
      <c r="K69" s="46">
        <f t="shared" si="15"/>
        <v>0</v>
      </c>
      <c r="L69" s="46">
        <f t="shared" si="15"/>
        <v>-423946</v>
      </c>
      <c r="M69" s="46">
        <f t="shared" si="15"/>
        <v>0</v>
      </c>
      <c r="N69" s="46">
        <f t="shared" si="15"/>
        <v>0</v>
      </c>
      <c r="O69" s="46">
        <f t="shared" si="15"/>
        <v>0</v>
      </c>
      <c r="P69" s="46">
        <f t="shared" si="15"/>
        <v>0</v>
      </c>
      <c r="Q69" s="46">
        <f t="shared" si="15"/>
        <v>0</v>
      </c>
      <c r="R69" s="46">
        <f t="shared" si="15"/>
        <v>0</v>
      </c>
      <c r="S69" s="46">
        <f t="shared" si="15"/>
        <v>0</v>
      </c>
      <c r="T69" s="46">
        <f t="shared" si="15"/>
        <v>0</v>
      </c>
      <c r="U69" s="46">
        <f t="shared" si="15"/>
        <v>0</v>
      </c>
      <c r="V69" s="46">
        <f t="shared" si="15"/>
        <v>0</v>
      </c>
      <c r="W69" s="46">
        <f t="shared" si="15"/>
        <v>0</v>
      </c>
      <c r="X69" s="46">
        <f t="shared" si="15"/>
        <v>0</v>
      </c>
      <c r="Y69" s="46">
        <f t="shared" si="15"/>
        <v>0</v>
      </c>
      <c r="Z69" s="46">
        <f t="shared" si="15"/>
        <v>0</v>
      </c>
      <c r="AA69" s="46">
        <f t="shared" si="15"/>
        <v>-414341</v>
      </c>
    </row>
    <row r="70" spans="1:29" ht="15.75" x14ac:dyDescent="0.3">
      <c r="A70" s="48" t="s">
        <v>196</v>
      </c>
    </row>
    <row r="71" spans="1:29" ht="15.75" x14ac:dyDescent="0.3">
      <c r="A71" s="48" t="s">
        <v>197</v>
      </c>
      <c r="D71" s="46">
        <f t="shared" ref="D71:AA71" si="16">D55+D53+D56+D57+D50+D65</f>
        <v>1733</v>
      </c>
      <c r="E71" s="46">
        <f t="shared" si="16"/>
        <v>162255</v>
      </c>
      <c r="F71" s="46">
        <f t="shared" si="16"/>
        <v>1201</v>
      </c>
      <c r="G71" s="46">
        <f t="shared" si="16"/>
        <v>164340</v>
      </c>
      <c r="H71" s="46">
        <f t="shared" si="16"/>
        <v>2085</v>
      </c>
      <c r="I71" s="46">
        <f t="shared" si="16"/>
        <v>167315</v>
      </c>
      <c r="J71" s="46">
        <f t="shared" si="16"/>
        <v>2975</v>
      </c>
      <c r="K71" s="46">
        <f t="shared" si="16"/>
        <v>0</v>
      </c>
      <c r="L71" s="46">
        <f t="shared" si="16"/>
        <v>-167315</v>
      </c>
      <c r="M71" s="46">
        <f t="shared" si="16"/>
        <v>0</v>
      </c>
      <c r="N71" s="46">
        <f t="shared" si="16"/>
        <v>0</v>
      </c>
      <c r="O71" s="46">
        <f t="shared" si="16"/>
        <v>0</v>
      </c>
      <c r="P71" s="46">
        <f t="shared" si="16"/>
        <v>0</v>
      </c>
      <c r="Q71" s="46">
        <f t="shared" si="16"/>
        <v>0</v>
      </c>
      <c r="R71" s="46">
        <f t="shared" si="16"/>
        <v>0</v>
      </c>
      <c r="S71" s="46">
        <f t="shared" si="16"/>
        <v>0</v>
      </c>
      <c r="T71" s="46">
        <f t="shared" si="16"/>
        <v>0</v>
      </c>
      <c r="U71" s="46">
        <f t="shared" si="16"/>
        <v>0</v>
      </c>
      <c r="V71" s="46">
        <f t="shared" si="16"/>
        <v>0</v>
      </c>
      <c r="W71" s="46">
        <f t="shared" si="16"/>
        <v>0</v>
      </c>
      <c r="X71" s="46">
        <f t="shared" si="16"/>
        <v>0</v>
      </c>
      <c r="Y71" s="46">
        <f t="shared" si="16"/>
        <v>0</v>
      </c>
      <c r="Z71" s="46">
        <f t="shared" si="16"/>
        <v>0</v>
      </c>
      <c r="AA71" s="46">
        <f t="shared" si="16"/>
        <v>-159321</v>
      </c>
    </row>
    <row r="72" spans="1:29" ht="15.75" x14ac:dyDescent="0.3">
      <c r="A72" s="48" t="s">
        <v>198</v>
      </c>
      <c r="D72" s="46" t="e">
        <f>D63+#REF!+D34+D33+D32+D31+D30+D29+D28+D26+D23+D16+D14+D12+D13</f>
        <v>#REF!</v>
      </c>
      <c r="E72" s="46" t="e">
        <f>E63+#REF!+E34+E33+E32+E31+E30+E29+E28+E26+E23+E16+E14+E12</f>
        <v>#REF!</v>
      </c>
      <c r="F72" s="46" t="e">
        <f>F63+#REF!+F34+F33+F32+F31+F30+F29+F28+F26+F23+F16+F14+F12</f>
        <v>#REF!</v>
      </c>
      <c r="G72" s="46" t="e">
        <f>G63+#REF!+G34+G33+G32+G31+G30+G29+G28+G26+G23+G16+G14+G12</f>
        <v>#REF!</v>
      </c>
      <c r="H72" s="46" t="e">
        <f>H63+#REF!+H34+H33+H32+H31+H30+H29+H28+H26+H23+H16+H14+H12</f>
        <v>#REF!</v>
      </c>
      <c r="I72" s="46" t="e">
        <f>I63+#REF!+I34+I33+I32+I31+I30+I29+I28+I26+I23+I16+I14+I12</f>
        <v>#REF!</v>
      </c>
      <c r="J72" s="46" t="e">
        <f>J63+#REF!+J34+J33+J32+J31+J30+J29+J28+J26+J23+J16+J14+J12</f>
        <v>#REF!</v>
      </c>
      <c r="K72" s="46" t="e">
        <f>K63+#REF!+K34+K33+K32+K31+K30+K29+K28+K26+K23+K16+K14+K12</f>
        <v>#REF!</v>
      </c>
      <c r="L72" s="46" t="e">
        <f>L63+#REF!+L34+L33+L32+L31+L30+L29+L28+L26+L23+L16+L14+L12</f>
        <v>#REF!</v>
      </c>
      <c r="M72" s="46" t="e">
        <f>M63+#REF!+M34+M33+M32+M31+M30+M29+M28+M26+M23+M16+M14+M12</f>
        <v>#REF!</v>
      </c>
      <c r="N72" s="46" t="e">
        <f>N63+#REF!+N34+N33+N32+N31+N30+N29+N28+N26+N23+N16+N14+N12</f>
        <v>#REF!</v>
      </c>
      <c r="O72" s="46" t="e">
        <f>O63+#REF!+O34+O33+O32+O31+O30+O29+O28+O26+O23+O16+O14+O12</f>
        <v>#REF!</v>
      </c>
      <c r="P72" s="46" t="e">
        <f>P63+#REF!+P34+P33+P32+P31+P30+P29+P28+P26+P23+P16+P14+P12</f>
        <v>#REF!</v>
      </c>
      <c r="Q72" s="46" t="e">
        <f>Q63+#REF!+Q34+Q33+Q32+Q31+Q30+Q29+Q28+Q26+Q23+Q16+Q14+Q12</f>
        <v>#REF!</v>
      </c>
      <c r="R72" s="46" t="e">
        <f>R63+#REF!+R34+R33+R32+R31+R30+R29+R28+R26+R23+R16+R14+R12</f>
        <v>#REF!</v>
      </c>
      <c r="S72" s="46" t="e">
        <f>S63+#REF!+S34+S33+S32+S31+S30+S29+S28+S26+S23+S16+S14+S12</f>
        <v>#REF!</v>
      </c>
      <c r="T72" s="46" t="e">
        <f>T63+#REF!+T34+T33+T32+T31+T30+T29+T28+T26+T23+T16+T14+T12</f>
        <v>#REF!</v>
      </c>
      <c r="U72" s="46" t="e">
        <f>U63+#REF!+U34+U33+U32+U31+U30+U29+U28+U26+U23+U16+U14+U12</f>
        <v>#REF!</v>
      </c>
      <c r="V72" s="46" t="e">
        <f>V63+#REF!+V34+V33+V32+V31+V30+V29+V28+V26+V23+V16+V14+V12</f>
        <v>#REF!</v>
      </c>
      <c r="W72" s="46" t="e">
        <f>W63+#REF!+W34+W33+W32+W31+W30+W29+W28+W26+W23+W16+W14+W12</f>
        <v>#REF!</v>
      </c>
      <c r="X72" s="46" t="e">
        <f>X63+#REF!+X34+X33+X32+X31+X30+X29+X28+X26+X23+X16+X14+X12</f>
        <v>#REF!</v>
      </c>
      <c r="Y72" s="46" t="e">
        <f>Y63+#REF!+Y34+Y33+Y32+Y31+Y30+Y29+Y28+Y26+Y23+Y16+Y14+Y12</f>
        <v>#REF!</v>
      </c>
      <c r="Z72" s="46" t="e">
        <f>Z63+#REF!+Z34+Z33+Z32+Z31+Z30+Z29+Z28+Z26+Z23+Z16+Z14+Z12</f>
        <v>#REF!</v>
      </c>
    </row>
    <row r="73" spans="1:29" ht="15.75" x14ac:dyDescent="0.3">
      <c r="A73" s="48" t="s">
        <v>199</v>
      </c>
      <c r="D73" s="46">
        <f t="shared" ref="D73:AA73" si="17">D61+D52+D60+D58+D59</f>
        <v>1560</v>
      </c>
      <c r="E73" s="46">
        <f t="shared" si="17"/>
        <v>438883</v>
      </c>
      <c r="F73" s="46">
        <f t="shared" si="17"/>
        <v>1163</v>
      </c>
      <c r="G73" s="46">
        <f t="shared" si="17"/>
        <v>441464</v>
      </c>
      <c r="H73" s="46">
        <f t="shared" si="17"/>
        <v>2581</v>
      </c>
      <c r="I73" s="46">
        <f t="shared" si="17"/>
        <v>442363</v>
      </c>
      <c r="J73" s="46">
        <f t="shared" si="17"/>
        <v>899</v>
      </c>
      <c r="K73" s="46">
        <f t="shared" si="17"/>
        <v>0</v>
      </c>
      <c r="L73" s="46">
        <f t="shared" si="17"/>
        <v>-442363</v>
      </c>
      <c r="M73" s="46">
        <f t="shared" si="17"/>
        <v>0</v>
      </c>
      <c r="N73" s="46">
        <f t="shared" si="17"/>
        <v>0</v>
      </c>
      <c r="O73" s="46">
        <f t="shared" si="17"/>
        <v>0</v>
      </c>
      <c r="P73" s="46">
        <f t="shared" si="17"/>
        <v>0</v>
      </c>
      <c r="Q73" s="46">
        <f t="shared" si="17"/>
        <v>0</v>
      </c>
      <c r="R73" s="46">
        <f t="shared" si="17"/>
        <v>0</v>
      </c>
      <c r="S73" s="46">
        <f t="shared" si="17"/>
        <v>0</v>
      </c>
      <c r="T73" s="46">
        <f t="shared" si="17"/>
        <v>0</v>
      </c>
      <c r="U73" s="46">
        <f t="shared" si="17"/>
        <v>0</v>
      </c>
      <c r="V73" s="46">
        <f t="shared" si="17"/>
        <v>0</v>
      </c>
      <c r="W73" s="46">
        <f t="shared" si="17"/>
        <v>0</v>
      </c>
      <c r="X73" s="46">
        <f t="shared" si="17"/>
        <v>0</v>
      </c>
      <c r="Y73" s="46">
        <f t="shared" si="17"/>
        <v>0</v>
      </c>
      <c r="Z73" s="46">
        <f t="shared" si="17"/>
        <v>0</v>
      </c>
      <c r="AA73" s="46">
        <f t="shared" si="17"/>
        <v>-436160</v>
      </c>
    </row>
    <row r="74" spans="1:29" ht="30" x14ac:dyDescent="0.3">
      <c r="A74" s="48" t="s">
        <v>200</v>
      </c>
      <c r="D74" s="46">
        <f t="shared" ref="D74:Z74" si="18">D35+D26+D25+D20+D15+D62+D29</f>
        <v>4103</v>
      </c>
      <c r="E74" s="46">
        <f t="shared" si="18"/>
        <v>431126</v>
      </c>
      <c r="F74" s="46">
        <f t="shared" si="18"/>
        <v>3311</v>
      </c>
      <c r="G74" s="46">
        <f t="shared" si="18"/>
        <v>436377</v>
      </c>
      <c r="H74" s="46">
        <f t="shared" si="18"/>
        <v>5251</v>
      </c>
      <c r="I74" s="46">
        <f t="shared" si="18"/>
        <v>441050</v>
      </c>
      <c r="J74" s="46">
        <f t="shared" si="18"/>
        <v>4673</v>
      </c>
      <c r="K74" s="46">
        <f t="shared" si="18"/>
        <v>0</v>
      </c>
      <c r="L74" s="46">
        <f t="shared" si="18"/>
        <v>-441050</v>
      </c>
      <c r="M74" s="46">
        <f t="shared" si="18"/>
        <v>0</v>
      </c>
      <c r="N74" s="46">
        <f t="shared" si="18"/>
        <v>0</v>
      </c>
      <c r="O74" s="46">
        <f t="shared" si="18"/>
        <v>0</v>
      </c>
      <c r="P74" s="46">
        <f t="shared" si="18"/>
        <v>0</v>
      </c>
      <c r="Q74" s="46">
        <f t="shared" si="18"/>
        <v>0</v>
      </c>
      <c r="R74" s="46">
        <f t="shared" si="18"/>
        <v>0</v>
      </c>
      <c r="S74" s="46">
        <f t="shared" si="18"/>
        <v>0</v>
      </c>
      <c r="T74" s="46">
        <f t="shared" si="18"/>
        <v>0</v>
      </c>
      <c r="U74" s="46">
        <f t="shared" si="18"/>
        <v>0</v>
      </c>
      <c r="V74" s="46">
        <f t="shared" si="18"/>
        <v>0</v>
      </c>
      <c r="W74" s="46">
        <f t="shared" si="18"/>
        <v>0</v>
      </c>
      <c r="X74" s="46">
        <f t="shared" si="18"/>
        <v>0</v>
      </c>
      <c r="Y74" s="46">
        <f t="shared" si="18"/>
        <v>0</v>
      </c>
      <c r="Z74" s="46">
        <f t="shared" si="18"/>
        <v>0</v>
      </c>
    </row>
    <row r="75" spans="1:29" ht="30" x14ac:dyDescent="0.3">
      <c r="A75" s="48" t="s">
        <v>201</v>
      </c>
      <c r="D75" s="46">
        <f t="shared" ref="D75:Z75" si="19">D10+D11+D64</f>
        <v>1806</v>
      </c>
      <c r="E75" s="46">
        <f t="shared" si="19"/>
        <v>137682</v>
      </c>
      <c r="F75" s="46">
        <f t="shared" si="19"/>
        <v>2041</v>
      </c>
      <c r="G75" s="46">
        <f t="shared" si="19"/>
        <v>139208</v>
      </c>
      <c r="H75" s="46">
        <f t="shared" si="19"/>
        <v>1526</v>
      </c>
      <c r="I75" s="46">
        <f t="shared" si="19"/>
        <v>140186</v>
      </c>
      <c r="J75" s="46">
        <f t="shared" si="19"/>
        <v>978</v>
      </c>
      <c r="K75" s="46">
        <f t="shared" si="19"/>
        <v>0</v>
      </c>
      <c r="L75" s="46">
        <f t="shared" si="19"/>
        <v>-140186</v>
      </c>
      <c r="M75" s="46">
        <f t="shared" si="19"/>
        <v>0</v>
      </c>
      <c r="N75" s="46">
        <f t="shared" si="19"/>
        <v>0</v>
      </c>
      <c r="O75" s="46">
        <f t="shared" si="19"/>
        <v>0</v>
      </c>
      <c r="P75" s="46">
        <f t="shared" si="19"/>
        <v>0</v>
      </c>
      <c r="Q75" s="46">
        <f t="shared" si="19"/>
        <v>0</v>
      </c>
      <c r="R75" s="46">
        <f t="shared" si="19"/>
        <v>0</v>
      </c>
      <c r="S75" s="46">
        <f t="shared" si="19"/>
        <v>0</v>
      </c>
      <c r="T75" s="46">
        <f t="shared" si="19"/>
        <v>0</v>
      </c>
      <c r="U75" s="46">
        <f t="shared" si="19"/>
        <v>0</v>
      </c>
      <c r="V75" s="46">
        <f t="shared" si="19"/>
        <v>0</v>
      </c>
      <c r="W75" s="46">
        <f t="shared" si="19"/>
        <v>0</v>
      </c>
      <c r="X75" s="46">
        <f t="shared" si="19"/>
        <v>0</v>
      </c>
      <c r="Y75" s="46">
        <f t="shared" si="19"/>
        <v>0</v>
      </c>
      <c r="Z75" s="46">
        <f t="shared" si="19"/>
        <v>0</v>
      </c>
    </row>
    <row r="76" spans="1:29" ht="15.75" x14ac:dyDescent="0.3">
      <c r="A76" s="48" t="s">
        <v>202</v>
      </c>
      <c r="D76" s="46" t="e">
        <f>D66-D69-D71-D72-D73-D74-D75</f>
        <v>#REF!</v>
      </c>
      <c r="E76" s="46" t="e">
        <f t="shared" ref="E76:Z76" si="20">E66-E69-E71-E72-E73-E74-E75</f>
        <v>#REF!</v>
      </c>
      <c r="F76" s="46" t="e">
        <f t="shared" si="20"/>
        <v>#REF!</v>
      </c>
      <c r="G76" s="46" t="e">
        <f t="shared" si="20"/>
        <v>#REF!</v>
      </c>
      <c r="H76" s="46" t="e">
        <f>H66-H69-H71-H72-H73-H74-H75</f>
        <v>#REF!</v>
      </c>
      <c r="I76" s="46" t="e">
        <f t="shared" si="20"/>
        <v>#REF!</v>
      </c>
      <c r="J76" s="46" t="e">
        <f t="shared" si="20"/>
        <v>#REF!</v>
      </c>
      <c r="K76" s="46" t="e">
        <f t="shared" si="20"/>
        <v>#REF!</v>
      </c>
      <c r="L76" s="46" t="e">
        <f>L66-L69-L71-L72-L73-L74-L75</f>
        <v>#REF!</v>
      </c>
      <c r="M76" s="46" t="e">
        <f>M66-M69-M71-M72-M73-M74-M75</f>
        <v>#REF!</v>
      </c>
      <c r="N76" s="46" t="e">
        <f t="shared" si="20"/>
        <v>#VALUE!</v>
      </c>
      <c r="O76" s="46" t="e">
        <f t="shared" si="20"/>
        <v>#REF!</v>
      </c>
      <c r="P76" s="46" t="e">
        <f t="shared" si="20"/>
        <v>#REF!</v>
      </c>
      <c r="Q76" s="46" t="e">
        <f t="shared" si="20"/>
        <v>#REF!</v>
      </c>
      <c r="R76" s="46" t="e">
        <f t="shared" si="20"/>
        <v>#REF!</v>
      </c>
      <c r="S76" s="46" t="e">
        <f t="shared" si="20"/>
        <v>#REF!</v>
      </c>
      <c r="T76" s="46" t="e">
        <f t="shared" si="20"/>
        <v>#REF!</v>
      </c>
      <c r="U76" s="46" t="e">
        <f t="shared" si="20"/>
        <v>#REF!</v>
      </c>
      <c r="V76" s="46" t="e">
        <f t="shared" si="20"/>
        <v>#REF!</v>
      </c>
      <c r="W76" s="46" t="e">
        <f t="shared" si="20"/>
        <v>#REF!</v>
      </c>
      <c r="X76" s="46" t="e">
        <f t="shared" si="20"/>
        <v>#REF!</v>
      </c>
      <c r="Y76" s="46" t="e">
        <f t="shared" si="20"/>
        <v>#REF!</v>
      </c>
      <c r="Z76" s="46" t="e">
        <f t="shared" si="20"/>
        <v>#REF!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topLeftCell="A25" workbookViewId="0">
      <selection activeCell="I3" sqref="I3"/>
    </sheetView>
  </sheetViews>
  <sheetFormatPr baseColWidth="10" defaultRowHeight="14.25" x14ac:dyDescent="0.2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I3" sqref="I3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D6" sqref="D1:D6"/>
    </sheetView>
  </sheetViews>
  <sheetFormatPr baseColWidth="10" defaultRowHeight="14.25" x14ac:dyDescent="0.2"/>
  <sheetData>
    <row r="1" spans="1:1" x14ac:dyDescent="0.2">
      <c r="A1" t="s">
        <v>327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PAGE D'ACCEUIL</vt:lpstr>
      <vt:lpstr>PARC 2017</vt:lpstr>
      <vt:lpstr>ANALYSE</vt:lpstr>
      <vt:lpstr>REFORME</vt:lpstr>
      <vt:lpstr>COUT MAINTENANCE</vt:lpstr>
      <vt:lpstr>COUT CARBURANT</vt:lpstr>
      <vt:lpstr>COUT PEAGE</vt:lpstr>
      <vt:lpstr>COUTE LAVAGE</vt:lpstr>
      <vt:lpstr>SUIVI DES DEPENSE 2017</vt:lpstr>
      <vt:lpstr>RELEVE KILOMETRAGE </vt:lpstr>
      <vt:lpstr>FORMULAIRE DEMANDE REPARATION</vt:lpstr>
      <vt:lpstr>suivi des avis de contravention</vt:lpstr>
      <vt:lpstr>Feuil2</vt:lpstr>
      <vt:lpstr>'PARC 2017'!alerte</vt:lpstr>
      <vt:lpstr>datealerte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CHALMEL sebastien</dc:creator>
  <cp:lastModifiedBy>transport</cp:lastModifiedBy>
  <cp:lastPrinted>2016-12-09T14:21:59Z</cp:lastPrinted>
  <dcterms:created xsi:type="dcterms:W3CDTF">2016-10-25T09:40:58Z</dcterms:created>
  <dcterms:modified xsi:type="dcterms:W3CDTF">2017-06-04T15:20:38Z</dcterms:modified>
</cp:coreProperties>
</file>