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480" yWindow="105" windowWidth="17715" windowHeight="8220"/>
  </bookViews>
  <sheets>
    <sheet name="Feuil1" sheetId="1" r:id="rId1"/>
    <sheet name="Feuil2" sheetId="2" r:id="rId2"/>
    <sheet name="Feuil3" sheetId="3" r:id="rId3"/>
  </sheets>
  <definedNames>
    <definedName name="an">Feuil1!$C$3</definedName>
    <definedName name="fériés">Feuil1!$AK$2:$AK$13</definedName>
    <definedName name="horaires">Feuil1!$Y$10:$AE$16</definedName>
  </definedNames>
  <calcPr calcId="162913"/>
</workbook>
</file>

<file path=xl/calcChain.xml><?xml version="1.0" encoding="utf-8"?>
<calcChain xmlns="http://schemas.openxmlformats.org/spreadsheetml/2006/main">
  <c r="U20" i="1" l="1"/>
  <c r="T38" i="1"/>
  <c r="T37" i="1"/>
  <c r="T36" i="1"/>
  <c r="T35" i="1"/>
  <c r="T34" i="1"/>
  <c r="T31" i="1"/>
  <c r="T30" i="1"/>
  <c r="T29" i="1"/>
  <c r="T28" i="1"/>
  <c r="T27" i="1"/>
  <c r="T24" i="1"/>
  <c r="T23" i="1"/>
  <c r="T22" i="1"/>
  <c r="T21" i="1"/>
  <c r="T20" i="1"/>
  <c r="T17" i="1"/>
  <c r="T16" i="1"/>
  <c r="T15" i="1"/>
  <c r="T14" i="1"/>
  <c r="W11" i="1"/>
  <c r="V13" i="1"/>
  <c r="V14" i="1"/>
  <c r="V15" i="1"/>
  <c r="V16" i="1"/>
  <c r="V17" i="1"/>
  <c r="V20" i="1"/>
  <c r="V21" i="1"/>
  <c r="V22" i="1"/>
  <c r="V23" i="1"/>
  <c r="V24" i="1"/>
  <c r="V26" i="1"/>
  <c r="V27" i="1"/>
  <c r="V28" i="1"/>
  <c r="V29" i="1"/>
  <c r="V30" i="1"/>
  <c r="V31" i="1"/>
  <c r="V33" i="1"/>
  <c r="V34" i="1"/>
  <c r="V35" i="1"/>
  <c r="V36" i="1"/>
  <c r="V37" i="1"/>
  <c r="V38" i="1"/>
  <c r="V39" i="1"/>
  <c r="V40" i="1"/>
  <c r="V41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U23" i="1"/>
  <c r="U24" i="1"/>
  <c r="U22" i="1"/>
  <c r="L9" i="1"/>
  <c r="U15" i="1"/>
  <c r="U16" i="1"/>
  <c r="P9" i="1"/>
  <c r="U21" i="1" l="1"/>
  <c r="U14" i="1"/>
  <c r="U9" i="1"/>
  <c r="U13" i="1"/>
  <c r="U17" i="1"/>
  <c r="U10" i="1"/>
  <c r="T40" i="1" l="1"/>
  <c r="AK10" i="1"/>
  <c r="AK9" i="1"/>
  <c r="AK8" i="1"/>
  <c r="AK7" i="1"/>
  <c r="AK6" i="1"/>
  <c r="AK5" i="1"/>
  <c r="AK4" i="1"/>
  <c r="AK3" i="1"/>
  <c r="AK13" i="1" s="1"/>
  <c r="AK2" i="1"/>
  <c r="A9" i="1"/>
  <c r="G9" i="1" s="1"/>
  <c r="N40" i="1"/>
  <c r="R40" i="1"/>
  <c r="D9" i="1" l="1"/>
  <c r="F9" i="1"/>
  <c r="U40" i="1"/>
  <c r="AK11" i="1"/>
  <c r="AK12" i="1"/>
  <c r="E9" i="1"/>
  <c r="B9" i="1"/>
  <c r="C9" i="1"/>
  <c r="A10" i="1"/>
  <c r="F10" i="1" l="1"/>
  <c r="G10" i="1"/>
  <c r="T9" i="1"/>
  <c r="W9" i="1" s="1"/>
  <c r="C10" i="1"/>
  <c r="A11" i="1"/>
  <c r="E10" i="1"/>
  <c r="D10" i="1"/>
  <c r="B10" i="1"/>
  <c r="V9" i="1"/>
  <c r="T10" i="1" l="1"/>
  <c r="W10" i="1" s="1"/>
  <c r="W12" i="1" s="1"/>
  <c r="F11" i="1"/>
  <c r="G11" i="1"/>
  <c r="B11" i="1"/>
  <c r="C11" i="1"/>
  <c r="A12" i="1"/>
  <c r="E11" i="1"/>
  <c r="D11" i="1"/>
  <c r="F12" i="1" l="1"/>
  <c r="G12" i="1"/>
  <c r="C12" i="1"/>
  <c r="E12" i="1"/>
  <c r="B12" i="1"/>
  <c r="D12" i="1"/>
  <c r="A13" i="1"/>
  <c r="V10" i="1"/>
  <c r="T12" i="1" l="1"/>
  <c r="F13" i="1"/>
  <c r="G13" i="1"/>
  <c r="V12" i="1"/>
  <c r="D13" i="1"/>
  <c r="E13" i="1"/>
  <c r="A14" i="1"/>
  <c r="B13" i="1"/>
  <c r="C13" i="1"/>
  <c r="T13" i="1" l="1"/>
  <c r="F14" i="1"/>
  <c r="G14" i="1"/>
  <c r="U12" i="1"/>
  <c r="C14" i="1"/>
  <c r="E14" i="1"/>
  <c r="A15" i="1"/>
  <c r="D14" i="1"/>
  <c r="B14" i="1"/>
  <c r="W14" i="1" l="1"/>
  <c r="W13" i="1"/>
  <c r="F15" i="1"/>
  <c r="G15" i="1"/>
  <c r="E15" i="1"/>
  <c r="A16" i="1"/>
  <c r="B15" i="1"/>
  <c r="D15" i="1"/>
  <c r="C15" i="1"/>
  <c r="W15" i="1" l="1"/>
  <c r="F16" i="1"/>
  <c r="G16" i="1"/>
  <c r="C16" i="1"/>
  <c r="E16" i="1"/>
  <c r="B16" i="1"/>
  <c r="D16" i="1"/>
  <c r="A17" i="1"/>
  <c r="W16" i="1" l="1"/>
  <c r="F17" i="1"/>
  <c r="G17" i="1"/>
  <c r="E17" i="1"/>
  <c r="B17" i="1"/>
  <c r="D17" i="1"/>
  <c r="A18" i="1"/>
  <c r="C17" i="1"/>
  <c r="W17" i="1" l="1"/>
  <c r="F18" i="1"/>
  <c r="G18" i="1"/>
  <c r="C18" i="1"/>
  <c r="A19" i="1"/>
  <c r="A20" i="1" s="1"/>
  <c r="D18" i="1"/>
  <c r="B18" i="1"/>
  <c r="E18" i="1"/>
  <c r="E20" i="1" l="1"/>
  <c r="B20" i="1"/>
  <c r="G20" i="1"/>
  <c r="F20" i="1"/>
  <c r="C20" i="1"/>
  <c r="D20" i="1"/>
  <c r="A21" i="1"/>
  <c r="F19" i="1"/>
  <c r="G19" i="1"/>
  <c r="B19" i="1"/>
  <c r="D19" i="1"/>
  <c r="E19" i="1"/>
  <c r="C19" i="1"/>
  <c r="T19" i="1" l="1"/>
  <c r="W20" i="1"/>
  <c r="F21" i="1"/>
  <c r="D21" i="1"/>
  <c r="B21" i="1"/>
  <c r="G21" i="1"/>
  <c r="E21" i="1"/>
  <c r="C21" i="1"/>
  <c r="A22" i="1"/>
  <c r="W18" i="1"/>
  <c r="U19" i="1"/>
  <c r="W19" i="1" s="1"/>
  <c r="W21" i="1" l="1"/>
  <c r="G22" i="1"/>
  <c r="E22" i="1"/>
  <c r="C22" i="1"/>
  <c r="A23" i="1"/>
  <c r="F22" i="1"/>
  <c r="D22" i="1"/>
  <c r="B22" i="1"/>
  <c r="A24" i="1" l="1"/>
  <c r="F23" i="1"/>
  <c r="D23" i="1"/>
  <c r="B23" i="1"/>
  <c r="G23" i="1"/>
  <c r="E23" i="1"/>
  <c r="C23" i="1"/>
  <c r="W23" i="1" l="1"/>
  <c r="W22" i="1"/>
  <c r="G24" i="1"/>
  <c r="E24" i="1"/>
  <c r="C24" i="1"/>
  <c r="A25" i="1"/>
  <c r="F24" i="1"/>
  <c r="D24" i="1"/>
  <c r="B24" i="1"/>
  <c r="A26" i="1" l="1"/>
  <c r="D25" i="1"/>
  <c r="F25" i="1"/>
  <c r="G25" i="1"/>
  <c r="B25" i="1"/>
  <c r="C25" i="1"/>
  <c r="E25" i="1"/>
  <c r="A27" i="1"/>
  <c r="T25" i="1" l="1"/>
  <c r="U25" i="1" s="1"/>
  <c r="W25" i="1" s="1"/>
  <c r="W24" i="1"/>
  <c r="V25" i="1"/>
  <c r="E26" i="1"/>
  <c r="F26" i="1"/>
  <c r="D26" i="1"/>
  <c r="B26" i="1"/>
  <c r="C26" i="1"/>
  <c r="G26" i="1"/>
  <c r="F27" i="1"/>
  <c r="G27" i="1"/>
  <c r="D27" i="1"/>
  <c r="E27" i="1"/>
  <c r="A28" i="1"/>
  <c r="C27" i="1"/>
  <c r="B27" i="1"/>
  <c r="T26" i="1" l="1"/>
  <c r="U26" i="1" s="1"/>
  <c r="W26" i="1" s="1"/>
  <c r="F28" i="1"/>
  <c r="G28" i="1"/>
  <c r="D28" i="1"/>
  <c r="A29" i="1"/>
  <c r="C28" i="1"/>
  <c r="B28" i="1"/>
  <c r="E28" i="1"/>
  <c r="F29" i="1" l="1"/>
  <c r="G29" i="1"/>
  <c r="U27" i="1"/>
  <c r="W27" i="1" s="1"/>
  <c r="D29" i="1"/>
  <c r="A30" i="1"/>
  <c r="B29" i="1"/>
  <c r="E29" i="1"/>
  <c r="C29" i="1"/>
  <c r="F30" i="1" l="1"/>
  <c r="G30" i="1"/>
  <c r="U28" i="1"/>
  <c r="W28" i="1" s="1"/>
  <c r="U29" i="1"/>
  <c r="W29" i="1" s="1"/>
  <c r="C30" i="1"/>
  <c r="E30" i="1"/>
  <c r="D30" i="1"/>
  <c r="A31" i="1"/>
  <c r="B30" i="1"/>
  <c r="F31" i="1" l="1"/>
  <c r="G31" i="1"/>
  <c r="E31" i="1"/>
  <c r="B31" i="1"/>
  <c r="C31" i="1"/>
  <c r="A32" i="1"/>
  <c r="D31" i="1"/>
  <c r="U30" i="1"/>
  <c r="W30" i="1" s="1"/>
  <c r="U31" i="1" l="1"/>
  <c r="W31" i="1" s="1"/>
  <c r="F32" i="1"/>
  <c r="G32" i="1"/>
  <c r="D32" i="1"/>
  <c r="E32" i="1"/>
  <c r="C32" i="1"/>
  <c r="B32" i="1"/>
  <c r="A33" i="1"/>
  <c r="T32" i="1" l="1"/>
  <c r="V32" i="1"/>
  <c r="F33" i="1"/>
  <c r="G33" i="1"/>
  <c r="E33" i="1"/>
  <c r="D33" i="1"/>
  <c r="A34" i="1"/>
  <c r="C33" i="1"/>
  <c r="B33" i="1"/>
  <c r="T33" i="1" l="1"/>
  <c r="F34" i="1"/>
  <c r="G34" i="1"/>
  <c r="U32" i="1"/>
  <c r="W32" i="1" s="1"/>
  <c r="E34" i="1"/>
  <c r="B34" i="1"/>
  <c r="C34" i="1"/>
  <c r="A35" i="1"/>
  <c r="D34" i="1"/>
  <c r="F35" i="1" l="1"/>
  <c r="G35" i="1"/>
  <c r="U33" i="1"/>
  <c r="W33" i="1" s="1"/>
  <c r="D35" i="1"/>
  <c r="C35" i="1"/>
  <c r="A36" i="1"/>
  <c r="E35" i="1"/>
  <c r="B35" i="1"/>
  <c r="F36" i="1" l="1"/>
  <c r="G36" i="1"/>
  <c r="U34" i="1"/>
  <c r="W34" i="1" s="1"/>
  <c r="C36" i="1"/>
  <c r="D36" i="1"/>
  <c r="A37" i="1"/>
  <c r="B36" i="1"/>
  <c r="E36" i="1"/>
  <c r="F37" i="1" l="1"/>
  <c r="G37" i="1"/>
  <c r="U35" i="1"/>
  <c r="W35" i="1" s="1"/>
  <c r="B37" i="1"/>
  <c r="E37" i="1"/>
  <c r="A38" i="1"/>
  <c r="D37" i="1"/>
  <c r="C37" i="1"/>
  <c r="F38" i="1" l="1"/>
  <c r="G38" i="1"/>
  <c r="U36" i="1"/>
  <c r="W36" i="1" s="1"/>
  <c r="E38" i="1"/>
  <c r="B38" i="1"/>
  <c r="D38" i="1"/>
  <c r="C38" i="1"/>
  <c r="A39" i="1"/>
  <c r="F39" i="1" l="1"/>
  <c r="G39" i="1"/>
  <c r="U38" i="1"/>
  <c r="W38" i="1" s="1"/>
  <c r="E39" i="1"/>
  <c r="D39" i="1"/>
  <c r="C39" i="1"/>
  <c r="B39" i="1"/>
  <c r="U37" i="1"/>
  <c r="W37" i="1" s="1"/>
  <c r="T39" i="1" l="1"/>
  <c r="U39" i="1" l="1"/>
  <c r="T41" i="1"/>
  <c r="U41" i="1" l="1"/>
  <c r="W39" i="1"/>
</calcChain>
</file>

<file path=xl/sharedStrings.xml><?xml version="1.0" encoding="utf-8"?>
<sst xmlns="http://schemas.openxmlformats.org/spreadsheetml/2006/main" count="44" uniqueCount="35">
  <si>
    <t>RELEVE D'ACTIVITE</t>
  </si>
  <si>
    <t>Début</t>
  </si>
  <si>
    <t>Fin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</si>
  <si>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</si>
  <si>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</si>
  <si>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</si>
  <si>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</si>
  <si>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</si>
  <si>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</si>
  <si>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</si>
  <si>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</si>
  <si>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</si>
  <si>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</si>
  <si>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</si>
  <si>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</si>
  <si>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fériés</t>
  </si>
  <si>
    <t>pâques</t>
  </si>
  <si>
    <t>Horaire semaine type</t>
  </si>
  <si>
    <t>lundi</t>
  </si>
  <si>
    <t>mardi</t>
  </si>
  <si>
    <t>mercredi</t>
  </si>
  <si>
    <t>jeudi</t>
  </si>
  <si>
    <t>vendredi</t>
  </si>
  <si>
    <t>samedi</t>
  </si>
  <si>
    <t>dimanche</t>
  </si>
  <si>
    <t>http://forum.excel-pratique.com/excel/automatiser-planning-mensuel-horaire-de-travail-t22341.html</t>
  </si>
  <si>
    <t>pause 9h00</t>
  </si>
  <si>
    <t xml:space="preserve">matin </t>
  </si>
  <si>
    <t xml:space="preserve">apres-midi </t>
  </si>
  <si>
    <t>théorique</t>
  </si>
  <si>
    <t>réelle</t>
  </si>
  <si>
    <t>horaire théorique</t>
  </si>
  <si>
    <t>horaire réelle</t>
  </si>
  <si>
    <t>jour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</si>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</sst>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\ dd"/>
    <numFmt numFmtId="165" formatCode="h:mm;@"/>
    <numFmt numFmtId="167" formatCode="[hh]:mm"/>
    <numFmt numFmtId="168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sz val="8"/>
      <name val="Verdana"/>
      <family val="2"/>
    </font>
    <font>
      <sz val="10"/>
      <name val="Comic Sans MS"/>
      <family val="4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139">
    <xf numFmtId="0" fontId="0" fillId="0" borderId="0" xfId="0"/>
    <xf numFmtId="0" fontId="7" fillId="0" borderId="1" xfId="0" applyFont="1" applyBorder="1"/>
    <xf numFmtId="0" fontId="7" fillId="0" borderId="0" xfId="0" applyFont="1"/>
    <xf numFmtId="0" fontId="7" fillId="0" borderId="2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0" fillId="0" borderId="4" xfId="0" applyBorder="1"/>
    <xf numFmtId="0" fontId="7" fillId="0" borderId="0" xfId="0" applyFont="1" applyBorder="1"/>
    <xf numFmtId="0" fontId="7" fillId="0" borderId="6" xfId="0" applyFont="1" applyBorder="1"/>
    <xf numFmtId="0" fontId="7" fillId="0" borderId="2" xfId="0" applyFont="1" applyBorder="1" applyAlignment="1">
      <alignment horizontal="left"/>
    </xf>
    <xf numFmtId="0" fontId="7" fillId="0" borderId="7" xfId="0" applyFont="1" applyBorder="1"/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8" xfId="0" applyFont="1" applyBorder="1"/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64" fontId="7" fillId="0" borderId="12" xfId="0" applyNumberFormat="1" applyFont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14" fontId="4" fillId="3" borderId="1" xfId="2" applyNumberFormat="1" applyFont="1" applyFill="1" applyBorder="1" applyAlignment="1" applyProtection="1">
      <alignment horizontal="center"/>
    </xf>
    <xf numFmtId="0" fontId="0" fillId="2" borderId="20" xfId="0" applyFill="1" applyBorder="1" applyAlignment="1">
      <alignment horizontal="centerContinuous"/>
    </xf>
    <xf numFmtId="0" fontId="0" fillId="2" borderId="21" xfId="0" applyFill="1" applyBorder="1" applyAlignment="1">
      <alignment horizontal="centerContinuous"/>
    </xf>
    <xf numFmtId="0" fontId="0" fillId="2" borderId="22" xfId="0" applyFill="1" applyBorder="1" applyAlignment="1">
      <alignment horizontal="centerContinuous"/>
    </xf>
    <xf numFmtId="0" fontId="0" fillId="2" borderId="19" xfId="0" applyFill="1" applyBorder="1" applyAlignment="1">
      <alignment horizontal="right"/>
    </xf>
    <xf numFmtId="20" fontId="0" fillId="2" borderId="0" xfId="0" applyNumberFormat="1" applyFill="1" applyBorder="1" applyAlignment="1">
      <alignment horizontal="center"/>
    </xf>
    <xf numFmtId="20" fontId="0" fillId="2" borderId="23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4" xfId="0" applyFill="1" applyBorder="1" applyAlignment="1">
      <alignment horizontal="right"/>
    </xf>
    <xf numFmtId="20" fontId="0" fillId="2" borderId="25" xfId="0" applyNumberFormat="1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165" fontId="7" fillId="0" borderId="15" xfId="0" applyNumberFormat="1" applyFont="1" applyBorder="1" applyAlignment="1">
      <alignment horizontal="center" vertical="center"/>
    </xf>
    <xf numFmtId="14" fontId="7" fillId="0" borderId="0" xfId="0" applyNumberFormat="1" applyFont="1"/>
    <xf numFmtId="167" fontId="11" fillId="0" borderId="0" xfId="0" applyNumberFormat="1" applyFont="1" applyBorder="1" applyAlignment="1">
      <alignment horizontal="center" vertical="center"/>
    </xf>
    <xf numFmtId="167" fontId="7" fillId="0" borderId="1" xfId="0" applyNumberFormat="1" applyFont="1" applyBorder="1"/>
    <xf numFmtId="168" fontId="7" fillId="0" borderId="0" xfId="0" applyNumberFormat="1" applyFont="1" applyBorder="1" applyAlignment="1">
      <alignment vertical="center"/>
    </xf>
    <xf numFmtId="0" fontId="6" fillId="0" borderId="0" xfId="1"/>
    <xf numFmtId="0" fontId="5" fillId="3" borderId="0" xfId="0" applyFont="1" applyFill="1" applyAlignment="1" applyProtection="1">
      <alignment horizontal="center" vertical="center"/>
    </xf>
    <xf numFmtId="0" fontId="8" fillId="0" borderId="2" xfId="0" applyFont="1" applyBorder="1" applyAlignment="1">
      <alignment horizontal="center" vertical="center"/>
    </xf>
    <xf numFmtId="167" fontId="13" fillId="5" borderId="1" xfId="0" applyNumberFormat="1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2" fillId="0" borderId="2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20" fontId="7" fillId="0" borderId="16" xfId="0" applyNumberFormat="1" applyFont="1" applyBorder="1" applyAlignment="1">
      <alignment horizontal="center" vertical="center"/>
    </xf>
    <xf numFmtId="20" fontId="7" fillId="0" borderId="17" xfId="0" applyNumberFormat="1" applyFont="1" applyBorder="1" applyAlignment="1">
      <alignment horizontal="center" vertical="center"/>
    </xf>
    <xf numFmtId="20" fontId="7" fillId="0" borderId="0" xfId="0" applyNumberFormat="1" applyFont="1"/>
    <xf numFmtId="20" fontId="7" fillId="0" borderId="20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67" fontId="7" fillId="0" borderId="0" xfId="0" applyNumberFormat="1" applyFont="1"/>
    <xf numFmtId="20" fontId="7" fillId="0" borderId="2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67" fontId="7" fillId="0" borderId="3" xfId="0" applyNumberFormat="1" applyFont="1" applyBorder="1"/>
    <xf numFmtId="167" fontId="7" fillId="0" borderId="39" xfId="0" applyNumberFormat="1" applyFont="1" applyBorder="1"/>
    <xf numFmtId="167" fontId="7" fillId="0" borderId="32" xfId="0" applyNumberFormat="1" applyFont="1" applyBorder="1"/>
    <xf numFmtId="165" fontId="7" fillId="0" borderId="33" xfId="0" applyNumberFormat="1" applyFont="1" applyBorder="1" applyAlignment="1">
      <alignment horizontal="center" vertical="center"/>
    </xf>
    <xf numFmtId="167" fontId="7" fillId="0" borderId="35" xfId="0" applyNumberFormat="1" applyFont="1" applyBorder="1"/>
    <xf numFmtId="165" fontId="7" fillId="0" borderId="1" xfId="0" applyNumberFormat="1" applyFont="1" applyBorder="1" applyAlignment="1">
      <alignment horizontal="center" vertical="center"/>
    </xf>
    <xf numFmtId="165" fontId="7" fillId="0" borderId="38" xfId="0" applyNumberFormat="1" applyFont="1" applyBorder="1" applyAlignment="1">
      <alignment horizontal="center" vertical="center"/>
    </xf>
    <xf numFmtId="165" fontId="7" fillId="0" borderId="34" xfId="0" applyNumberFormat="1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167" fontId="7" fillId="0" borderId="37" xfId="0" applyNumberFormat="1" applyFont="1" applyBorder="1"/>
    <xf numFmtId="0" fontId="9" fillId="0" borderId="7" xfId="0" applyFont="1" applyBorder="1" applyAlignment="1">
      <alignment horizontal="center" vertical="center"/>
    </xf>
    <xf numFmtId="165" fontId="7" fillId="0" borderId="40" xfId="0" applyNumberFormat="1" applyFont="1" applyBorder="1" applyAlignment="1">
      <alignment horizontal="center" vertical="center"/>
    </xf>
    <xf numFmtId="165" fontId="7" fillId="0" borderId="11" xfId="0" applyNumberFormat="1" applyFont="1" applyBorder="1" applyAlignment="1">
      <alignment horizontal="center" vertical="center"/>
    </xf>
    <xf numFmtId="165" fontId="7" fillId="0" borderId="41" xfId="0" applyNumberFormat="1" applyFont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 vertical="center"/>
    </xf>
    <xf numFmtId="164" fontId="7" fillId="0" borderId="49" xfId="0" applyNumberFormat="1" applyFont="1" applyBorder="1" applyAlignment="1">
      <alignment horizontal="center" vertical="center"/>
    </xf>
    <xf numFmtId="164" fontId="7" fillId="0" borderId="50" xfId="0" applyNumberFormat="1" applyFont="1" applyBorder="1" applyAlignment="1">
      <alignment horizontal="center" vertical="center"/>
    </xf>
    <xf numFmtId="164" fontId="7" fillId="0" borderId="51" xfId="0" applyNumberFormat="1" applyFont="1" applyBorder="1" applyAlignment="1">
      <alignment horizontal="center" vertical="center"/>
    </xf>
    <xf numFmtId="164" fontId="7" fillId="0" borderId="52" xfId="0" applyNumberFormat="1" applyFont="1" applyBorder="1" applyAlignment="1">
      <alignment horizontal="center" vertical="center"/>
    </xf>
    <xf numFmtId="165" fontId="7" fillId="0" borderId="36" xfId="0" applyNumberFormat="1" applyFont="1" applyBorder="1" applyAlignment="1">
      <alignment horizontal="center" vertical="center"/>
    </xf>
    <xf numFmtId="164" fontId="7" fillId="0" borderId="53" xfId="0" applyNumberFormat="1" applyFont="1" applyBorder="1" applyAlignment="1">
      <alignment horizontal="center" vertical="center"/>
    </xf>
    <xf numFmtId="165" fontId="7" fillId="0" borderId="37" xfId="0" applyNumberFormat="1" applyFont="1" applyBorder="1" applyAlignment="1">
      <alignment horizontal="center" vertical="center"/>
    </xf>
    <xf numFmtId="165" fontId="7" fillId="0" borderId="39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5" fontId="7" fillId="0" borderId="32" xfId="0" applyNumberFormat="1" applyFont="1" applyBorder="1" applyAlignment="1">
      <alignment horizontal="center" vertical="center"/>
    </xf>
    <xf numFmtId="165" fontId="7" fillId="0" borderId="35" xfId="0" applyNumberFormat="1" applyFont="1" applyBorder="1" applyAlignment="1">
      <alignment horizontal="center" vertical="center"/>
    </xf>
    <xf numFmtId="20" fontId="7" fillId="0" borderId="37" xfId="0" applyNumberFormat="1" applyFont="1" applyBorder="1" applyAlignment="1">
      <alignment horizontal="center" vertical="center"/>
    </xf>
    <xf numFmtId="20" fontId="7" fillId="0" borderId="39" xfId="0" applyNumberFormat="1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20" fontId="9" fillId="0" borderId="37" xfId="0" applyNumberFormat="1" applyFont="1" applyBorder="1" applyAlignment="1">
      <alignment horizontal="center" vertical="center"/>
    </xf>
    <xf numFmtId="20" fontId="9" fillId="0" borderId="39" xfId="0" applyNumberFormat="1" applyFont="1" applyBorder="1" applyAlignment="1">
      <alignment horizontal="center" vertical="center"/>
    </xf>
    <xf numFmtId="20" fontId="10" fillId="0" borderId="18" xfId="0" applyNumberFormat="1" applyFont="1" applyBorder="1" applyAlignment="1">
      <alignment horizontal="center" vertical="center"/>
    </xf>
    <xf numFmtId="20" fontId="10" fillId="0" borderId="32" xfId="0" applyNumberFormat="1" applyFont="1" applyBorder="1" applyAlignment="1">
      <alignment horizontal="center" vertical="center"/>
    </xf>
    <xf numFmtId="20" fontId="10" fillId="0" borderId="33" xfId="0" applyNumberFormat="1" applyFont="1" applyBorder="1" applyAlignment="1">
      <alignment horizontal="center" vertical="center"/>
    </xf>
    <xf numFmtId="20" fontId="10" fillId="0" borderId="35" xfId="0" applyNumberFormat="1" applyFont="1" applyBorder="1" applyAlignment="1">
      <alignment horizontal="center" vertical="center"/>
    </xf>
    <xf numFmtId="167" fontId="7" fillId="0" borderId="55" xfId="0" applyNumberFormat="1" applyFont="1" applyBorder="1"/>
    <xf numFmtId="167" fontId="11" fillId="0" borderId="30" xfId="0" applyNumberFormat="1" applyFont="1" applyBorder="1" applyAlignment="1">
      <alignment horizontal="center" vertical="center"/>
    </xf>
    <xf numFmtId="167" fontId="11" fillId="0" borderId="31" xfId="0" applyNumberFormat="1" applyFont="1" applyBorder="1" applyAlignment="1">
      <alignment horizontal="center" vertical="center"/>
    </xf>
    <xf numFmtId="167" fontId="14" fillId="0" borderId="30" xfId="0" applyNumberFormat="1" applyFont="1" applyBorder="1"/>
    <xf numFmtId="0" fontId="9" fillId="0" borderId="4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20" fontId="7" fillId="0" borderId="33" xfId="0" applyNumberFormat="1" applyFont="1" applyBorder="1" applyAlignment="1">
      <alignment horizontal="center" vertical="center"/>
    </xf>
    <xf numFmtId="20" fontId="7" fillId="0" borderId="35" xfId="0" applyNumberFormat="1" applyFont="1" applyBorder="1" applyAlignment="1">
      <alignment horizontal="center" vertical="center"/>
    </xf>
    <xf numFmtId="165" fontId="7" fillId="0" borderId="54" xfId="0" applyNumberFormat="1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20" fontId="9" fillId="0" borderId="46" xfId="0" applyNumberFormat="1" applyFont="1" applyBorder="1" applyAlignment="1">
      <alignment horizontal="center" vertical="center"/>
    </xf>
    <xf numFmtId="20" fontId="10" fillId="0" borderId="27" xfId="0" applyNumberFormat="1" applyFont="1" applyBorder="1" applyAlignment="1">
      <alignment horizontal="center" vertical="center"/>
    </xf>
    <xf numFmtId="20" fontId="10" fillId="0" borderId="47" xfId="0" applyNumberFormat="1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_calendrier_auto_CalendrierMatriciel" xfId="2"/>
  </cellStyles>
  <dxfs count="16"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C$3" max="2100" min="2000" page="10" val="201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381000</xdr:colOff>
          <xdr:row>2</xdr:row>
          <xdr:rowOff>9525</xdr:rowOff>
        </xdr:from>
        <xdr:to>
          <xdr:col>3</xdr:col>
          <xdr:colOff>57150</xdr:colOff>
          <xdr:row>3</xdr:row>
          <xdr:rowOff>0</xdr:rowOff>
        </xdr:to>
        <xdr:sp macro="" textlink="">
          <xdr:nvSpPr>
            <xdr:cNvPr id="1028" name="Compteur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A1155BF-25EA-4850-B58D-2E3EDDCCE2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utomatiser-planning-mensuel-horaire-de-travail-t2234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52"/>
  <sheetViews>
    <sheetView showZeros="0" tabSelected="1" topLeftCell="A10" zoomScaleNormal="100" workbookViewId="0">
      <selection activeCell="U21" sqref="U21"/>
    </sheetView>
  </sheetViews>
  <sheetFormatPr baseColWidth="10" defaultColWidth="5.7109375" defaultRowHeight="11.45" customHeight="1" x14ac:dyDescent="0.2"/>
  <cols>
    <col min="1" max="1" width="8.85546875" style="2" customWidth="1"/>
    <col min="2" max="2" width="5.42578125" style="2" customWidth="1"/>
    <col min="3" max="3" width="6.7109375" style="2" customWidth="1"/>
    <col min="4" max="7" width="5.42578125" style="2" customWidth="1"/>
    <col min="8" max="8" width="5.7109375" style="2" customWidth="1"/>
    <col min="9" max="14" width="5.7109375" style="2"/>
    <col min="15" max="15" width="5.7109375" style="2" customWidth="1"/>
    <col min="16" max="21" width="5.7109375" style="2"/>
    <col min="22" max="22" width="8.140625" style="2" bestFit="1" customWidth="1"/>
    <col min="23" max="24" width="5.7109375" style="2"/>
    <col min="25" max="25" width="12" style="2" customWidth="1"/>
    <col min="26" max="36" width="5.7109375" style="2"/>
    <col min="37" max="37" width="10.28515625" style="2" customWidth="1"/>
    <col min="38" max="38" width="8.28515625" style="2" customWidth="1"/>
    <col min="39" max="16384" width="5.7109375" style="2"/>
  </cols>
  <sheetData>
    <row r="1" spans="1:38" ht="11.45" customHeight="1" x14ac:dyDescent="0.25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2"/>
      <c r="Y1" s="46" t="s">
        <v>25</v>
      </c>
      <c r="AI1" s="2" t="s">
        <v>3</v>
      </c>
      <c r="AK1" s="27" t="s">
        <v>15</v>
      </c>
      <c r="AL1"/>
    </row>
    <row r="2" spans="1:38" ht="2.25" customHeight="1" x14ac:dyDescent="0.25">
      <c r="A2" s="53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5"/>
      <c r="O2" s="55"/>
      <c r="P2" s="55"/>
      <c r="Q2" s="55"/>
      <c r="R2" s="55"/>
      <c r="S2" s="55"/>
      <c r="T2" s="55"/>
      <c r="U2" s="56"/>
      <c r="AI2" s="2" t="s">
        <v>4</v>
      </c>
      <c r="AK2" s="28">
        <f>DATE(an,1,1)</f>
        <v>42736</v>
      </c>
      <c r="AL2"/>
    </row>
    <row r="3" spans="1:38" ht="18" customHeight="1" x14ac:dyDescent="0.2">
      <c r="A3" s="64" t="s">
        <v>8</v>
      </c>
      <c r="B3" s="65"/>
      <c r="C3" s="48">
        <v>2017</v>
      </c>
      <c r="D3" s="55"/>
      <c r="E3" s="55"/>
      <c r="F3" s="55"/>
      <c r="G3" s="55"/>
      <c r="H3" s="3"/>
      <c r="I3" s="3"/>
      <c r="J3" s="3"/>
      <c r="K3" s="3"/>
      <c r="L3" s="63"/>
      <c r="M3" s="66"/>
      <c r="N3" s="67"/>
      <c r="O3" s="63"/>
      <c r="P3" s="66"/>
      <c r="Q3" s="5"/>
      <c r="R3" s="5"/>
      <c r="S3" s="5"/>
      <c r="T3" s="1"/>
      <c r="U3" s="1"/>
      <c r="AI3" s="2" t="s">
        <v>5</v>
      </c>
      <c r="AK3" s="28">
        <f>ROUND(DATE(an,4,MOD(234-11*MOD(an,19),30))/7,0)*7-6</f>
        <v>42841</v>
      </c>
      <c r="AL3" s="47" t="s">
        <v>16</v>
      </c>
    </row>
    <row r="4" spans="1:38" ht="2.25" customHeight="1" thickBot="1" x14ac:dyDescent="0.3">
      <c r="A4" s="11"/>
      <c r="B4" s="12"/>
      <c r="C4" s="13"/>
      <c r="D4" s="13"/>
      <c r="E4" s="13"/>
      <c r="F4" s="13"/>
      <c r="G4" s="13"/>
      <c r="H4" s="7"/>
      <c r="I4" s="7"/>
      <c r="J4" s="7"/>
      <c r="K4" s="7"/>
      <c r="L4" s="12"/>
      <c r="M4" s="12"/>
      <c r="N4" s="9"/>
      <c r="O4" s="9"/>
      <c r="P4" s="9"/>
      <c r="Q4" s="8"/>
      <c r="R4" s="8"/>
      <c r="S4" s="10"/>
      <c r="T4" s="10"/>
      <c r="U4" s="5"/>
      <c r="AI4" s="2" t="s">
        <v>6</v>
      </c>
      <c r="AK4" s="28">
        <f>DATE(an,5,1)</f>
        <v>42856</v>
      </c>
      <c r="AL4"/>
    </row>
    <row r="5" spans="1:38" ht="11.45" customHeight="1" x14ac:dyDescent="0.25">
      <c r="A5" s="4"/>
      <c r="B5" s="60"/>
      <c r="C5" s="61"/>
      <c r="D5" s="63"/>
      <c r="E5" s="63"/>
      <c r="F5" s="63"/>
      <c r="G5" s="63"/>
      <c r="H5" s="63"/>
      <c r="I5" s="63"/>
      <c r="J5" s="63"/>
      <c r="K5" s="63"/>
      <c r="L5" s="55"/>
      <c r="M5" s="55"/>
      <c r="N5" s="3"/>
      <c r="O5" s="55"/>
      <c r="P5" s="55"/>
      <c r="Q5" s="55"/>
      <c r="R5" s="55"/>
      <c r="S5" s="89"/>
      <c r="T5" s="90" t="s">
        <v>29</v>
      </c>
      <c r="U5" s="91" t="s">
        <v>30</v>
      </c>
      <c r="AI5" s="2" t="s">
        <v>7</v>
      </c>
      <c r="AK5" s="28">
        <f>DATE(an,5,8)</f>
        <v>42863</v>
      </c>
      <c r="AL5"/>
    </row>
    <row r="6" spans="1:38" ht="11.45" customHeight="1" x14ac:dyDescent="0.25">
      <c r="A6" s="6"/>
      <c r="B6" s="60"/>
      <c r="C6" s="61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8"/>
      <c r="P6" s="69"/>
      <c r="Q6" s="69"/>
      <c r="R6" s="69"/>
      <c r="S6" s="69"/>
      <c r="T6" s="92"/>
      <c r="U6" s="93"/>
      <c r="AI6" s="2" t="s">
        <v>8</v>
      </c>
      <c r="AK6" s="28">
        <f>DATE(an,7,14)</f>
        <v>42930</v>
      </c>
      <c r="AL6"/>
    </row>
    <row r="7" spans="1:38" ht="11.45" customHeight="1" x14ac:dyDescent="0.25">
      <c r="A7" s="62" t="s">
        <v>33</v>
      </c>
      <c r="B7" s="57" t="s">
        <v>31</v>
      </c>
      <c r="C7" s="58"/>
      <c r="D7" s="58"/>
      <c r="E7" s="58"/>
      <c r="F7" s="58"/>
      <c r="G7" s="59"/>
      <c r="H7" s="57" t="s">
        <v>32</v>
      </c>
      <c r="I7" s="58"/>
      <c r="J7" s="58"/>
      <c r="K7" s="58"/>
      <c r="L7" s="57" t="s">
        <v>27</v>
      </c>
      <c r="M7" s="58"/>
      <c r="N7" s="58"/>
      <c r="O7" s="59"/>
      <c r="P7" s="57" t="s">
        <v>28</v>
      </c>
      <c r="Q7" s="58"/>
      <c r="R7" s="58"/>
      <c r="S7" s="58"/>
      <c r="T7" s="92"/>
      <c r="U7" s="93"/>
      <c r="AI7" s="2" t="s">
        <v>9</v>
      </c>
      <c r="AK7" s="28">
        <f>DATE(an,8,15)</f>
        <v>42962</v>
      </c>
      <c r="AL7"/>
    </row>
    <row r="8" spans="1:38" ht="11.45" customHeight="1" thickBot="1" x14ac:dyDescent="0.3">
      <c r="A8" s="62"/>
      <c r="B8" s="18" t="s">
        <v>1</v>
      </c>
      <c r="C8" s="15" t="s">
        <v>2</v>
      </c>
      <c r="D8" s="18" t="s">
        <v>1</v>
      </c>
      <c r="E8" s="19" t="s">
        <v>2</v>
      </c>
      <c r="F8" s="17" t="s">
        <v>1</v>
      </c>
      <c r="G8" s="19" t="s">
        <v>2</v>
      </c>
      <c r="H8" s="18" t="s">
        <v>1</v>
      </c>
      <c r="I8" s="15" t="s">
        <v>2</v>
      </c>
      <c r="J8" s="18" t="s">
        <v>1</v>
      </c>
      <c r="K8" s="19" t="s">
        <v>2</v>
      </c>
      <c r="L8" s="18"/>
      <c r="M8" s="15"/>
      <c r="N8" s="18"/>
      <c r="O8" s="19"/>
      <c r="P8" s="18"/>
      <c r="Q8" s="15"/>
      <c r="R8" s="18"/>
      <c r="S8" s="15"/>
      <c r="T8" s="92"/>
      <c r="U8" s="93"/>
      <c r="AI8" s="2" t="s">
        <v>10</v>
      </c>
      <c r="AK8" s="28">
        <f>DATE(an,11,1)</f>
        <v>43040</v>
      </c>
      <c r="AL8"/>
    </row>
    <row r="9" spans="1:38" ht="11.45" customHeight="1" thickBot="1" x14ac:dyDescent="0.3">
      <c r="A9" s="99">
        <f>DATE(C3,MONTH(1&amp;A3),1)</f>
        <v>42887</v>
      </c>
      <c r="B9" s="106">
        <f t="shared" ref="B9:G24" si="0">IF($A9="","",VLOOKUP(TEXT($A9,"jjjj"),horaires,INT(COLUMN()),FALSE))</f>
        <v>0.3125</v>
      </c>
      <c r="C9" s="107">
        <f t="shared" si="0"/>
        <v>0.5</v>
      </c>
      <c r="D9" s="106">
        <f t="shared" si="0"/>
        <v>0.54166666666666663</v>
      </c>
      <c r="E9" s="107">
        <f t="shared" si="0"/>
        <v>0.69791666666666663</v>
      </c>
      <c r="F9" s="96">
        <f t="shared" si="0"/>
        <v>0</v>
      </c>
      <c r="G9" s="107">
        <f t="shared" si="0"/>
        <v>0</v>
      </c>
      <c r="H9" s="111">
        <v>0.29166666666666669</v>
      </c>
      <c r="I9" s="112">
        <v>0.5</v>
      </c>
      <c r="J9" s="111">
        <v>0.53125</v>
      </c>
      <c r="K9" s="112">
        <v>0.9375</v>
      </c>
      <c r="L9" s="77">
        <f>(I9-H9)</f>
        <v>0.20833333333333331</v>
      </c>
      <c r="M9" s="74"/>
      <c r="N9" s="74"/>
      <c r="O9" s="75"/>
      <c r="P9" s="73">
        <f>K9-J9</f>
        <v>0.40625</v>
      </c>
      <c r="Q9" s="74"/>
      <c r="R9" s="74"/>
      <c r="S9" s="74"/>
      <c r="T9" s="94">
        <f>SUM(C9-B9,E9-D9,G9-F9)-Z17</f>
        <v>0.33333333333333331</v>
      </c>
      <c r="U9" s="81">
        <f>SUM(P9,L9)-Z17</f>
        <v>0.60416666666666663</v>
      </c>
      <c r="V9" s="43" t="str">
        <f ca="1">IFERROR(IF(A9="","",IF(WEEKDAY(A9,2)=6,SUM(OFFSET(T9,,,-WEEKDAY(A9,2))),"")),"")</f>
        <v/>
      </c>
      <c r="W9" s="44">
        <f>U9-T9</f>
        <v>0.27083333333333331</v>
      </c>
      <c r="X9" s="76"/>
      <c r="Y9" s="29" t="s">
        <v>17</v>
      </c>
      <c r="Z9" s="30"/>
      <c r="AA9" s="30"/>
      <c r="AB9" s="30"/>
      <c r="AC9" s="30"/>
      <c r="AD9" s="30"/>
      <c r="AE9" s="31"/>
      <c r="AI9" s="2" t="s">
        <v>11</v>
      </c>
      <c r="AK9" s="28">
        <f>DATE(an,11,11)</f>
        <v>43050</v>
      </c>
      <c r="AL9"/>
    </row>
    <row r="10" spans="1:38" ht="11.45" customHeight="1" thickBot="1" x14ac:dyDescent="0.3">
      <c r="A10" s="100">
        <f>IF(A9="","",IF(MONTH(A9+1)&lt;&gt;MONTH($A$9),"",A9+1))</f>
        <v>42888</v>
      </c>
      <c r="B10" s="83">
        <f t="shared" si="0"/>
        <v>0.3125</v>
      </c>
      <c r="C10" s="110">
        <f t="shared" si="0"/>
        <v>0.5</v>
      </c>
      <c r="D10" s="83">
        <f t="shared" si="0"/>
        <v>0.54166666666666663</v>
      </c>
      <c r="E10" s="110">
        <f t="shared" si="0"/>
        <v>0.69791666666666663</v>
      </c>
      <c r="F10" s="97">
        <f t="shared" si="0"/>
        <v>0</v>
      </c>
      <c r="G10" s="109">
        <f t="shared" si="0"/>
        <v>0</v>
      </c>
      <c r="H10" s="128">
        <v>0.3125</v>
      </c>
      <c r="I10" s="129">
        <v>0.5</v>
      </c>
      <c r="J10" s="128">
        <v>0.5</v>
      </c>
      <c r="K10" s="129">
        <v>0.72916666666666663</v>
      </c>
      <c r="L10" s="77">
        <f t="shared" ref="L10:L38" si="1">(I10-H10)</f>
        <v>0.1875</v>
      </c>
      <c r="M10" s="74"/>
      <c r="N10" s="74"/>
      <c r="O10" s="75"/>
      <c r="P10" s="73">
        <f t="shared" ref="P10:P38" si="2">K10-J10</f>
        <v>0.22916666666666663</v>
      </c>
      <c r="Q10" s="74"/>
      <c r="R10" s="74"/>
      <c r="S10" s="74"/>
      <c r="T10" s="94">
        <f>SUM(C10-B10,E10-D10,G10-F10)-Z17</f>
        <v>0.33333333333333331</v>
      </c>
      <c r="U10" s="82">
        <f>SUM(P10,L10)-Z17</f>
        <v>0.40624999999999994</v>
      </c>
      <c r="V10" s="43" t="str">
        <f ca="1">IFERROR(IF(A10="","",IF(WEEKDAY(A10,2)=6,SUM(OFFSET(T10,,,-WEEKDAY(A10,2))),"")),"")</f>
        <v/>
      </c>
      <c r="W10" s="44">
        <f t="shared" ref="W10:W39" si="3">U10-T10</f>
        <v>7.291666666666663E-2</v>
      </c>
      <c r="X10" s="76"/>
      <c r="Y10" s="32" t="s">
        <v>18</v>
      </c>
      <c r="Z10" s="33">
        <v>0.3125</v>
      </c>
      <c r="AA10" s="33">
        <v>0.5</v>
      </c>
      <c r="AB10" s="33">
        <v>0.54166666666666663</v>
      </c>
      <c r="AC10" s="33">
        <v>0.69791666666666663</v>
      </c>
      <c r="AD10" s="33"/>
      <c r="AE10" s="34"/>
      <c r="AI10" s="2" t="s">
        <v>12</v>
      </c>
      <c r="AK10" s="28">
        <f>DATE(an,12,25)</f>
        <v>43094</v>
      </c>
      <c r="AL10"/>
    </row>
    <row r="11" spans="1:38" ht="11.45" customHeight="1" thickBot="1" x14ac:dyDescent="0.3">
      <c r="A11" s="100">
        <f t="shared" ref="A11:A39" si="4">IF(A10="","",IF(MONTH(A10+1)&lt;&gt;MONTH($A$9),"",A10+1))</f>
        <v>42889</v>
      </c>
      <c r="B11" s="130">
        <f t="shared" si="0"/>
        <v>0</v>
      </c>
      <c r="C11" s="104">
        <f t="shared" si="0"/>
        <v>0</v>
      </c>
      <c r="D11" s="104">
        <f t="shared" si="0"/>
        <v>0</v>
      </c>
      <c r="E11" s="104">
        <f t="shared" si="0"/>
        <v>0</v>
      </c>
      <c r="F11" s="85">
        <f t="shared" si="0"/>
        <v>0</v>
      </c>
      <c r="G11" s="109">
        <f t="shared" si="0"/>
        <v>0</v>
      </c>
      <c r="H11" s="126"/>
      <c r="I11" s="127"/>
      <c r="J11" s="16"/>
      <c r="K11" s="127"/>
      <c r="L11" s="77">
        <f t="shared" si="1"/>
        <v>0</v>
      </c>
      <c r="M11" s="74"/>
      <c r="N11" s="74"/>
      <c r="O11" s="75"/>
      <c r="P11" s="73">
        <f t="shared" si="2"/>
        <v>0</v>
      </c>
      <c r="Q11" s="74"/>
      <c r="R11" s="74"/>
      <c r="S11" s="74"/>
      <c r="T11" s="94"/>
      <c r="U11" s="82"/>
      <c r="W11" s="44">
        <f>U11-T11</f>
        <v>0</v>
      </c>
      <c r="X11" s="76"/>
      <c r="Y11" s="32" t="s">
        <v>19</v>
      </c>
      <c r="Z11" s="33">
        <v>0.3125</v>
      </c>
      <c r="AA11" s="33">
        <v>0.5</v>
      </c>
      <c r="AB11" s="33">
        <v>0.54166666666666663</v>
      </c>
      <c r="AC11" s="33">
        <v>0.69791666666666663</v>
      </c>
      <c r="AD11" s="33"/>
      <c r="AE11" s="36"/>
      <c r="AI11" s="2" t="s">
        <v>13</v>
      </c>
      <c r="AK11" s="28">
        <f>AK3+1</f>
        <v>42842</v>
      </c>
      <c r="AL11"/>
    </row>
    <row r="12" spans="1:38" ht="11.45" customHeight="1" thickBot="1" x14ac:dyDescent="0.3">
      <c r="A12" s="105">
        <f t="shared" si="4"/>
        <v>42890</v>
      </c>
      <c r="B12" s="83">
        <f t="shared" si="0"/>
        <v>0</v>
      </c>
      <c r="C12" s="87">
        <f t="shared" si="0"/>
        <v>0</v>
      </c>
      <c r="D12" s="87">
        <f t="shared" si="0"/>
        <v>0</v>
      </c>
      <c r="E12" s="87">
        <f t="shared" si="0"/>
        <v>0</v>
      </c>
      <c r="F12" s="87">
        <f t="shared" si="0"/>
        <v>0</v>
      </c>
      <c r="G12" s="110">
        <f t="shared" si="0"/>
        <v>0</v>
      </c>
      <c r="H12" s="113"/>
      <c r="I12" s="114"/>
      <c r="J12" s="125"/>
      <c r="K12" s="114"/>
      <c r="L12" s="77">
        <f t="shared" si="1"/>
        <v>0</v>
      </c>
      <c r="M12" s="74"/>
      <c r="N12" s="74"/>
      <c r="O12" s="75"/>
      <c r="P12" s="73">
        <f t="shared" si="2"/>
        <v>0</v>
      </c>
      <c r="Q12" s="74"/>
      <c r="R12" s="74"/>
      <c r="S12" s="74"/>
      <c r="T12" s="94">
        <f t="shared" ref="T10:T38" si="5">SUM(C12-B12,E12-D12,G12-F12)-Z20</f>
        <v>0</v>
      </c>
      <c r="U12" s="84">
        <f>SUM(T12-R12-P12,N12,L12)</f>
        <v>0</v>
      </c>
      <c r="V12" s="123">
        <f ca="1">IFERROR(IF(A11="","",IF(WEEKDAY(A11,2)=6,SUM(OFFSET(T11,,,-WEEKDAY(A11,2))),"")),"")</f>
        <v>0.66666666666666663</v>
      </c>
      <c r="W12" s="44">
        <f>W9+W10</f>
        <v>0.34374999999999994</v>
      </c>
      <c r="Y12" s="32" t="s">
        <v>20</v>
      </c>
      <c r="Z12" s="33">
        <v>0.3125</v>
      </c>
      <c r="AA12" s="33">
        <v>0.5</v>
      </c>
      <c r="AB12" s="33">
        <v>0.54166666666666663</v>
      </c>
      <c r="AC12" s="33">
        <v>0.69791666666666663</v>
      </c>
      <c r="AD12" s="33"/>
      <c r="AE12" s="36"/>
      <c r="AI12" s="2" t="s">
        <v>14</v>
      </c>
      <c r="AK12" s="28">
        <f>AK3+39</f>
        <v>42880</v>
      </c>
      <c r="AL12"/>
    </row>
    <row r="13" spans="1:38" ht="11.45" customHeight="1" thickBot="1" x14ac:dyDescent="0.3">
      <c r="A13" s="101">
        <f t="shared" si="4"/>
        <v>42891</v>
      </c>
      <c r="B13" s="106">
        <f t="shared" si="0"/>
        <v>0.3125</v>
      </c>
      <c r="C13" s="107">
        <f t="shared" si="0"/>
        <v>0.5</v>
      </c>
      <c r="D13" s="106">
        <f t="shared" si="0"/>
        <v>0.54166666666666663</v>
      </c>
      <c r="E13" s="107">
        <f t="shared" si="0"/>
        <v>0.69791666666666663</v>
      </c>
      <c r="F13" s="96">
        <f t="shared" si="0"/>
        <v>0</v>
      </c>
      <c r="G13" s="107">
        <f t="shared" si="0"/>
        <v>0</v>
      </c>
      <c r="H13" s="115">
        <v>0.29166666666666669</v>
      </c>
      <c r="I13" s="116">
        <v>0.51041666666666663</v>
      </c>
      <c r="J13" s="115">
        <v>0.53125</v>
      </c>
      <c r="K13" s="136">
        <v>0.70833333333333337</v>
      </c>
      <c r="L13" s="77">
        <f t="shared" si="1"/>
        <v>0.21874999999999994</v>
      </c>
      <c r="M13" s="74"/>
      <c r="N13" s="74"/>
      <c r="O13" s="75"/>
      <c r="P13" s="73">
        <f t="shared" si="2"/>
        <v>0.17708333333333337</v>
      </c>
      <c r="Q13" s="74"/>
      <c r="R13" s="74"/>
      <c r="S13" s="74"/>
      <c r="T13" s="94">
        <f>SUM(C13-B13,E13-D13,G13-F13)-Z17</f>
        <v>0.33333333333333331</v>
      </c>
      <c r="U13" s="81">
        <f>SUM(L13,P13)-Z17</f>
        <v>0.38541666666666663</v>
      </c>
      <c r="V13" s="123" t="str">
        <f t="shared" ref="V12:V41" ca="1" si="6">IFERROR(IF(A13="","",IF(WEEKDAY(A13,2)=6,SUM(OFFSET(T13,,,-WEEKDAY(A13,2))),"")),"")</f>
        <v/>
      </c>
      <c r="W13" s="44">
        <f t="shared" si="3"/>
        <v>5.2083333333333315E-2</v>
      </c>
      <c r="X13" s="76"/>
      <c r="Y13" s="32" t="s">
        <v>21</v>
      </c>
      <c r="Z13" s="33">
        <v>0.3125</v>
      </c>
      <c r="AA13" s="33">
        <v>0.5</v>
      </c>
      <c r="AB13" s="33">
        <v>0.54166666666666663</v>
      </c>
      <c r="AC13" s="33">
        <v>0.69791666666666663</v>
      </c>
      <c r="AD13" s="33"/>
      <c r="AE13" s="36"/>
      <c r="AK13" s="28">
        <f>AK3+50</f>
        <v>42891</v>
      </c>
      <c r="AL13"/>
    </row>
    <row r="14" spans="1:38" ht="11.45" customHeight="1" thickBot="1" x14ac:dyDescent="0.3">
      <c r="A14" s="102">
        <f t="shared" si="4"/>
        <v>42892</v>
      </c>
      <c r="B14" s="108">
        <f t="shared" si="0"/>
        <v>0.3125</v>
      </c>
      <c r="C14" s="109">
        <f t="shared" si="0"/>
        <v>0.5</v>
      </c>
      <c r="D14" s="108">
        <f t="shared" si="0"/>
        <v>0.54166666666666663</v>
      </c>
      <c r="E14" s="109">
        <f t="shared" si="0"/>
        <v>0.69791666666666663</v>
      </c>
      <c r="F14" s="97">
        <f t="shared" si="0"/>
        <v>0</v>
      </c>
      <c r="G14" s="109">
        <f t="shared" si="0"/>
        <v>0</v>
      </c>
      <c r="H14" s="117">
        <v>0.29166666666666669</v>
      </c>
      <c r="I14" s="118">
        <v>0.51041666666666663</v>
      </c>
      <c r="J14" s="117">
        <v>0.53125</v>
      </c>
      <c r="K14" s="137">
        <v>0.70833333333333337</v>
      </c>
      <c r="L14" s="77">
        <f t="shared" si="1"/>
        <v>0.21874999999999994</v>
      </c>
      <c r="M14" s="74"/>
      <c r="N14" s="74"/>
      <c r="O14" s="75"/>
      <c r="P14" s="73">
        <f t="shared" si="2"/>
        <v>0.17708333333333337</v>
      </c>
      <c r="Q14" s="74"/>
      <c r="R14" s="74"/>
      <c r="S14" s="74"/>
      <c r="T14" s="94">
        <f>SUM(C14-B14,E14-D14,G14-F14)-Z17</f>
        <v>0.33333333333333331</v>
      </c>
      <c r="U14" s="82">
        <f>SUM(L14,P14)-Z17</f>
        <v>0.38541666666666663</v>
      </c>
      <c r="V14" s="123" t="str">
        <f t="shared" ca="1" si="6"/>
        <v/>
      </c>
      <c r="W14" s="44">
        <f t="shared" si="3"/>
        <v>5.2083333333333315E-2</v>
      </c>
      <c r="X14" s="76"/>
      <c r="Y14" s="32" t="s">
        <v>22</v>
      </c>
      <c r="Z14" s="33">
        <v>0.3125</v>
      </c>
      <c r="AA14" s="33">
        <v>0.5</v>
      </c>
      <c r="AB14" s="33">
        <v>0.54166666666666663</v>
      </c>
      <c r="AC14" s="33">
        <v>0.69791666666666663</v>
      </c>
      <c r="AD14" s="33"/>
      <c r="AE14" s="36"/>
    </row>
    <row r="15" spans="1:38" ht="11.45" customHeight="1" thickBot="1" x14ac:dyDescent="0.3">
      <c r="A15" s="102">
        <f t="shared" si="4"/>
        <v>42893</v>
      </c>
      <c r="B15" s="108">
        <f t="shared" si="0"/>
        <v>0.3125</v>
      </c>
      <c r="C15" s="109">
        <f t="shared" si="0"/>
        <v>0.5</v>
      </c>
      <c r="D15" s="108">
        <f t="shared" si="0"/>
        <v>0.54166666666666663</v>
      </c>
      <c r="E15" s="109">
        <f t="shared" si="0"/>
        <v>0.69791666666666663</v>
      </c>
      <c r="F15" s="97">
        <f t="shared" si="0"/>
        <v>0</v>
      </c>
      <c r="G15" s="109">
        <f t="shared" si="0"/>
        <v>0</v>
      </c>
      <c r="H15" s="117">
        <v>0.29166666666666669</v>
      </c>
      <c r="I15" s="118">
        <v>0.51041666666666663</v>
      </c>
      <c r="J15" s="117">
        <v>0.53125</v>
      </c>
      <c r="K15" s="137">
        <v>0.73958333333333337</v>
      </c>
      <c r="L15" s="77">
        <f t="shared" si="1"/>
        <v>0.21874999999999994</v>
      </c>
      <c r="M15" s="74"/>
      <c r="N15" s="74"/>
      <c r="O15" s="75"/>
      <c r="P15" s="73">
        <f t="shared" si="2"/>
        <v>0.20833333333333337</v>
      </c>
      <c r="Q15" s="74"/>
      <c r="R15" s="74"/>
      <c r="S15" s="74"/>
      <c r="T15" s="94">
        <f>SUM(C15-B15,E15-D15,G15-F15)-Z17</f>
        <v>0.33333333333333331</v>
      </c>
      <c r="U15" s="82">
        <f>SUM(L15,P15)-Z17</f>
        <v>0.41666666666666663</v>
      </c>
      <c r="V15" s="123" t="str">
        <f t="shared" ca="1" si="6"/>
        <v/>
      </c>
      <c r="W15" s="44">
        <f t="shared" si="3"/>
        <v>8.3333333333333315E-2</v>
      </c>
      <c r="X15" s="76"/>
      <c r="Y15" s="32" t="s">
        <v>23</v>
      </c>
      <c r="Z15" s="33"/>
      <c r="AA15" s="33"/>
      <c r="AB15" s="35"/>
      <c r="AC15" s="35"/>
      <c r="AD15" s="35"/>
      <c r="AE15" s="36"/>
    </row>
    <row r="16" spans="1:38" ht="11.45" customHeight="1" thickBot="1" x14ac:dyDescent="0.3">
      <c r="A16" s="102">
        <f t="shared" si="4"/>
        <v>42894</v>
      </c>
      <c r="B16" s="108">
        <f t="shared" si="0"/>
        <v>0.3125</v>
      </c>
      <c r="C16" s="109">
        <f t="shared" si="0"/>
        <v>0.5</v>
      </c>
      <c r="D16" s="108">
        <f t="shared" si="0"/>
        <v>0.54166666666666663</v>
      </c>
      <c r="E16" s="109">
        <f t="shared" si="0"/>
        <v>0.69791666666666663</v>
      </c>
      <c r="F16" s="97">
        <f t="shared" si="0"/>
        <v>0</v>
      </c>
      <c r="G16" s="109">
        <f t="shared" si="0"/>
        <v>0</v>
      </c>
      <c r="H16" s="117">
        <v>0.29166666666666669</v>
      </c>
      <c r="I16" s="118">
        <v>0.51041666666666663</v>
      </c>
      <c r="J16" s="117">
        <v>0.53125</v>
      </c>
      <c r="K16" s="137">
        <v>0.72916666666666663</v>
      </c>
      <c r="L16" s="77">
        <f t="shared" si="1"/>
        <v>0.21874999999999994</v>
      </c>
      <c r="M16" s="74"/>
      <c r="N16" s="74"/>
      <c r="O16" s="75"/>
      <c r="P16" s="73">
        <f t="shared" si="2"/>
        <v>0.19791666666666663</v>
      </c>
      <c r="Q16" s="74"/>
      <c r="R16" s="74"/>
      <c r="S16" s="74"/>
      <c r="T16" s="94">
        <f>SUM(C16-B16,E16-D16,G16-F16)-Z17</f>
        <v>0.33333333333333331</v>
      </c>
      <c r="U16" s="82">
        <f>SUM(L16,P16)-Z17</f>
        <v>0.40624999999999989</v>
      </c>
      <c r="V16" s="123" t="str">
        <f t="shared" ca="1" si="6"/>
        <v/>
      </c>
      <c r="W16" s="44">
        <f t="shared" si="3"/>
        <v>7.2916666666666574E-2</v>
      </c>
      <c r="X16" s="76"/>
      <c r="Y16" s="37" t="s">
        <v>24</v>
      </c>
      <c r="Z16" s="38"/>
      <c r="AA16" s="38"/>
      <c r="AB16" s="39"/>
      <c r="AC16" s="39"/>
      <c r="AD16" s="39"/>
      <c r="AE16" s="40"/>
    </row>
    <row r="17" spans="1:26" ht="11.45" customHeight="1" thickBot="1" x14ac:dyDescent="0.25">
      <c r="A17" s="102">
        <f t="shared" si="4"/>
        <v>42895</v>
      </c>
      <c r="B17" s="83">
        <f t="shared" si="0"/>
        <v>0.3125</v>
      </c>
      <c r="C17" s="110">
        <f t="shared" si="0"/>
        <v>0.5</v>
      </c>
      <c r="D17" s="83">
        <f t="shared" si="0"/>
        <v>0.54166666666666663</v>
      </c>
      <c r="E17" s="110">
        <f t="shared" si="0"/>
        <v>0.69791666666666663</v>
      </c>
      <c r="F17" s="98">
        <f t="shared" si="0"/>
        <v>0</v>
      </c>
      <c r="G17" s="110">
        <f t="shared" si="0"/>
        <v>0</v>
      </c>
      <c r="H17" s="119">
        <v>0.29166666666666669</v>
      </c>
      <c r="I17" s="120">
        <v>0.51041666666666663</v>
      </c>
      <c r="J17" s="119">
        <v>0.53125</v>
      </c>
      <c r="K17" s="138">
        <v>0.72916666666666663</v>
      </c>
      <c r="L17" s="77">
        <f t="shared" si="1"/>
        <v>0.21874999999999994</v>
      </c>
      <c r="M17" s="74"/>
      <c r="N17" s="74"/>
      <c r="O17" s="75"/>
      <c r="P17" s="73">
        <f t="shared" si="2"/>
        <v>0.19791666666666663</v>
      </c>
      <c r="Q17" s="74"/>
      <c r="R17" s="74"/>
      <c r="S17" s="74"/>
      <c r="T17" s="94">
        <f>SUM(C17-B17,E17-D17,G17-F17)-Z17</f>
        <v>0.33333333333333331</v>
      </c>
      <c r="U17" s="84">
        <f>SUM(L17,P17)-Z17</f>
        <v>0.40624999999999989</v>
      </c>
      <c r="V17" s="123" t="str">
        <f t="shared" ca="1" si="6"/>
        <v/>
      </c>
      <c r="W17" s="44">
        <f t="shared" si="3"/>
        <v>7.2916666666666574E-2</v>
      </c>
      <c r="X17" s="76"/>
      <c r="Y17" s="2" t="s">
        <v>26</v>
      </c>
      <c r="Z17" s="72">
        <v>1.0416666666666666E-2</v>
      </c>
    </row>
    <row r="18" spans="1:26" ht="11.45" customHeight="1" thickBot="1" x14ac:dyDescent="0.25">
      <c r="A18" s="102">
        <f t="shared" si="4"/>
        <v>42896</v>
      </c>
      <c r="B18" s="106">
        <f t="shared" si="0"/>
        <v>0</v>
      </c>
      <c r="C18" s="86">
        <f t="shared" si="0"/>
        <v>0</v>
      </c>
      <c r="D18" s="86">
        <f t="shared" si="0"/>
        <v>0</v>
      </c>
      <c r="E18" s="107">
        <f t="shared" si="0"/>
        <v>0</v>
      </c>
      <c r="F18" s="106">
        <f t="shared" si="0"/>
        <v>0</v>
      </c>
      <c r="G18" s="107">
        <f t="shared" si="0"/>
        <v>0</v>
      </c>
      <c r="H18" s="131"/>
      <c r="I18" s="132"/>
      <c r="J18" s="132"/>
      <c r="K18" s="133"/>
      <c r="L18" s="77">
        <f t="shared" si="1"/>
        <v>0</v>
      </c>
      <c r="M18" s="74"/>
      <c r="N18" s="74"/>
      <c r="O18" s="75"/>
      <c r="P18" s="73">
        <f t="shared" si="2"/>
        <v>0</v>
      </c>
      <c r="Q18" s="74"/>
      <c r="R18" s="74"/>
      <c r="S18" s="74"/>
      <c r="T18" s="94"/>
      <c r="U18" s="121"/>
      <c r="W18" s="44">
        <f t="shared" si="3"/>
        <v>0</v>
      </c>
      <c r="X18" s="76"/>
    </row>
    <row r="19" spans="1:26" ht="11.45" customHeight="1" thickBot="1" x14ac:dyDescent="0.25">
      <c r="A19" s="103">
        <f t="shared" si="4"/>
        <v>42897</v>
      </c>
      <c r="B19" s="83">
        <f t="shared" ref="B19:G28" si="7">IF($A19="","",VLOOKUP(TEXT($A19,"jjjj"),horaires,INT(COLUMN()),FALSE))</f>
        <v>0</v>
      </c>
      <c r="C19" s="87">
        <f t="shared" si="7"/>
        <v>0</v>
      </c>
      <c r="D19" s="87">
        <f t="shared" si="7"/>
        <v>0</v>
      </c>
      <c r="E19" s="110">
        <f t="shared" si="7"/>
        <v>0</v>
      </c>
      <c r="F19" s="83">
        <f t="shared" si="7"/>
        <v>0</v>
      </c>
      <c r="G19" s="110">
        <f t="shared" si="7"/>
        <v>0</v>
      </c>
      <c r="H19" s="134"/>
      <c r="I19" s="88"/>
      <c r="J19" s="88"/>
      <c r="K19" s="135"/>
      <c r="L19" s="77">
        <f t="shared" si="1"/>
        <v>0</v>
      </c>
      <c r="M19" s="74"/>
      <c r="N19" s="74"/>
      <c r="O19" s="75"/>
      <c r="P19" s="73">
        <f t="shared" si="2"/>
        <v>0</v>
      </c>
      <c r="Q19" s="74"/>
      <c r="R19" s="74"/>
      <c r="S19" s="74"/>
      <c r="T19" s="94">
        <f t="shared" si="5"/>
        <v>0</v>
      </c>
      <c r="U19" s="84">
        <f>SUM(T19-R19-P19,N19,L19)</f>
        <v>0</v>
      </c>
      <c r="V19" s="123"/>
      <c r="W19" s="44">
        <f t="shared" si="3"/>
        <v>0</v>
      </c>
    </row>
    <row r="20" spans="1:26" ht="11.45" customHeight="1" thickBot="1" x14ac:dyDescent="0.25">
      <c r="A20" s="101">
        <f t="shared" si="4"/>
        <v>42898</v>
      </c>
      <c r="B20" s="106">
        <f t="shared" si="0"/>
        <v>0.3125</v>
      </c>
      <c r="C20" s="107">
        <f t="shared" si="0"/>
        <v>0.5</v>
      </c>
      <c r="D20" s="106">
        <f t="shared" si="0"/>
        <v>0.54166666666666663</v>
      </c>
      <c r="E20" s="107">
        <f t="shared" si="0"/>
        <v>0.69791666666666663</v>
      </c>
      <c r="F20" s="96">
        <f t="shared" si="0"/>
        <v>0</v>
      </c>
      <c r="G20" s="107">
        <f t="shared" si="0"/>
        <v>0</v>
      </c>
      <c r="H20" s="115">
        <v>0.29166666666666669</v>
      </c>
      <c r="I20" s="116">
        <v>0.51041666666666663</v>
      </c>
      <c r="J20" s="115">
        <v>0.53125</v>
      </c>
      <c r="K20" s="116">
        <v>0.70833333333333337</v>
      </c>
      <c r="L20" s="77">
        <f t="shared" si="1"/>
        <v>0.21874999999999994</v>
      </c>
      <c r="M20" s="74"/>
      <c r="N20" s="74"/>
      <c r="O20" s="75"/>
      <c r="P20" s="73">
        <f t="shared" si="2"/>
        <v>0.17708333333333337</v>
      </c>
      <c r="Q20" s="74"/>
      <c r="R20" s="74"/>
      <c r="S20" s="74"/>
      <c r="T20" s="94">
        <f>SUM(C20-B20,E20-D20,G20-F20)-Z17</f>
        <v>0.33333333333333331</v>
      </c>
      <c r="U20" s="81">
        <f>SUM(L20,P20)-Z17</f>
        <v>0.38541666666666663</v>
      </c>
      <c r="V20" s="123" t="str">
        <f t="shared" ca="1" si="6"/>
        <v/>
      </c>
      <c r="W20" s="44">
        <f t="shared" si="3"/>
        <v>5.2083333333333315E-2</v>
      </c>
    </row>
    <row r="21" spans="1:26" ht="11.45" customHeight="1" thickBot="1" x14ac:dyDescent="0.25">
      <c r="A21" s="102">
        <f t="shared" si="4"/>
        <v>42899</v>
      </c>
      <c r="B21" s="108">
        <f t="shared" si="0"/>
        <v>0.3125</v>
      </c>
      <c r="C21" s="109">
        <f t="shared" si="0"/>
        <v>0.5</v>
      </c>
      <c r="D21" s="108">
        <f t="shared" si="0"/>
        <v>0.54166666666666663</v>
      </c>
      <c r="E21" s="109">
        <f t="shared" si="0"/>
        <v>0.69791666666666663</v>
      </c>
      <c r="F21" s="97">
        <f t="shared" si="0"/>
        <v>0</v>
      </c>
      <c r="G21" s="109">
        <f t="shared" si="0"/>
        <v>0</v>
      </c>
      <c r="H21" s="117">
        <v>0.29166666666666669</v>
      </c>
      <c r="I21" s="118">
        <v>0.51041666666666663</v>
      </c>
      <c r="J21" s="117">
        <v>0.53125</v>
      </c>
      <c r="K21" s="118">
        <v>0.70833333333333337</v>
      </c>
      <c r="L21" s="77">
        <f t="shared" si="1"/>
        <v>0.21874999999999994</v>
      </c>
      <c r="M21" s="74"/>
      <c r="N21" s="74"/>
      <c r="O21" s="75"/>
      <c r="P21" s="73">
        <f t="shared" si="2"/>
        <v>0.17708333333333337</v>
      </c>
      <c r="Q21" s="74"/>
      <c r="R21" s="74"/>
      <c r="S21" s="74"/>
      <c r="T21" s="94">
        <f>SUM(C21-B21,E21-D21,G21-F21)-Z17</f>
        <v>0.33333333333333331</v>
      </c>
      <c r="U21" s="82">
        <f>SUM(L21,P21)-Z24</f>
        <v>0.39583333333333331</v>
      </c>
      <c r="V21" s="123" t="str">
        <f t="shared" ca="1" si="6"/>
        <v/>
      </c>
      <c r="W21" s="44">
        <f t="shared" si="3"/>
        <v>6.25E-2</v>
      </c>
    </row>
    <row r="22" spans="1:26" ht="11.45" customHeight="1" thickBot="1" x14ac:dyDescent="0.25">
      <c r="A22" s="102">
        <f t="shared" si="4"/>
        <v>42900</v>
      </c>
      <c r="B22" s="108">
        <f t="shared" si="0"/>
        <v>0.3125</v>
      </c>
      <c r="C22" s="109">
        <f t="shared" si="0"/>
        <v>0.5</v>
      </c>
      <c r="D22" s="108">
        <f t="shared" si="0"/>
        <v>0.54166666666666663</v>
      </c>
      <c r="E22" s="109">
        <f t="shared" si="0"/>
        <v>0.69791666666666663</v>
      </c>
      <c r="F22" s="97">
        <f t="shared" si="0"/>
        <v>0</v>
      </c>
      <c r="G22" s="109">
        <f t="shared" si="0"/>
        <v>0</v>
      </c>
      <c r="H22" s="117">
        <v>0.29166666666666669</v>
      </c>
      <c r="I22" s="118">
        <v>0.51041666666666663</v>
      </c>
      <c r="J22" s="117">
        <v>0.53125</v>
      </c>
      <c r="K22" s="118">
        <v>0.72916666666666663</v>
      </c>
      <c r="L22" s="77">
        <f t="shared" si="1"/>
        <v>0.21874999999999994</v>
      </c>
      <c r="M22" s="74"/>
      <c r="N22" s="74"/>
      <c r="O22" s="75"/>
      <c r="P22" s="73">
        <f t="shared" si="2"/>
        <v>0.19791666666666663</v>
      </c>
      <c r="Q22" s="74"/>
      <c r="R22" s="74"/>
      <c r="S22" s="74"/>
      <c r="T22" s="94">
        <f>SUM(C22-B22,E22-D22,G22-F22)-Z17</f>
        <v>0.33333333333333331</v>
      </c>
      <c r="U22" s="82">
        <f>SUM(L22,P22)-Z24</f>
        <v>0.41666666666666657</v>
      </c>
      <c r="V22" s="123" t="str">
        <f t="shared" ca="1" si="6"/>
        <v/>
      </c>
      <c r="W22" s="44">
        <f t="shared" si="3"/>
        <v>8.3333333333333259E-2</v>
      </c>
    </row>
    <row r="23" spans="1:26" ht="11.45" customHeight="1" thickBot="1" x14ac:dyDescent="0.25">
      <c r="A23" s="102">
        <f t="shared" si="4"/>
        <v>42901</v>
      </c>
      <c r="B23" s="108">
        <f t="shared" si="0"/>
        <v>0.3125</v>
      </c>
      <c r="C23" s="109">
        <f t="shared" si="0"/>
        <v>0.5</v>
      </c>
      <c r="D23" s="108">
        <f t="shared" si="0"/>
        <v>0.54166666666666663</v>
      </c>
      <c r="E23" s="109">
        <f t="shared" si="0"/>
        <v>0.69791666666666663</v>
      </c>
      <c r="F23" s="97">
        <f t="shared" si="0"/>
        <v>0</v>
      </c>
      <c r="G23" s="109">
        <f t="shared" si="0"/>
        <v>0</v>
      </c>
      <c r="H23" s="117">
        <v>0.29166666666666669</v>
      </c>
      <c r="I23" s="118">
        <v>0.51041666666666663</v>
      </c>
      <c r="J23" s="117">
        <v>0.53125</v>
      </c>
      <c r="K23" s="118">
        <v>0.72916666666666663</v>
      </c>
      <c r="L23" s="77">
        <f t="shared" si="1"/>
        <v>0.21874999999999994</v>
      </c>
      <c r="M23" s="74"/>
      <c r="N23" s="74"/>
      <c r="O23" s="75"/>
      <c r="P23" s="73">
        <f t="shared" si="2"/>
        <v>0.19791666666666663</v>
      </c>
      <c r="Q23" s="74"/>
      <c r="R23" s="74"/>
      <c r="S23" s="74"/>
      <c r="T23" s="94">
        <f>SUM(C23-B23,E23-D23,G23-F23)-Z17</f>
        <v>0.33333333333333331</v>
      </c>
      <c r="U23" s="82">
        <f>SUM(L23,P23)-Z24</f>
        <v>0.41666666666666657</v>
      </c>
      <c r="V23" s="123" t="str">
        <f t="shared" ca="1" si="6"/>
        <v/>
      </c>
      <c r="W23" s="44">
        <f t="shared" si="3"/>
        <v>8.3333333333333259E-2</v>
      </c>
    </row>
    <row r="24" spans="1:26" ht="11.45" customHeight="1" thickBot="1" x14ac:dyDescent="0.25">
      <c r="A24" s="102">
        <f t="shared" si="4"/>
        <v>42902</v>
      </c>
      <c r="B24" s="83">
        <f t="shared" si="0"/>
        <v>0.3125</v>
      </c>
      <c r="C24" s="110">
        <f t="shared" si="0"/>
        <v>0.5</v>
      </c>
      <c r="D24" s="83">
        <f t="shared" si="0"/>
        <v>0.54166666666666663</v>
      </c>
      <c r="E24" s="110">
        <f t="shared" si="0"/>
        <v>0.69791666666666663</v>
      </c>
      <c r="F24" s="98">
        <f t="shared" si="0"/>
        <v>0</v>
      </c>
      <c r="G24" s="110">
        <f t="shared" si="0"/>
        <v>0</v>
      </c>
      <c r="H24" s="119">
        <v>0.29166666666666669</v>
      </c>
      <c r="I24" s="120">
        <v>0.51041666666666663</v>
      </c>
      <c r="J24" s="119">
        <v>0.53125</v>
      </c>
      <c r="K24" s="120">
        <v>0.72916666666666663</v>
      </c>
      <c r="L24" s="77">
        <f t="shared" si="1"/>
        <v>0.21874999999999994</v>
      </c>
      <c r="M24" s="74"/>
      <c r="N24" s="74"/>
      <c r="O24" s="75"/>
      <c r="P24" s="73">
        <f t="shared" si="2"/>
        <v>0.19791666666666663</v>
      </c>
      <c r="Q24" s="74"/>
      <c r="R24" s="74"/>
      <c r="S24" s="74"/>
      <c r="T24" s="94">
        <f>SUM(C24-B24,E24-D24,G24-F24)-Z17</f>
        <v>0.33333333333333331</v>
      </c>
      <c r="U24" s="84">
        <f>SUM(L24,P24)-Z24</f>
        <v>0.41666666666666657</v>
      </c>
      <c r="V24" s="123" t="str">
        <f t="shared" ca="1" si="6"/>
        <v/>
      </c>
      <c r="W24" s="44">
        <f t="shared" si="3"/>
        <v>8.3333333333333259E-2</v>
      </c>
    </row>
    <row r="25" spans="1:26" ht="11.45" customHeight="1" thickBot="1" x14ac:dyDescent="0.25">
      <c r="A25" s="102">
        <f t="shared" si="4"/>
        <v>42903</v>
      </c>
      <c r="B25" s="106">
        <f t="shared" ref="B25:G26" si="8">IF($A25="","",VLOOKUP(TEXT($A25,"jjjj"),horaires,INT(COLUMN()),FALSE))</f>
        <v>0</v>
      </c>
      <c r="C25" s="86">
        <f t="shared" si="8"/>
        <v>0</v>
      </c>
      <c r="D25" s="86">
        <f t="shared" si="8"/>
        <v>0</v>
      </c>
      <c r="E25" s="107">
        <f t="shared" si="8"/>
        <v>0</v>
      </c>
      <c r="F25" s="106">
        <f t="shared" si="8"/>
        <v>0</v>
      </c>
      <c r="G25" s="107">
        <f t="shared" si="8"/>
        <v>0</v>
      </c>
      <c r="H25" s="131"/>
      <c r="I25" s="132"/>
      <c r="J25" s="132"/>
      <c r="K25" s="133"/>
      <c r="L25" s="77">
        <f t="shared" si="1"/>
        <v>0</v>
      </c>
      <c r="M25" s="74"/>
      <c r="N25" s="74"/>
      <c r="O25" s="75"/>
      <c r="P25" s="73">
        <f t="shared" si="2"/>
        <v>0</v>
      </c>
      <c r="Q25" s="74"/>
      <c r="R25" s="74"/>
      <c r="S25" s="74"/>
      <c r="T25" s="94">
        <f t="shared" si="5"/>
        <v>0</v>
      </c>
      <c r="U25" s="121">
        <f>SUM(T25-R25-P25,N25,L25)</f>
        <v>0</v>
      </c>
      <c r="V25" s="123">
        <f t="shared" ca="1" si="6"/>
        <v>1.6666666666666665</v>
      </c>
      <c r="W25" s="44">
        <f t="shared" si="3"/>
        <v>0</v>
      </c>
    </row>
    <row r="26" spans="1:26" ht="11.45" customHeight="1" thickBot="1" x14ac:dyDescent="0.25">
      <c r="A26" s="103">
        <f t="shared" si="4"/>
        <v>42904</v>
      </c>
      <c r="B26" s="83">
        <f t="shared" si="7"/>
        <v>0</v>
      </c>
      <c r="C26" s="87">
        <f t="shared" si="7"/>
        <v>0</v>
      </c>
      <c r="D26" s="87">
        <f t="shared" si="7"/>
        <v>0</v>
      </c>
      <c r="E26" s="110">
        <f t="shared" si="7"/>
        <v>0</v>
      </c>
      <c r="F26" s="83">
        <f t="shared" si="7"/>
        <v>0</v>
      </c>
      <c r="G26" s="110">
        <f t="shared" si="7"/>
        <v>0</v>
      </c>
      <c r="H26" s="134"/>
      <c r="I26" s="88"/>
      <c r="J26" s="88"/>
      <c r="K26" s="135"/>
      <c r="L26" s="77">
        <f t="shared" si="1"/>
        <v>0</v>
      </c>
      <c r="M26" s="74"/>
      <c r="N26" s="74"/>
      <c r="O26" s="75"/>
      <c r="P26" s="73">
        <f t="shared" si="2"/>
        <v>0</v>
      </c>
      <c r="Q26" s="74"/>
      <c r="R26" s="74"/>
      <c r="S26" s="74"/>
      <c r="T26" s="94">
        <f t="shared" si="5"/>
        <v>0</v>
      </c>
      <c r="U26" s="84">
        <f>SUM(T26-R26-P26,N26,L26)</f>
        <v>0</v>
      </c>
      <c r="V26" s="123" t="str">
        <f t="shared" ca="1" si="6"/>
        <v/>
      </c>
      <c r="W26" s="44">
        <f t="shared" si="3"/>
        <v>0</v>
      </c>
    </row>
    <row r="27" spans="1:26" ht="11.45" customHeight="1" thickBot="1" x14ac:dyDescent="0.25">
      <c r="A27" s="26">
        <f t="shared" si="4"/>
        <v>42905</v>
      </c>
      <c r="B27" s="41">
        <f t="shared" si="7"/>
        <v>0.3125</v>
      </c>
      <c r="C27" s="41">
        <f t="shared" si="7"/>
        <v>0.5</v>
      </c>
      <c r="D27" s="41">
        <f t="shared" si="7"/>
        <v>0.54166666666666663</v>
      </c>
      <c r="E27" s="41">
        <f t="shared" si="7"/>
        <v>0.69791666666666663</v>
      </c>
      <c r="F27" s="41">
        <f t="shared" si="7"/>
        <v>0</v>
      </c>
      <c r="G27" s="41">
        <f t="shared" si="7"/>
        <v>0</v>
      </c>
      <c r="H27" s="70">
        <v>0.28125</v>
      </c>
      <c r="I27" s="71">
        <v>0.51041666666666663</v>
      </c>
      <c r="J27" s="70">
        <v>0.53125</v>
      </c>
      <c r="K27" s="71">
        <v>0.73958333333333337</v>
      </c>
      <c r="L27" s="77">
        <f t="shared" si="1"/>
        <v>0.22916666666666663</v>
      </c>
      <c r="M27" s="74"/>
      <c r="N27" s="74"/>
      <c r="O27" s="75"/>
      <c r="P27" s="73">
        <f t="shared" si="2"/>
        <v>0.20833333333333337</v>
      </c>
      <c r="Q27" s="74"/>
      <c r="R27" s="74"/>
      <c r="S27" s="74"/>
      <c r="T27" s="94">
        <f>SUM(C27-B27,E27-D27,G27-F27)-Z17</f>
        <v>0.33333333333333331</v>
      </c>
      <c r="U27" s="44">
        <f>SUM(T27-R27-P27,N27,L27)</f>
        <v>0.35416666666666657</v>
      </c>
      <c r="V27" s="123" t="str">
        <f t="shared" ca="1" si="6"/>
        <v/>
      </c>
      <c r="W27" s="44">
        <f t="shared" si="3"/>
        <v>2.0833333333333259E-2</v>
      </c>
    </row>
    <row r="28" spans="1:26" ht="11.45" customHeight="1" thickBot="1" x14ac:dyDescent="0.25">
      <c r="A28" s="26">
        <f t="shared" si="4"/>
        <v>42906</v>
      </c>
      <c r="B28" s="41">
        <f t="shared" si="7"/>
        <v>0.3125</v>
      </c>
      <c r="C28" s="41">
        <f t="shared" si="7"/>
        <v>0.5</v>
      </c>
      <c r="D28" s="41">
        <f t="shared" si="7"/>
        <v>0.54166666666666663</v>
      </c>
      <c r="E28" s="41">
        <f t="shared" si="7"/>
        <v>0.69791666666666663</v>
      </c>
      <c r="F28" s="41">
        <f t="shared" si="7"/>
        <v>0</v>
      </c>
      <c r="G28" s="41">
        <f t="shared" si="7"/>
        <v>0</v>
      </c>
      <c r="H28" s="20"/>
      <c r="I28" s="21"/>
      <c r="J28" s="20"/>
      <c r="K28" s="21"/>
      <c r="L28" s="77">
        <f t="shared" si="1"/>
        <v>0</v>
      </c>
      <c r="M28" s="74"/>
      <c r="N28" s="74"/>
      <c r="O28" s="75"/>
      <c r="P28" s="73">
        <f t="shared" si="2"/>
        <v>0</v>
      </c>
      <c r="Q28" s="74"/>
      <c r="R28" s="74"/>
      <c r="S28" s="74"/>
      <c r="T28" s="94">
        <f>SUM(C28-B28,E28-D28,G28-F28)-Z17</f>
        <v>0.33333333333333331</v>
      </c>
      <c r="U28" s="44">
        <f>SUM(T28-R28-P28,N28,L28)</f>
        <v>0.33333333333333331</v>
      </c>
      <c r="V28" s="123" t="str">
        <f t="shared" ca="1" si="6"/>
        <v/>
      </c>
      <c r="W28" s="44">
        <f t="shared" si="3"/>
        <v>0</v>
      </c>
    </row>
    <row r="29" spans="1:26" ht="11.45" customHeight="1" thickBot="1" x14ac:dyDescent="0.25">
      <c r="A29" s="26">
        <f t="shared" si="4"/>
        <v>42907</v>
      </c>
      <c r="B29" s="41">
        <f t="shared" ref="B29:G39" si="9">IF($A29="","",VLOOKUP(TEXT($A29,"jjjj"),horaires,INT(COLUMN()),FALSE))</f>
        <v>0.3125</v>
      </c>
      <c r="C29" s="41">
        <f t="shared" si="9"/>
        <v>0.5</v>
      </c>
      <c r="D29" s="41">
        <f t="shared" si="9"/>
        <v>0.54166666666666663</v>
      </c>
      <c r="E29" s="41">
        <f t="shared" si="9"/>
        <v>0.69791666666666663</v>
      </c>
      <c r="F29" s="41">
        <f t="shared" si="9"/>
        <v>0</v>
      </c>
      <c r="G29" s="41">
        <f t="shared" si="9"/>
        <v>0</v>
      </c>
      <c r="H29" s="20"/>
      <c r="I29" s="21"/>
      <c r="J29" s="20"/>
      <c r="K29" s="21"/>
      <c r="L29" s="77">
        <f t="shared" si="1"/>
        <v>0</v>
      </c>
      <c r="M29" s="74"/>
      <c r="N29" s="74"/>
      <c r="O29" s="75"/>
      <c r="P29" s="73">
        <f t="shared" si="2"/>
        <v>0</v>
      </c>
      <c r="Q29" s="74"/>
      <c r="R29" s="74"/>
      <c r="S29" s="74"/>
      <c r="T29" s="94">
        <f>SUM(C29-B29,E29-D29,G29-F29)-Z17</f>
        <v>0.33333333333333331</v>
      </c>
      <c r="U29" s="44">
        <f>SUM(T29-R29-P29,N29,L29)</f>
        <v>0.33333333333333331</v>
      </c>
      <c r="V29" s="123" t="str">
        <f t="shared" ca="1" si="6"/>
        <v/>
      </c>
      <c r="W29" s="44">
        <f t="shared" si="3"/>
        <v>0</v>
      </c>
    </row>
    <row r="30" spans="1:26" ht="11.45" customHeight="1" thickBot="1" x14ac:dyDescent="0.25">
      <c r="A30" s="26">
        <f t="shared" si="4"/>
        <v>42908</v>
      </c>
      <c r="B30" s="41">
        <f t="shared" si="9"/>
        <v>0.3125</v>
      </c>
      <c r="C30" s="41">
        <f t="shared" si="9"/>
        <v>0.5</v>
      </c>
      <c r="D30" s="41">
        <f t="shared" si="9"/>
        <v>0.54166666666666663</v>
      </c>
      <c r="E30" s="41">
        <f t="shared" si="9"/>
        <v>0.69791666666666663</v>
      </c>
      <c r="F30" s="41">
        <f t="shared" si="9"/>
        <v>0</v>
      </c>
      <c r="G30" s="41">
        <f t="shared" si="9"/>
        <v>0</v>
      </c>
      <c r="H30" s="20"/>
      <c r="I30" s="21"/>
      <c r="J30" s="20"/>
      <c r="K30" s="21"/>
      <c r="L30" s="77">
        <f t="shared" si="1"/>
        <v>0</v>
      </c>
      <c r="M30" s="74"/>
      <c r="N30" s="74"/>
      <c r="O30" s="75"/>
      <c r="P30" s="73">
        <f t="shared" si="2"/>
        <v>0</v>
      </c>
      <c r="Q30" s="74"/>
      <c r="R30" s="74"/>
      <c r="S30" s="74"/>
      <c r="T30" s="94">
        <f>SUM(C30-B30,E30-D30,G30-F30)-Z17</f>
        <v>0.33333333333333331</v>
      </c>
      <c r="U30" s="44">
        <f>SUM(T30-R30-P30,N30,L30)</f>
        <v>0.33333333333333331</v>
      </c>
      <c r="V30" s="123" t="str">
        <f t="shared" ca="1" si="6"/>
        <v/>
      </c>
      <c r="W30" s="44">
        <f t="shared" si="3"/>
        <v>0</v>
      </c>
    </row>
    <row r="31" spans="1:26" ht="11.45" customHeight="1" thickBot="1" x14ac:dyDescent="0.25">
      <c r="A31" s="26">
        <f t="shared" si="4"/>
        <v>42909</v>
      </c>
      <c r="B31" s="41">
        <f t="shared" si="9"/>
        <v>0.3125</v>
      </c>
      <c r="C31" s="41">
        <f t="shared" si="9"/>
        <v>0.5</v>
      </c>
      <c r="D31" s="41">
        <f t="shared" si="9"/>
        <v>0.54166666666666663</v>
      </c>
      <c r="E31" s="41">
        <f t="shared" si="9"/>
        <v>0.69791666666666663</v>
      </c>
      <c r="F31" s="41">
        <f t="shared" si="9"/>
        <v>0</v>
      </c>
      <c r="G31" s="41">
        <f t="shared" si="9"/>
        <v>0</v>
      </c>
      <c r="H31" s="20"/>
      <c r="I31" s="21"/>
      <c r="J31" s="20"/>
      <c r="K31" s="21"/>
      <c r="L31" s="77">
        <f t="shared" si="1"/>
        <v>0</v>
      </c>
      <c r="M31" s="74"/>
      <c r="N31" s="74"/>
      <c r="O31" s="75"/>
      <c r="P31" s="73">
        <f t="shared" si="2"/>
        <v>0</v>
      </c>
      <c r="Q31" s="74"/>
      <c r="R31" s="74"/>
      <c r="S31" s="74"/>
      <c r="T31" s="94">
        <f>SUM(C31-B31,E31-D31,G31-F31)-Z17</f>
        <v>0.33333333333333331</v>
      </c>
      <c r="U31" s="44">
        <f>SUM(T31-R31-P31,N31,L31)</f>
        <v>0.33333333333333331</v>
      </c>
      <c r="V31" s="123" t="str">
        <f t="shared" ca="1" si="6"/>
        <v/>
      </c>
      <c r="W31" s="44">
        <f t="shared" si="3"/>
        <v>0</v>
      </c>
    </row>
    <row r="32" spans="1:26" ht="11.45" customHeight="1" thickBot="1" x14ac:dyDescent="0.25">
      <c r="A32" s="26">
        <f t="shared" si="4"/>
        <v>42910</v>
      </c>
      <c r="B32" s="41">
        <f t="shared" si="9"/>
        <v>0</v>
      </c>
      <c r="C32" s="41">
        <f t="shared" si="9"/>
        <v>0</v>
      </c>
      <c r="D32" s="41">
        <f t="shared" si="9"/>
        <v>0</v>
      </c>
      <c r="E32" s="41">
        <f t="shared" si="9"/>
        <v>0</v>
      </c>
      <c r="F32" s="41">
        <f t="shared" si="9"/>
        <v>0</v>
      </c>
      <c r="G32" s="41">
        <f t="shared" si="9"/>
        <v>0</v>
      </c>
      <c r="H32" s="131"/>
      <c r="I32" s="132"/>
      <c r="J32" s="132"/>
      <c r="K32" s="133"/>
      <c r="L32" s="77">
        <f t="shared" si="1"/>
        <v>0</v>
      </c>
      <c r="M32" s="74"/>
      <c r="N32" s="74"/>
      <c r="O32" s="75"/>
      <c r="P32" s="73">
        <f t="shared" si="2"/>
        <v>0</v>
      </c>
      <c r="Q32" s="74"/>
      <c r="R32" s="74"/>
      <c r="S32" s="74"/>
      <c r="T32" s="94">
        <f t="shared" si="5"/>
        <v>0</v>
      </c>
      <c r="U32" s="44">
        <f>SUM(T32-R32-P32,N32,L32)</f>
        <v>0</v>
      </c>
      <c r="V32" s="123">
        <f t="shared" ca="1" si="6"/>
        <v>1.6666666666666665</v>
      </c>
      <c r="W32" s="44">
        <f t="shared" si="3"/>
        <v>0</v>
      </c>
    </row>
    <row r="33" spans="1:26" ht="11.45" customHeight="1" thickBot="1" x14ac:dyDescent="0.25">
      <c r="A33" s="26">
        <f t="shared" si="4"/>
        <v>42911</v>
      </c>
      <c r="B33" s="41">
        <f t="shared" si="9"/>
        <v>0</v>
      </c>
      <c r="C33" s="41">
        <f t="shared" si="9"/>
        <v>0</v>
      </c>
      <c r="D33" s="41">
        <f t="shared" si="9"/>
        <v>0</v>
      </c>
      <c r="E33" s="41">
        <f t="shared" si="9"/>
        <v>0</v>
      </c>
      <c r="F33" s="41">
        <f t="shared" si="9"/>
        <v>0</v>
      </c>
      <c r="G33" s="41">
        <f t="shared" si="9"/>
        <v>0</v>
      </c>
      <c r="H33" s="134"/>
      <c r="I33" s="88"/>
      <c r="J33" s="88"/>
      <c r="K33" s="135"/>
      <c r="L33" s="77">
        <f t="shared" si="1"/>
        <v>0</v>
      </c>
      <c r="M33" s="74"/>
      <c r="N33" s="74"/>
      <c r="O33" s="75"/>
      <c r="P33" s="73">
        <f t="shared" si="2"/>
        <v>0</v>
      </c>
      <c r="Q33" s="74"/>
      <c r="R33" s="74"/>
      <c r="S33" s="74"/>
      <c r="T33" s="94">
        <f t="shared" si="5"/>
        <v>0</v>
      </c>
      <c r="U33" s="44">
        <f>SUM(T33-R33-P33,N33,L33)</f>
        <v>0</v>
      </c>
      <c r="V33" s="123" t="str">
        <f t="shared" ca="1" si="6"/>
        <v/>
      </c>
      <c r="W33" s="44">
        <f t="shared" si="3"/>
        <v>0</v>
      </c>
    </row>
    <row r="34" spans="1:26" ht="11.45" customHeight="1" thickBot="1" x14ac:dyDescent="0.25">
      <c r="A34" s="26">
        <f t="shared" si="4"/>
        <v>42912</v>
      </c>
      <c r="B34" s="41">
        <f t="shared" si="9"/>
        <v>0.3125</v>
      </c>
      <c r="C34" s="41">
        <f t="shared" si="9"/>
        <v>0.5</v>
      </c>
      <c r="D34" s="41">
        <f t="shared" si="9"/>
        <v>0.54166666666666663</v>
      </c>
      <c r="E34" s="41">
        <f t="shared" si="9"/>
        <v>0.69791666666666663</v>
      </c>
      <c r="F34" s="41">
        <f t="shared" si="9"/>
        <v>0</v>
      </c>
      <c r="G34" s="41">
        <f t="shared" si="9"/>
        <v>0</v>
      </c>
      <c r="H34" s="20"/>
      <c r="I34" s="21"/>
      <c r="J34" s="20"/>
      <c r="K34" s="21"/>
      <c r="L34" s="77">
        <f t="shared" si="1"/>
        <v>0</v>
      </c>
      <c r="M34" s="74"/>
      <c r="N34" s="74"/>
      <c r="O34" s="75"/>
      <c r="P34" s="73">
        <f t="shared" si="2"/>
        <v>0</v>
      </c>
      <c r="Q34" s="74"/>
      <c r="R34" s="74"/>
      <c r="S34" s="74"/>
      <c r="T34" s="94">
        <f>SUM(C34-B34,E34-D34,G34-F34)-Z17</f>
        <v>0.33333333333333331</v>
      </c>
      <c r="U34" s="44">
        <f>SUM(T34-R34-P34,N34,L34)</f>
        <v>0.33333333333333331</v>
      </c>
      <c r="V34" s="123" t="str">
        <f t="shared" ca="1" si="6"/>
        <v/>
      </c>
      <c r="W34" s="44">
        <f t="shared" si="3"/>
        <v>0</v>
      </c>
      <c r="Y34" s="42"/>
    </row>
    <row r="35" spans="1:26" ht="11.45" customHeight="1" thickBot="1" x14ac:dyDescent="0.25">
      <c r="A35" s="26">
        <f t="shared" si="4"/>
        <v>42913</v>
      </c>
      <c r="B35" s="41">
        <f t="shared" si="9"/>
        <v>0.3125</v>
      </c>
      <c r="C35" s="41">
        <f t="shared" si="9"/>
        <v>0.5</v>
      </c>
      <c r="D35" s="41">
        <f t="shared" si="9"/>
        <v>0.54166666666666663</v>
      </c>
      <c r="E35" s="41">
        <f t="shared" si="9"/>
        <v>0.69791666666666663</v>
      </c>
      <c r="F35" s="41">
        <f t="shared" si="9"/>
        <v>0</v>
      </c>
      <c r="G35" s="41">
        <f t="shared" si="9"/>
        <v>0</v>
      </c>
      <c r="H35" s="20"/>
      <c r="I35" s="21"/>
      <c r="J35" s="20"/>
      <c r="K35" s="21"/>
      <c r="L35" s="77">
        <f t="shared" si="1"/>
        <v>0</v>
      </c>
      <c r="M35" s="74"/>
      <c r="N35" s="74"/>
      <c r="O35" s="75"/>
      <c r="P35" s="73">
        <f t="shared" si="2"/>
        <v>0</v>
      </c>
      <c r="Q35" s="74"/>
      <c r="R35" s="74"/>
      <c r="S35" s="74"/>
      <c r="T35" s="94">
        <f>SUM(C35-B35,E35-D35,G35-F35)-Z17</f>
        <v>0.33333333333333331</v>
      </c>
      <c r="U35" s="44">
        <f>SUM(T35-R35-P35,N35,L35)</f>
        <v>0.33333333333333331</v>
      </c>
      <c r="V35" s="123" t="str">
        <f t="shared" ca="1" si="6"/>
        <v/>
      </c>
      <c r="W35" s="44">
        <f t="shared" si="3"/>
        <v>0</v>
      </c>
    </row>
    <row r="36" spans="1:26" ht="11.45" customHeight="1" thickBot="1" x14ac:dyDescent="0.25">
      <c r="A36" s="26">
        <f t="shared" si="4"/>
        <v>42914</v>
      </c>
      <c r="B36" s="41">
        <f t="shared" si="9"/>
        <v>0.3125</v>
      </c>
      <c r="C36" s="41">
        <f t="shared" si="9"/>
        <v>0.5</v>
      </c>
      <c r="D36" s="41">
        <f t="shared" si="9"/>
        <v>0.54166666666666663</v>
      </c>
      <c r="E36" s="41">
        <f t="shared" si="9"/>
        <v>0.69791666666666663</v>
      </c>
      <c r="F36" s="41">
        <f t="shared" si="9"/>
        <v>0</v>
      </c>
      <c r="G36" s="41">
        <f t="shared" si="9"/>
        <v>0</v>
      </c>
      <c r="H36" s="20"/>
      <c r="I36" s="21"/>
      <c r="J36" s="20"/>
      <c r="K36" s="21"/>
      <c r="L36" s="77">
        <f t="shared" si="1"/>
        <v>0</v>
      </c>
      <c r="M36" s="74"/>
      <c r="N36" s="74"/>
      <c r="O36" s="75"/>
      <c r="P36" s="73">
        <f t="shared" si="2"/>
        <v>0</v>
      </c>
      <c r="Q36" s="74"/>
      <c r="R36" s="74"/>
      <c r="S36" s="74"/>
      <c r="T36" s="94">
        <f>SUM(C36-B36,E36-D36,G36-F36)-Z17</f>
        <v>0.33333333333333331</v>
      </c>
      <c r="U36" s="44">
        <f>IFERROR(SUM(T36-R36-P36,N36,L36),"")</f>
        <v>0.33333333333333331</v>
      </c>
      <c r="V36" s="123" t="str">
        <f t="shared" ca="1" si="6"/>
        <v/>
      </c>
      <c r="W36" s="44">
        <f t="shared" si="3"/>
        <v>0</v>
      </c>
    </row>
    <row r="37" spans="1:26" ht="11.45" customHeight="1" thickBot="1" x14ac:dyDescent="0.25">
      <c r="A37" s="26">
        <f t="shared" si="4"/>
        <v>42915</v>
      </c>
      <c r="B37" s="41">
        <f t="shared" si="9"/>
        <v>0.3125</v>
      </c>
      <c r="C37" s="41">
        <f t="shared" si="9"/>
        <v>0.5</v>
      </c>
      <c r="D37" s="41">
        <f t="shared" si="9"/>
        <v>0.54166666666666663</v>
      </c>
      <c r="E37" s="41">
        <f t="shared" si="9"/>
        <v>0.69791666666666663</v>
      </c>
      <c r="F37" s="41">
        <f t="shared" si="9"/>
        <v>0</v>
      </c>
      <c r="G37" s="41">
        <f t="shared" si="9"/>
        <v>0</v>
      </c>
      <c r="H37" s="22"/>
      <c r="I37" s="23"/>
      <c r="J37" s="24"/>
      <c r="K37" s="25"/>
      <c r="L37" s="77">
        <f t="shared" si="1"/>
        <v>0</v>
      </c>
      <c r="M37" s="74"/>
      <c r="N37" s="74"/>
      <c r="O37" s="75"/>
      <c r="P37" s="73">
        <f t="shared" si="2"/>
        <v>0</v>
      </c>
      <c r="Q37" s="74"/>
      <c r="R37" s="74"/>
      <c r="S37" s="74"/>
      <c r="T37" s="94">
        <f>SUM(C37-B37,E37-D37,G37-F37)-Z17</f>
        <v>0.33333333333333331</v>
      </c>
      <c r="U37" s="44">
        <f>IFERROR(SUM(T37-R37-P37,N37,L37),"")</f>
        <v>0.33333333333333331</v>
      </c>
      <c r="V37" s="123" t="str">
        <f t="shared" ca="1" si="6"/>
        <v/>
      </c>
      <c r="W37" s="44">
        <f t="shared" si="3"/>
        <v>0</v>
      </c>
      <c r="Y37" s="45"/>
      <c r="Z37" s="45"/>
    </row>
    <row r="38" spans="1:26" ht="11.45" customHeight="1" thickBot="1" x14ac:dyDescent="0.25">
      <c r="A38" s="26">
        <f t="shared" si="4"/>
        <v>42916</v>
      </c>
      <c r="B38" s="41">
        <f t="shared" si="9"/>
        <v>0.3125</v>
      </c>
      <c r="C38" s="41">
        <f t="shared" si="9"/>
        <v>0.5</v>
      </c>
      <c r="D38" s="41">
        <f t="shared" si="9"/>
        <v>0.54166666666666663</v>
      </c>
      <c r="E38" s="41">
        <f t="shared" si="9"/>
        <v>0.69791666666666663</v>
      </c>
      <c r="F38" s="41">
        <f t="shared" si="9"/>
        <v>0</v>
      </c>
      <c r="G38" s="41">
        <f t="shared" si="9"/>
        <v>0</v>
      </c>
      <c r="H38" s="24"/>
      <c r="I38" s="25"/>
      <c r="J38" s="24"/>
      <c r="K38" s="25"/>
      <c r="L38" s="77">
        <f t="shared" si="1"/>
        <v>0</v>
      </c>
      <c r="M38" s="74"/>
      <c r="N38" s="74"/>
      <c r="O38" s="75"/>
      <c r="P38" s="73">
        <f t="shared" si="2"/>
        <v>0</v>
      </c>
      <c r="Q38" s="74"/>
      <c r="R38" s="74"/>
      <c r="S38" s="74"/>
      <c r="T38" s="94">
        <f>SUM(C38-B38,E38-D38,G38-F38)-Z17</f>
        <v>0.33333333333333331</v>
      </c>
      <c r="U38" s="44">
        <f>IFERROR(SUM(T38-R38-P38,N38,L38),"")</f>
        <v>0.33333333333333331</v>
      </c>
      <c r="V38" s="123" t="str">
        <f t="shared" ca="1" si="6"/>
        <v/>
      </c>
      <c r="W38" s="44">
        <f t="shared" si="3"/>
        <v>0</v>
      </c>
    </row>
    <row r="39" spans="1:26" ht="11.45" customHeight="1" thickBot="1" x14ac:dyDescent="0.25">
      <c r="A39" s="26" t="str">
        <f t="shared" si="4"/>
        <v/>
      </c>
      <c r="B39" s="41" t="str">
        <f t="shared" si="9"/>
        <v/>
      </c>
      <c r="C39" s="41" t="str">
        <f t="shared" si="9"/>
        <v/>
      </c>
      <c r="D39" s="41" t="str">
        <f t="shared" si="9"/>
        <v/>
      </c>
      <c r="E39" s="41" t="str">
        <f t="shared" si="9"/>
        <v/>
      </c>
      <c r="F39" s="41" t="str">
        <f t="shared" si="9"/>
        <v/>
      </c>
      <c r="G39" s="41" t="str">
        <f t="shared" si="9"/>
        <v/>
      </c>
      <c r="H39" s="134"/>
      <c r="I39" s="88"/>
      <c r="J39" s="88"/>
      <c r="K39" s="135"/>
      <c r="L39" s="95"/>
      <c r="M39" s="78"/>
      <c r="N39" s="78"/>
      <c r="O39" s="79"/>
      <c r="P39" s="95"/>
      <c r="Q39" s="78"/>
      <c r="R39" s="78"/>
      <c r="S39" s="79"/>
      <c r="T39" s="44" t="str">
        <f>IFERROR(SUM(C39-B39,E39-D39,G39-F39),"")</f>
        <v/>
      </c>
      <c r="U39" s="44" t="str">
        <f>IFERROR(SUM(T39-R39-P39,N39,L39),"")</f>
        <v/>
      </c>
      <c r="V39" s="123" t="str">
        <f t="shared" ca="1" si="6"/>
        <v/>
      </c>
      <c r="W39" s="44" t="e">
        <f t="shared" si="3"/>
        <v>#VALUE!</v>
      </c>
    </row>
    <row r="40" spans="1:26" ht="11.45" customHeight="1" thickBot="1" x14ac:dyDescent="0.25">
      <c r="A40" s="14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>
        <f>SUM(N9:N39)</f>
        <v>0</v>
      </c>
      <c r="O40" s="7"/>
      <c r="P40" s="7"/>
      <c r="Q40" s="7"/>
      <c r="R40" s="7">
        <f>SUM(R9:R39)</f>
        <v>0</v>
      </c>
      <c r="S40" s="7"/>
      <c r="T40" s="44">
        <f>IFERROR(SUM(C40-B40,E40-D40,G40-F40),"")</f>
        <v>0</v>
      </c>
      <c r="U40" s="44">
        <f>IFERROR(SUM(T40-R40-P40,N40,L40),"")</f>
        <v>0</v>
      </c>
      <c r="V40" s="123" t="str">
        <f t="shared" ca="1" si="6"/>
        <v/>
      </c>
    </row>
    <row r="41" spans="1:26" ht="11.45" customHeight="1" thickBot="1" x14ac:dyDescent="0.25">
      <c r="A41" s="14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49">
        <f>SUM(T9:T39)</f>
        <v>7.3333333333333304</v>
      </c>
      <c r="U41" s="49">
        <f>SUM(U9:U39)</f>
        <v>8.3958333333333321</v>
      </c>
      <c r="V41" s="123" t="str">
        <f t="shared" ca="1" si="6"/>
        <v/>
      </c>
    </row>
    <row r="47" spans="1:26" ht="11.45" customHeight="1" x14ac:dyDescent="0.2">
      <c r="K47" s="2" t="s">
        <v>34</v>
      </c>
      <c r="Q47" s="43"/>
      <c r="R47" s="44"/>
    </row>
    <row r="48" spans="1:26" ht="11.45" customHeight="1" x14ac:dyDescent="0.2">
      <c r="Q48" s="43"/>
      <c r="R48" s="44"/>
    </row>
    <row r="49" spans="17:18" ht="11.45" customHeight="1" x14ac:dyDescent="0.2">
      <c r="Q49" s="43"/>
      <c r="R49" s="44"/>
    </row>
    <row r="50" spans="17:18" ht="11.45" customHeight="1" x14ac:dyDescent="0.2">
      <c r="Q50" s="43"/>
      <c r="R50" s="44"/>
    </row>
    <row r="51" spans="17:18" ht="11.45" customHeight="1" thickBot="1" x14ac:dyDescent="0.25">
      <c r="Q51" s="43"/>
      <c r="R51" s="80"/>
    </row>
    <row r="52" spans="17:18" ht="11.45" customHeight="1" thickBot="1" x14ac:dyDescent="0.25">
      <c r="Q52" s="122"/>
      <c r="R52" s="124"/>
    </row>
  </sheetData>
  <mergeCells count="83">
    <mergeCell ref="L32:O32"/>
    <mergeCell ref="P32:S32"/>
    <mergeCell ref="L33:O33"/>
    <mergeCell ref="P33:S33"/>
    <mergeCell ref="L39:O39"/>
    <mergeCell ref="P39:S39"/>
    <mergeCell ref="L34:O34"/>
    <mergeCell ref="L35:O35"/>
    <mergeCell ref="L36:O36"/>
    <mergeCell ref="L37:O37"/>
    <mergeCell ref="L38:O38"/>
    <mergeCell ref="P34:S34"/>
    <mergeCell ref="P35:S35"/>
    <mergeCell ref="P36:S36"/>
    <mergeCell ref="P37:S37"/>
    <mergeCell ref="P38:S38"/>
    <mergeCell ref="L18:O18"/>
    <mergeCell ref="L19:O19"/>
    <mergeCell ref="P18:S18"/>
    <mergeCell ref="P19:S19"/>
    <mergeCell ref="P25:S25"/>
    <mergeCell ref="P26:S26"/>
    <mergeCell ref="L25:O25"/>
    <mergeCell ref="L26:O26"/>
    <mergeCell ref="L27:O27"/>
    <mergeCell ref="L28:O28"/>
    <mergeCell ref="L29:O29"/>
    <mergeCell ref="L30:O30"/>
    <mergeCell ref="L31:O31"/>
    <mergeCell ref="P27:S27"/>
    <mergeCell ref="P28:S28"/>
    <mergeCell ref="P29:S29"/>
    <mergeCell ref="P30:S30"/>
    <mergeCell ref="P31:S31"/>
    <mergeCell ref="P23:S23"/>
    <mergeCell ref="P24:S24"/>
    <mergeCell ref="L20:O20"/>
    <mergeCell ref="L21:O21"/>
    <mergeCell ref="L22:O22"/>
    <mergeCell ref="L23:O23"/>
    <mergeCell ref="L24:O24"/>
    <mergeCell ref="P20:S20"/>
    <mergeCell ref="P21:S21"/>
    <mergeCell ref="P22:S22"/>
    <mergeCell ref="L16:O16"/>
    <mergeCell ref="P16:S16"/>
    <mergeCell ref="L17:O17"/>
    <mergeCell ref="P17:S17"/>
    <mergeCell ref="L13:O13"/>
    <mergeCell ref="P13:S13"/>
    <mergeCell ref="L14:O14"/>
    <mergeCell ref="P14:S14"/>
    <mergeCell ref="L15:O15"/>
    <mergeCell ref="P15:S15"/>
    <mergeCell ref="L9:O9"/>
    <mergeCell ref="P9:S9"/>
    <mergeCell ref="L10:O10"/>
    <mergeCell ref="P10:S10"/>
    <mergeCell ref="L11:O11"/>
    <mergeCell ref="L12:O12"/>
    <mergeCell ref="P11:S11"/>
    <mergeCell ref="P12:S12"/>
    <mergeCell ref="A3:B3"/>
    <mergeCell ref="D3:G3"/>
    <mergeCell ref="L3:M3"/>
    <mergeCell ref="N3:P3"/>
    <mergeCell ref="O6:S6"/>
    <mergeCell ref="D6:N6"/>
    <mergeCell ref="A7:A8"/>
    <mergeCell ref="B5:C5"/>
    <mergeCell ref="L5:M5"/>
    <mergeCell ref="O5:P5"/>
    <mergeCell ref="Q5:R5"/>
    <mergeCell ref="D5:K5"/>
    <mergeCell ref="A1:U1"/>
    <mergeCell ref="A2:U2"/>
    <mergeCell ref="T5:T8"/>
    <mergeCell ref="U5:U8"/>
    <mergeCell ref="B7:G7"/>
    <mergeCell ref="H7:K7"/>
    <mergeCell ref="L7:O7"/>
    <mergeCell ref="P7:S7"/>
    <mergeCell ref="B6:C6"/>
  </mergeCells>
  <conditionalFormatting sqref="A9:L9 A27:K31 A34:K38 A32:G33 P9:P38 A10:K19 L10:L38">
    <cfRule type="expression" dxfId="15" priority="109" stopIfTrue="1">
      <formula>COUNTIF(fériés,$A9)&gt;0</formula>
    </cfRule>
    <cfRule type="expression" dxfId="14" priority="110" stopIfTrue="1">
      <formula>WEEKDAY($A9,2)&gt;5</formula>
    </cfRule>
  </conditionalFormatting>
  <conditionalFormatting sqref="Y37">
    <cfRule type="expression" dxfId="13" priority="107" stopIfTrue="1">
      <formula>COUNTIF(fériés,$A37)&gt;0</formula>
    </cfRule>
    <cfRule type="expression" dxfId="12" priority="108" stopIfTrue="1">
      <formula>WEEKDAY($A37,2)&gt;5</formula>
    </cfRule>
  </conditionalFormatting>
  <conditionalFormatting sqref="A20:K26">
    <cfRule type="expression" dxfId="11" priority="101" stopIfTrue="1">
      <formula>COUNTIF(fériés,$A20)&gt;0</formula>
    </cfRule>
    <cfRule type="expression" dxfId="10" priority="102" stopIfTrue="1">
      <formula>WEEKDAY($A20,2)&gt;5</formula>
    </cfRule>
  </conditionalFormatting>
  <conditionalFormatting sqref="H32:K33">
    <cfRule type="expression" dxfId="9" priority="19" stopIfTrue="1">
      <formula>COUNTIF(fériés,$A32)&gt;0</formula>
    </cfRule>
    <cfRule type="expression" dxfId="8" priority="20" stopIfTrue="1">
      <formula>WEEKDAY($A32,2)&gt;5</formula>
    </cfRule>
  </conditionalFormatting>
  <conditionalFormatting sqref="H39:K39">
    <cfRule type="expression" dxfId="7" priority="1" stopIfTrue="1">
      <formula>COUNTIF(fériés,$A39)&gt;0</formula>
    </cfRule>
    <cfRule type="expression" dxfId="6" priority="2" stopIfTrue="1">
      <formula>WEEKDAY($A39,2)&gt;5</formula>
    </cfRule>
  </conditionalFormatting>
  <conditionalFormatting sqref="A39:G39">
    <cfRule type="expression" dxfId="5" priority="7" stopIfTrue="1">
      <formula>COUNTIF(fériés,$A39)&gt;0</formula>
    </cfRule>
    <cfRule type="expression" dxfId="4" priority="8" stopIfTrue="1">
      <formula>WEEKDAY($A39,2)&gt;5</formula>
    </cfRule>
  </conditionalFormatting>
  <conditionalFormatting sqref="P39">
    <cfRule type="expression" dxfId="3" priority="5" stopIfTrue="1">
      <formula>COUNTIF(fériés,$A39)&gt;0</formula>
    </cfRule>
    <cfRule type="expression" dxfId="2" priority="6" stopIfTrue="1">
      <formula>WEEKDAY($A39,2)&gt;5</formula>
    </cfRule>
  </conditionalFormatting>
  <conditionalFormatting sqref="L39">
    <cfRule type="expression" dxfId="1" priority="3" stopIfTrue="1">
      <formula>COUNTIF(fériés,$A39)&gt;0</formula>
    </cfRule>
    <cfRule type="expression" dxfId="0" priority="4" stopIfTrue="1">
      <formula>WEEKDAY($A39,2)&gt;5</formula>
    </cfRule>
  </conditionalFormatting>
  <dataValidations disablePrompts="1" count="1">
    <dataValidation type="list" allowBlank="1" showInputMessage="1" showErrorMessage="1" sqref="A3:B3">
      <formula1>$AI$1:$AI$12</formula1>
    </dataValidation>
  </dataValidations>
  <hyperlinks>
    <hyperlink ref="Y1" r:id="rId1"/>
  </hyperlinks>
  <pageMargins left="0.23622047244094491" right="0.23622047244094491" top="0.39370078740157483" bottom="0.19685039370078741" header="0.11811023622047245" footer="0.31496062992125984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Spinner 4">
              <controlPr defaultSize="0" autoPict="0">
                <anchor moveWithCells="1" sizeWithCells="1">
                  <from>
                    <xdr:col>2</xdr:col>
                    <xdr:colOff>381000</xdr:colOff>
                    <xdr:row>2</xdr:row>
                    <xdr:rowOff>9525</xdr:rowOff>
                  </from>
                  <to>
                    <xdr:col>3</xdr:col>
                    <xdr:colOff>57150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an</vt:lpstr>
      <vt:lpstr>fériés</vt:lpstr>
      <vt:lpstr>horaires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Mike</cp:lastModifiedBy>
  <cp:lastPrinted>2013-02-09T08:04:07Z</cp:lastPrinted>
  <dcterms:created xsi:type="dcterms:W3CDTF">2013-02-09T05:45:31Z</dcterms:created>
  <dcterms:modified xsi:type="dcterms:W3CDTF">2017-06-03T16:34:45Z</dcterms:modified>
</cp:coreProperties>
</file>