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7907"/>
  <workbookPr/>
  <mc:AlternateContent xmlns:mc="http://schemas.openxmlformats.org/markup-compatibility/2006">
    <mc:Choice Requires="x15">
      <x15ac:absPath xmlns:x15ac="http://schemas.microsoft.com/office/spreadsheetml/2010/11/ac" url="/Users/Hugo-Tiphanie/Desktop/basedow - tb oculomoteur/tableur/"/>
    </mc:Choice>
  </mc:AlternateContent>
  <bookViews>
    <workbookView xWindow="0" yWindow="460" windowWidth="28800" windowHeight="16120" tabRatio="500"/>
  </bookViews>
  <sheets>
    <sheet name="Feuil1" sheetId="1" r:id="rId1"/>
  </sheets>
  <calcPr calcId="150001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DT41" i="1" l="1"/>
  <c r="DT39" i="1"/>
  <c r="DR41" i="1"/>
  <c r="DR39" i="1"/>
  <c r="DQ41" i="1"/>
  <c r="DQ39" i="1"/>
  <c r="DN41" i="1"/>
  <c r="DN39" i="1"/>
  <c r="DM46" i="1"/>
  <c r="DM45" i="1"/>
  <c r="DM43" i="1"/>
  <c r="DM42" i="1"/>
  <c r="DM40" i="1"/>
  <c r="DM39" i="1"/>
  <c r="DL46" i="1"/>
  <c r="DL45" i="1"/>
  <c r="DL43" i="1"/>
  <c r="DL42" i="1"/>
  <c r="DL40" i="1"/>
  <c r="DL39" i="1"/>
  <c r="DK46" i="1"/>
  <c r="DK45" i="1"/>
  <c r="DK43" i="1"/>
  <c r="DK42" i="1"/>
  <c r="DK40" i="1"/>
  <c r="DK39" i="1"/>
  <c r="DJ46" i="1"/>
  <c r="DJ45" i="1"/>
  <c r="DJ43" i="1"/>
  <c r="DJ42" i="1"/>
  <c r="DJ40" i="1"/>
  <c r="DJ39" i="1"/>
  <c r="DI41" i="1"/>
  <c r="DI39" i="1"/>
  <c r="DH30" i="1"/>
  <c r="DH41" i="1"/>
  <c r="DH4" i="1"/>
  <c r="DH5" i="1"/>
  <c r="DH6" i="1"/>
  <c r="DH7" i="1"/>
  <c r="DH8" i="1"/>
  <c r="DH9" i="1"/>
  <c r="DH10" i="1"/>
  <c r="DH11" i="1"/>
  <c r="DH12" i="1"/>
  <c r="DH13" i="1"/>
  <c r="DH14" i="1"/>
  <c r="DH15" i="1"/>
  <c r="DH16" i="1"/>
  <c r="DH17" i="1"/>
  <c r="DH18" i="1"/>
  <c r="DH19" i="1"/>
  <c r="DH20" i="1"/>
  <c r="DH21" i="1"/>
  <c r="DH22" i="1"/>
  <c r="DH23" i="1"/>
  <c r="DH24" i="1"/>
  <c r="DH25" i="1"/>
  <c r="DH26" i="1"/>
  <c r="DH27" i="1"/>
  <c r="DH28" i="1"/>
  <c r="DH29" i="1"/>
  <c r="DH31" i="1"/>
  <c r="DH32" i="1"/>
  <c r="DH33" i="1"/>
  <c r="DH34" i="1"/>
  <c r="DH35" i="1"/>
  <c r="DH39" i="1"/>
  <c r="AM79" i="1"/>
  <c r="AM76" i="1"/>
  <c r="AM73" i="1"/>
  <c r="AM61" i="1"/>
  <c r="AM58" i="1"/>
  <c r="AM48" i="1"/>
  <c r="AM45" i="1"/>
  <c r="AM70" i="1"/>
  <c r="AM68" i="1"/>
  <c r="AM55" i="1"/>
  <c r="AM53" i="1"/>
  <c r="AM42" i="1"/>
  <c r="AM40" i="1"/>
  <c r="AL41" i="1"/>
  <c r="AL39" i="1"/>
  <c r="AI41" i="1"/>
  <c r="AI39" i="1"/>
  <c r="AH41" i="1"/>
  <c r="AH39" i="1"/>
  <c r="AE41" i="1"/>
  <c r="AE39" i="1"/>
  <c r="AD50" i="1"/>
  <c r="AD48" i="1"/>
  <c r="AD46" i="1"/>
  <c r="AD44" i="1"/>
  <c r="AD42" i="1"/>
  <c r="AD40" i="1"/>
  <c r="AC50" i="1"/>
  <c r="AC48" i="1"/>
  <c r="AC46" i="1"/>
  <c r="AC44" i="1"/>
  <c r="AC42" i="1"/>
  <c r="AC40" i="1"/>
  <c r="AB50" i="1"/>
  <c r="AB48" i="1"/>
  <c r="AB46" i="1"/>
  <c r="AB44" i="1"/>
  <c r="AB42" i="1"/>
  <c r="AB40" i="1"/>
  <c r="AA50" i="1"/>
  <c r="AA48" i="1"/>
  <c r="AA46" i="1"/>
  <c r="AA44" i="1"/>
  <c r="AA42" i="1"/>
  <c r="AA40" i="1"/>
  <c r="Z41" i="1"/>
  <c r="Z39" i="1"/>
  <c r="Y4" i="1"/>
  <c r="Y5" i="1"/>
  <c r="Y6" i="1"/>
  <c r="Y7" i="1"/>
  <c r="Y8" i="1"/>
  <c r="Y9" i="1"/>
  <c r="Y10" i="1"/>
  <c r="Y13" i="1"/>
  <c r="Y14" i="1"/>
  <c r="Y17" i="1"/>
  <c r="Y19" i="1"/>
  <c r="Y20" i="1"/>
  <c r="Y21" i="1"/>
  <c r="Y22" i="1"/>
  <c r="Y23" i="1"/>
  <c r="Y24" i="1"/>
  <c r="Y25" i="1"/>
  <c r="Y29" i="1"/>
  <c r="Y30" i="1"/>
  <c r="Y31" i="1"/>
  <c r="Y32" i="1"/>
  <c r="Y33" i="1"/>
  <c r="Y34" i="1"/>
  <c r="Y35" i="1"/>
  <c r="Y45" i="1"/>
  <c r="Y43" i="1"/>
  <c r="Y41" i="1"/>
  <c r="Y39" i="1"/>
  <c r="X4" i="1"/>
  <c r="X5" i="1"/>
  <c r="X6" i="1"/>
  <c r="X7" i="1"/>
  <c r="X8" i="1"/>
  <c r="X9" i="1"/>
  <c r="X10" i="1"/>
  <c r="X11" i="1"/>
  <c r="X12" i="1"/>
  <c r="X13" i="1"/>
  <c r="X14" i="1"/>
  <c r="X15" i="1"/>
  <c r="X16" i="1"/>
  <c r="X17" i="1"/>
  <c r="X18" i="1"/>
  <c r="X19" i="1"/>
  <c r="X20" i="1"/>
  <c r="X21" i="1"/>
  <c r="X22" i="1"/>
  <c r="X23" i="1"/>
  <c r="X24" i="1"/>
  <c r="X25" i="1"/>
  <c r="X26" i="1"/>
  <c r="X27" i="1"/>
  <c r="X28" i="1"/>
  <c r="X29" i="1"/>
  <c r="X30" i="1"/>
  <c r="X31" i="1"/>
  <c r="X32" i="1"/>
  <c r="X33" i="1"/>
  <c r="X34" i="1"/>
  <c r="X35" i="1"/>
  <c r="X43" i="1"/>
  <c r="X41" i="1"/>
  <c r="X39" i="1"/>
  <c r="W43" i="1"/>
  <c r="W41" i="1"/>
  <c r="W39" i="1"/>
  <c r="V42" i="1"/>
  <c r="V40" i="1"/>
  <c r="U52" i="1"/>
  <c r="U50" i="1"/>
  <c r="U47" i="1"/>
  <c r="U45" i="1"/>
  <c r="U42" i="1"/>
  <c r="U40" i="1"/>
  <c r="T41" i="1"/>
  <c r="T39" i="1"/>
  <c r="Q4" i="1"/>
  <c r="Q5" i="1"/>
  <c r="Q6" i="1"/>
  <c r="Q7" i="1"/>
  <c r="Q8" i="1"/>
  <c r="Q9" i="1"/>
  <c r="Q10" i="1"/>
  <c r="Q13" i="1"/>
  <c r="Q14" i="1"/>
  <c r="Q17" i="1"/>
  <c r="Q19" i="1"/>
  <c r="Q20" i="1"/>
  <c r="Q21" i="1"/>
  <c r="Q22" i="1"/>
  <c r="Q23" i="1"/>
  <c r="Q24" i="1"/>
  <c r="Q25" i="1"/>
  <c r="Q30" i="1"/>
  <c r="Q31" i="1"/>
  <c r="Q32" i="1"/>
  <c r="Q33" i="1"/>
  <c r="Q34" i="1"/>
  <c r="Q35" i="1"/>
  <c r="Q39" i="1"/>
  <c r="O41" i="1"/>
  <c r="O39" i="1"/>
  <c r="N41" i="1"/>
  <c r="N39" i="1"/>
  <c r="M41" i="1"/>
  <c r="M39" i="1"/>
  <c r="L41" i="1"/>
  <c r="L39" i="1"/>
  <c r="E42" i="1"/>
  <c r="E39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43" i="1"/>
  <c r="D39" i="1"/>
  <c r="BO5" i="1"/>
  <c r="BO7" i="1"/>
  <c r="BO10" i="1"/>
  <c r="BO11" i="1"/>
  <c r="BO12" i="1"/>
  <c r="BO14" i="1"/>
  <c r="BO15" i="1"/>
  <c r="BO18" i="1"/>
  <c r="BO19" i="1"/>
  <c r="BO21" i="1"/>
  <c r="BO24" i="1"/>
  <c r="BO25" i="1"/>
  <c r="BO26" i="1"/>
  <c r="BO27" i="1"/>
  <c r="BO31" i="1"/>
  <c r="BO33" i="1"/>
  <c r="BO34" i="1"/>
  <c r="BO35" i="1"/>
  <c r="BN6" i="1"/>
  <c r="BN8" i="1"/>
  <c r="BN9" i="1"/>
  <c r="BN13" i="1"/>
  <c r="BN15" i="1"/>
  <c r="BN16" i="1"/>
  <c r="BN17" i="1"/>
  <c r="BN20" i="1"/>
  <c r="BN21" i="1"/>
  <c r="BN22" i="1"/>
  <c r="BN23" i="1"/>
  <c r="BN28" i="1"/>
  <c r="BN29" i="1"/>
  <c r="BN30" i="1"/>
  <c r="BN32" i="1"/>
  <c r="BN34" i="1"/>
  <c r="BO4" i="1"/>
  <c r="BQ7" i="1"/>
  <c r="BQ12" i="1"/>
  <c r="BQ15" i="1"/>
  <c r="BQ16" i="1"/>
  <c r="BQ23" i="1"/>
  <c r="BQ28" i="1"/>
  <c r="BQ30" i="1"/>
  <c r="BQ34" i="1"/>
  <c r="BQ6" i="1"/>
</calcChain>
</file>

<file path=xl/sharedStrings.xml><?xml version="1.0" encoding="utf-8"?>
<sst xmlns="http://schemas.openxmlformats.org/spreadsheetml/2006/main" count="546" uniqueCount="264">
  <si>
    <t>ID</t>
  </si>
  <si>
    <t>Nom</t>
  </si>
  <si>
    <t>AgeChir</t>
  </si>
  <si>
    <t>DDN</t>
  </si>
  <si>
    <t>Sexe</t>
  </si>
  <si>
    <t>IPP</t>
  </si>
  <si>
    <t>atcdStrab</t>
  </si>
  <si>
    <t>Type</t>
  </si>
  <si>
    <t>Thyroïdectomie</t>
  </si>
  <si>
    <t>IRA</t>
  </si>
  <si>
    <t>DO</t>
  </si>
  <si>
    <t>typeDO</t>
  </si>
  <si>
    <t>DiplopieAvantDO</t>
  </si>
  <si>
    <t>TypeStrab</t>
  </si>
  <si>
    <t>DuréeStabilitéStrab</t>
  </si>
  <si>
    <t>limélévation</t>
  </si>
  <si>
    <t>limabaissement</t>
  </si>
  <si>
    <t>diplopiePP</t>
  </si>
  <si>
    <t>TNO</t>
  </si>
  <si>
    <t>TypeChirGén</t>
  </si>
  <si>
    <t>TypeChir</t>
  </si>
  <si>
    <t>POSTOP</t>
  </si>
  <si>
    <t>IDENTITE</t>
  </si>
  <si>
    <t>GENERALITES MALADIE</t>
  </si>
  <si>
    <t>PREOP</t>
  </si>
  <si>
    <t>CHIR-PEROP</t>
  </si>
  <si>
    <t>Limitations</t>
  </si>
  <si>
    <t>Généralités</t>
  </si>
  <si>
    <t>Chir</t>
  </si>
  <si>
    <t>Quantification (mm)</t>
  </si>
  <si>
    <t>stéréo ('')</t>
  </si>
  <si>
    <t>TEM(mm)</t>
  </si>
  <si>
    <t>Stéréo</t>
  </si>
  <si>
    <t>Prisme</t>
  </si>
  <si>
    <t>Bolus</t>
  </si>
  <si>
    <t>limAdd</t>
  </si>
  <si>
    <t>limAbd</t>
  </si>
  <si>
    <t>Horizontalité</t>
  </si>
  <si>
    <t>Verticalité</t>
  </si>
  <si>
    <t>DID</t>
  </si>
  <si>
    <t>DSD</t>
  </si>
  <si>
    <t>DMD</t>
  </si>
  <si>
    <t>DLG</t>
  </si>
  <si>
    <t>DIG</t>
  </si>
  <si>
    <t>DSG</t>
  </si>
  <si>
    <t>DMG</t>
  </si>
  <si>
    <t>ReculDID</t>
  </si>
  <si>
    <t>ReculDIG</t>
  </si>
  <si>
    <t>ReculDMD</t>
  </si>
  <si>
    <t>ReculDMG</t>
  </si>
  <si>
    <t>ReculDSD</t>
  </si>
  <si>
    <t>ReculDSG</t>
  </si>
  <si>
    <t>PlicatureDSD</t>
  </si>
  <si>
    <t>PlicatureDSG</t>
  </si>
  <si>
    <t>PlicatureDLD</t>
  </si>
  <si>
    <t>PlicatureDLG</t>
  </si>
  <si>
    <t>NbChir</t>
  </si>
  <si>
    <t>DateChir1</t>
  </si>
  <si>
    <t>CHIR n°1</t>
  </si>
  <si>
    <t>CHIIR n°2</t>
  </si>
  <si>
    <t>DateChir2</t>
  </si>
  <si>
    <t>œilopéré</t>
  </si>
  <si>
    <t>CHIR n°3</t>
  </si>
  <si>
    <t>DateChir3</t>
  </si>
  <si>
    <t>oeilopéré</t>
  </si>
  <si>
    <t>DiplopiePP</t>
  </si>
  <si>
    <t>oui/non</t>
  </si>
  <si>
    <t>puissance</t>
  </si>
  <si>
    <t>Indicationchirurgicale</t>
  </si>
  <si>
    <t>Torticoli</t>
  </si>
  <si>
    <t>Signesfonctionnels</t>
  </si>
  <si>
    <t>Signes fonctionnels</t>
  </si>
  <si>
    <t>Oui/non</t>
  </si>
  <si>
    <t>AnglePP(D)</t>
  </si>
  <si>
    <t>date</t>
  </si>
  <si>
    <t>délaidernièrechir</t>
  </si>
  <si>
    <t>AMMAR</t>
  </si>
  <si>
    <t>ASSAL</t>
  </si>
  <si>
    <t>BARRAS</t>
  </si>
  <si>
    <t>BEAUVAIS</t>
  </si>
  <si>
    <t>BELKEBIR</t>
  </si>
  <si>
    <t>BERNIER AUBRY</t>
  </si>
  <si>
    <t>BRIDIER</t>
  </si>
  <si>
    <t>CHARRON</t>
  </si>
  <si>
    <t>CHEVANCE</t>
  </si>
  <si>
    <t>COURAULT</t>
  </si>
  <si>
    <t xml:space="preserve">DE ARAUJO </t>
  </si>
  <si>
    <t>DUMAS</t>
  </si>
  <si>
    <t>DUPONT</t>
  </si>
  <si>
    <t>FAYET</t>
  </si>
  <si>
    <t>FOURNIER</t>
  </si>
  <si>
    <t>FROMION</t>
  </si>
  <si>
    <t xml:space="preserve">GARBAR </t>
  </si>
  <si>
    <t>GARRIC</t>
  </si>
  <si>
    <t>HOUVION</t>
  </si>
  <si>
    <t>JANVIER</t>
  </si>
  <si>
    <t>LESAGE</t>
  </si>
  <si>
    <t>LORETTE</t>
  </si>
  <si>
    <t>MARCHAND</t>
  </si>
  <si>
    <t>MONTEIRO BRAGA</t>
  </si>
  <si>
    <t xml:space="preserve">NICAULT </t>
  </si>
  <si>
    <t>OU HENG</t>
  </si>
  <si>
    <t xml:space="preserve">OULIBONA </t>
  </si>
  <si>
    <t>RALLIERES</t>
  </si>
  <si>
    <t>RAMIN</t>
  </si>
  <si>
    <t>REAU</t>
  </si>
  <si>
    <t>RODRIGUES</t>
  </si>
  <si>
    <t>THIDET</t>
  </si>
  <si>
    <t>VIDAL</t>
  </si>
  <si>
    <t>Tabac</t>
  </si>
  <si>
    <t>Basedow</t>
  </si>
  <si>
    <t>découvMie</t>
  </si>
  <si>
    <t>dateThyr</t>
  </si>
  <si>
    <t>Date DO</t>
  </si>
  <si>
    <t>limElév</t>
  </si>
  <si>
    <t>LimAbaiss</t>
  </si>
  <si>
    <t>nul</t>
  </si>
  <si>
    <t>diplopie en PP</t>
  </si>
  <si>
    <t>NF</t>
  </si>
  <si>
    <t>recul des 2 DI asymétrique</t>
  </si>
  <si>
    <t>Nul</t>
  </si>
  <si>
    <t>Ritux</t>
  </si>
  <si>
    <t>plancher+paroi interne</t>
  </si>
  <si>
    <t>Thyroidectomie plus tard car DO en urgence x 2 car compression NO avec menace visuelle</t>
  </si>
  <si>
    <t>Strab secondaire à la DO</t>
  </si>
  <si>
    <t>strabSecondaireàDO?</t>
  </si>
  <si>
    <t>recul des 2DM</t>
  </si>
  <si>
    <t>DO (plancher ) en urgence puis 2eme DO (paroi lat et médiale par voie coronale)</t>
  </si>
  <si>
    <t>Nf</t>
  </si>
  <si>
    <t>recul 2DM et 2DI</t>
  </si>
  <si>
    <t>recul 2DM et plic2DL</t>
  </si>
  <si>
    <t xml:space="preserve">Contrôle post op à M1 puis déménagement </t>
  </si>
  <si>
    <t>Urg plancher (1) +paroi méd et lat (2)</t>
  </si>
  <si>
    <t>Urg plancher + paroi méd</t>
  </si>
  <si>
    <t>Urg plancher ODG</t>
  </si>
  <si>
    <t>recul 2DI et 2DM</t>
  </si>
  <si>
    <t xml:space="preserve">DO en urgence </t>
  </si>
  <si>
    <t>Limitation elevation et diplopie PP</t>
  </si>
  <si>
    <t>recul des 2 DI</t>
  </si>
  <si>
    <t>Recul DM et plic DL G</t>
  </si>
  <si>
    <t>1er temps chir verticale  meme si pas d'angle car lim elevation ++</t>
  </si>
  <si>
    <t>Coronale bilatérale Paroi Med et Lat</t>
  </si>
  <si>
    <t xml:space="preserve">diplopie en PP et limitation importante elevation </t>
  </si>
  <si>
    <t>recul DI G et recul DS D</t>
  </si>
  <si>
    <t>chir verticale avec recul du DS contro</t>
  </si>
  <si>
    <t>Recul 2DI + Recul DS G</t>
  </si>
  <si>
    <t>Recul 2 DM</t>
  </si>
  <si>
    <t>ttt chir uniquement de la verticalité + prisme en post op pour l'horizontalité</t>
  </si>
  <si>
    <t>diplopie en PP + limitation elev</t>
  </si>
  <si>
    <t>Recul 2DI</t>
  </si>
  <si>
    <t>Plicature DSD et recul DMD</t>
  </si>
  <si>
    <t>en post op bien en position de torticoli</t>
  </si>
  <si>
    <t>basedow</t>
  </si>
  <si>
    <t>Recul 2DI + Recul DMG</t>
  </si>
  <si>
    <t>?</t>
  </si>
  <si>
    <t>recul 2DM</t>
  </si>
  <si>
    <t>Horizontale : paroi med et lat OD</t>
  </si>
  <si>
    <t>Recul DSD</t>
  </si>
  <si>
    <t>Diplopie après DO dte (avec limitation DID --&gt; recul DS)</t>
  </si>
  <si>
    <t>Plancher+paroi interne (1) et voie coronale avec parois lat (2)</t>
  </si>
  <si>
    <t>Recul 2DM</t>
  </si>
  <si>
    <t>opérée dans un autre centre de strab avant la DO … on ne dispose pas des données préop</t>
  </si>
  <si>
    <t>coronale paroi interne</t>
  </si>
  <si>
    <t>recul DM et DS G</t>
  </si>
  <si>
    <t>Trauma OG dans l'enfance avec strab asso</t>
  </si>
  <si>
    <t>Urg plancher (1) + hztale paroi méd et lat (2)</t>
  </si>
  <si>
    <t>Torticoli et Lim élévation ++</t>
  </si>
  <si>
    <t xml:space="preserve">Recul 2DI </t>
  </si>
  <si>
    <t>Chir car torticoli !!</t>
  </si>
  <si>
    <t>Torticoli, diplopie et Lim élévation ++</t>
  </si>
  <si>
    <t>Disparition du torticolis</t>
  </si>
  <si>
    <t>Urg plancher (1) + coronale (2)</t>
  </si>
  <si>
    <t>Diplopie PP et Eso gd angle + torticoli</t>
  </si>
  <si>
    <t xml:space="preserve">bien avec prisme en post op </t>
  </si>
  <si>
    <t>voie coronale</t>
  </si>
  <si>
    <t>diplopie en PP + torticoli et lim ele ++</t>
  </si>
  <si>
    <t>recul 2DI + plicature DS G</t>
  </si>
  <si>
    <t>recul DSD</t>
  </si>
  <si>
    <t>3 parois</t>
  </si>
  <si>
    <t>Plicature 2DL</t>
  </si>
  <si>
    <t>Pas de date post op car 2eme temps trop récent</t>
  </si>
  <si>
    <t>POSTOP 1</t>
  </si>
  <si>
    <t>hztale par voie coronale</t>
  </si>
  <si>
    <t>gd angle + torticoli</t>
  </si>
  <si>
    <t xml:space="preserve">DRIDI </t>
  </si>
  <si>
    <t>recul DMG et DIG</t>
  </si>
  <si>
    <t>recul DID</t>
  </si>
  <si>
    <t>recul DSG</t>
  </si>
  <si>
    <t>reculDSG</t>
  </si>
  <si>
    <t>strab vertical compliqué, d'abord hauteur D dc rétraction DIG importante dc recul DIG puis hauteur G dc retraction DID, recul DID mais ne suffit pas donc recul DSG</t>
  </si>
  <si>
    <t>voie coronale OG</t>
  </si>
  <si>
    <t>recul DIG</t>
  </si>
  <si>
    <t>voie palpébrale</t>
  </si>
  <si>
    <t>recul DMD</t>
  </si>
  <si>
    <t>recul 2DI + plicature DSG</t>
  </si>
  <si>
    <t>voie coronale paroi int et lat</t>
  </si>
  <si>
    <t>recul 2DI + recul DSD</t>
  </si>
  <si>
    <t>voie coronale odg paroi int et ext</t>
  </si>
  <si>
    <t>DLD</t>
  </si>
  <si>
    <t xml:space="preserve">recul DM et plicature DL G </t>
  </si>
  <si>
    <t xml:space="preserve">mixte plancher / paroi interne odg </t>
  </si>
  <si>
    <t>recul DM et plicature DLD</t>
  </si>
  <si>
    <t>recul DM et plicature DLG</t>
  </si>
  <si>
    <t>voie palpébrale plancher / paroi méd ODG</t>
  </si>
  <si>
    <t>diplopie PP + torticoli</t>
  </si>
  <si>
    <t>verticalité bien corrigée par la chir et bien en post op avec prisme corrigeant l'Et</t>
  </si>
  <si>
    <t>recul DIG + recul DSD</t>
  </si>
  <si>
    <t>paroi latérale et médiale odg</t>
  </si>
  <si>
    <t>Type de chir (tout cumulé)</t>
  </si>
  <si>
    <t>chir vertical - reste Et en post op mais bien en post op avec prisme</t>
  </si>
  <si>
    <t xml:space="preserve"> </t>
  </si>
  <si>
    <t>délaiDO-thyr</t>
  </si>
  <si>
    <t>DélaiMieStrab</t>
  </si>
  <si>
    <t>DélaiDOstrab</t>
  </si>
  <si>
    <t xml:space="preserve">362 Basedow en tout </t>
  </si>
  <si>
    <t>H</t>
  </si>
  <si>
    <t>V</t>
  </si>
  <si>
    <t>Htraitée</t>
  </si>
  <si>
    <t>Vtraitée</t>
  </si>
  <si>
    <t>RapportH</t>
  </si>
  <si>
    <t>RapportV</t>
  </si>
  <si>
    <t>CALCULS - RAPPORT</t>
  </si>
  <si>
    <t>MOYENNE</t>
  </si>
  <si>
    <t>ECART TYPE</t>
  </si>
  <si>
    <t>F</t>
  </si>
  <si>
    <t>THYR</t>
  </si>
  <si>
    <t>NB IRA</t>
  </si>
  <si>
    <t>%</t>
  </si>
  <si>
    <t>NB BOLUS</t>
  </si>
  <si>
    <t>NB RITUX</t>
  </si>
  <si>
    <t>NB DO</t>
  </si>
  <si>
    <t>NB TABAC</t>
  </si>
  <si>
    <t>VERTICAL</t>
  </si>
  <si>
    <t>nb</t>
  </si>
  <si>
    <t>moyenne</t>
  </si>
  <si>
    <t>HORIZONTAL</t>
  </si>
  <si>
    <t>MIXTE</t>
  </si>
  <si>
    <t>STRAB SECONDAIRE DO</t>
  </si>
  <si>
    <t xml:space="preserve">MOYENNE STABILITE </t>
  </si>
  <si>
    <t>MINIMUM STAB</t>
  </si>
  <si>
    <t>ECARTYPE</t>
  </si>
  <si>
    <t xml:space="preserve">MOYENNE </t>
  </si>
  <si>
    <t>MIN</t>
  </si>
  <si>
    <t>MAX</t>
  </si>
  <si>
    <t xml:space="preserve"> nb</t>
  </si>
  <si>
    <t>2 YEUX</t>
  </si>
  <si>
    <t>1OEIL</t>
  </si>
  <si>
    <t>0 ŒIL</t>
  </si>
  <si>
    <t>0OEIL</t>
  </si>
  <si>
    <t>VERTICALE</t>
  </si>
  <si>
    <t>HORIZONTALE</t>
  </si>
  <si>
    <t>en 1 temps</t>
  </si>
  <si>
    <t>en 2 temps</t>
  </si>
  <si>
    <t>en 3 temps</t>
  </si>
  <si>
    <t xml:space="preserve">en 1 temps </t>
  </si>
  <si>
    <t>NB</t>
  </si>
  <si>
    <t>2yeux</t>
  </si>
  <si>
    <t>1oeil</t>
  </si>
  <si>
    <t>0oeil</t>
  </si>
  <si>
    <t>NB ANGLE PO</t>
  </si>
  <si>
    <t>angle uniquement H (Et)</t>
  </si>
  <si>
    <t>et corrigeable par prisme entre 4 et 8dp</t>
  </si>
  <si>
    <t>dont : 4/5</t>
  </si>
  <si>
    <t>et 1/5 qui est O en position de torticoli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</si>
</sst>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40C]mmm\-yy;@"/>
    <numFmt numFmtId="165" formatCode="0.0"/>
  </numFmts>
  <fonts count="13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FF0000"/>
      <name val="Calibri (Corps)"/>
    </font>
    <font>
      <sz val="11"/>
      <color rgb="FFFF0000"/>
      <name val="Calibri"/>
      <scheme val="minor"/>
    </font>
    <font>
      <sz val="12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20">
    <fill>
      <patternFill patternType="none"/>
    </fill>
    <fill>
      <patternFill patternType="gray125"/>
    </fill>
    <fill>
      <patternFill patternType="solid">
        <fgColor theme="4" tint="0.79998168889431442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4"/>
      </patternFill>
    </fill>
    <fill>
      <patternFill patternType="solid">
        <fgColor theme="5"/>
      </patternFill>
    </fill>
    <fill>
      <patternFill patternType="solid">
        <fgColor theme="8" tint="0.39997558519241921"/>
        <bgColor indexed="65"/>
      </patternFill>
    </fill>
    <fill>
      <patternFill patternType="solid">
        <fgColor rgb="FFFFFF00"/>
        <bgColor indexed="64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rgb="FF92D050"/>
        <bgColor indexed="64"/>
      </patternFill>
    </fill>
  </fills>
  <borders count="4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</borders>
  <cellStyleXfs count="24">
    <xf numFmtId="0" fontId="0" fillId="0" borderId="0"/>
    <xf numFmtId="0" fontId="5" fillId="0" borderId="1" applyNumberFormat="0" applyFill="0" applyAlignment="0" applyProtection="0"/>
    <xf numFmtId="0" fontId="6" fillId="0" borderId="2" applyNumberFormat="0" applyFill="0" applyAlignment="0" applyProtection="0"/>
    <xf numFmtId="0" fontId="7" fillId="0" borderId="3" applyNumberFormat="0" applyFill="0" applyAlignment="0" applyProtection="0"/>
    <xf numFmtId="0" fontId="4" fillId="2" borderId="0" applyNumberFormat="0" applyBorder="0" applyAlignment="0" applyProtection="0"/>
    <xf numFmtId="0" fontId="4" fillId="3" borderId="0" applyNumberFormat="0" applyBorder="0" applyAlignment="0" applyProtection="0"/>
    <xf numFmtId="0" fontId="4" fillId="4" borderId="0" applyNumberFormat="0" applyBorder="0" applyAlignment="0" applyProtection="0"/>
    <xf numFmtId="0" fontId="4" fillId="5" borderId="0" applyNumberFormat="0" applyBorder="0" applyAlignment="0" applyProtection="0"/>
    <xf numFmtId="0" fontId="4" fillId="6" borderId="0" applyNumberFormat="0" applyBorder="0" applyAlignment="0" applyProtection="0"/>
    <xf numFmtId="0" fontId="7" fillId="2" borderId="3" applyFont="0"/>
    <xf numFmtId="0" fontId="7" fillId="2" borderId="3" applyFont="0"/>
    <xf numFmtId="0" fontId="7" fillId="2" borderId="3" applyFont="0" applyBorder="0"/>
    <xf numFmtId="0" fontId="4" fillId="2" borderId="0"/>
    <xf numFmtId="0" fontId="3" fillId="7" borderId="0" applyNumberFormat="0" applyBorder="0" applyAlignment="0" applyProtection="0"/>
    <xf numFmtId="0" fontId="3" fillId="8" borderId="0" applyNumberFormat="0" applyBorder="0" applyAlignment="0" applyProtection="0"/>
    <xf numFmtId="0" fontId="3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11" borderId="0" applyNumberFormat="0" applyBorder="0" applyAlignment="0" applyProtection="0"/>
    <xf numFmtId="0" fontId="11" fillId="12" borderId="0" applyNumberFormat="0" applyBorder="0" applyAlignment="0" applyProtection="0"/>
    <xf numFmtId="0" fontId="11" fillId="13" borderId="0" applyNumberFormat="0" applyBorder="0" applyAlignment="0" applyProtection="0"/>
    <xf numFmtId="0" fontId="2" fillId="14" borderId="0" applyNumberFormat="0" applyBorder="0" applyAlignment="0" applyProtection="0"/>
    <xf numFmtId="0" fontId="11" fillId="16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</cellStyleXfs>
  <cellXfs count="103">
    <xf numFmtId="0" fontId="0" fillId="0" borderId="0" xfId="0"/>
    <xf numFmtId="0" fontId="4" fillId="2" borderId="0" xfId="4"/>
    <xf numFmtId="0" fontId="4" fillId="3" borderId="0" xfId="5"/>
    <xf numFmtId="0" fontId="4" fillId="4" borderId="0" xfId="6"/>
    <xf numFmtId="0" fontId="4" fillId="5" borderId="0" xfId="7"/>
    <xf numFmtId="0" fontId="4" fillId="6" borderId="0" xfId="8"/>
    <xf numFmtId="0" fontId="5" fillId="2" borderId="1" xfId="1" applyFill="1"/>
    <xf numFmtId="0" fontId="5" fillId="3" borderId="1" xfId="1" applyFill="1"/>
    <xf numFmtId="0" fontId="5" fillId="4" borderId="1" xfId="1" applyFill="1"/>
    <xf numFmtId="0" fontId="5" fillId="5" borderId="1" xfId="1" applyFill="1"/>
    <xf numFmtId="0" fontId="5" fillId="6" borderId="1" xfId="1" applyFill="1"/>
    <xf numFmtId="0" fontId="6" fillId="2" borderId="2" xfId="2" applyFill="1"/>
    <xf numFmtId="0" fontId="6" fillId="3" borderId="2" xfId="2" applyFill="1"/>
    <xf numFmtId="0" fontId="6" fillId="4" borderId="2" xfId="2" applyFill="1"/>
    <xf numFmtId="0" fontId="6" fillId="5" borderId="2" xfId="2" applyFill="1"/>
    <xf numFmtId="0" fontId="6" fillId="6" borderId="2" xfId="2" applyFill="1"/>
    <xf numFmtId="0" fontId="7" fillId="2" borderId="3" xfId="3" applyFill="1"/>
    <xf numFmtId="0" fontId="7" fillId="3" borderId="3" xfId="3" applyFill="1"/>
    <xf numFmtId="0" fontId="7" fillId="4" borderId="3" xfId="3" applyFill="1"/>
    <xf numFmtId="0" fontId="7" fillId="5" borderId="3" xfId="3" applyFill="1"/>
    <xf numFmtId="0" fontId="7" fillId="6" borderId="3" xfId="3" applyFill="1"/>
    <xf numFmtId="0" fontId="3" fillId="10" borderId="1" xfId="16" applyBorder="1"/>
    <xf numFmtId="0" fontId="3" fillId="10" borderId="2" xfId="16" applyBorder="1"/>
    <xf numFmtId="0" fontId="3" fillId="10" borderId="3" xfId="16" applyBorder="1"/>
    <xf numFmtId="0" fontId="3" fillId="10" borderId="0" xfId="16"/>
    <xf numFmtId="0" fontId="3" fillId="7" borderId="1" xfId="13" applyBorder="1"/>
    <xf numFmtId="0" fontId="3" fillId="7" borderId="2" xfId="13" applyBorder="1"/>
    <xf numFmtId="0" fontId="3" fillId="7" borderId="3" xfId="13" applyBorder="1"/>
    <xf numFmtId="0" fontId="3" fillId="7" borderId="0" xfId="13"/>
    <xf numFmtId="0" fontId="3" fillId="9" borderId="3" xfId="15" applyBorder="1"/>
    <xf numFmtId="0" fontId="3" fillId="9" borderId="0" xfId="15"/>
    <xf numFmtId="0" fontId="3" fillId="8" borderId="3" xfId="14" applyBorder="1"/>
    <xf numFmtId="0" fontId="3" fillId="8" borderId="0" xfId="14"/>
    <xf numFmtId="0" fontId="3" fillId="11" borderId="3" xfId="17" applyBorder="1"/>
    <xf numFmtId="0" fontId="3" fillId="11" borderId="0" xfId="17"/>
    <xf numFmtId="0" fontId="8" fillId="6" borderId="3" xfId="3" applyFont="1" applyFill="1"/>
    <xf numFmtId="0" fontId="9" fillId="6" borderId="3" xfId="3" applyFont="1" applyFill="1"/>
    <xf numFmtId="14" fontId="4" fillId="2" borderId="0" xfId="4" applyNumberFormat="1"/>
    <xf numFmtId="0" fontId="0" fillId="8" borderId="3" xfId="14" applyFont="1" applyBorder="1"/>
    <xf numFmtId="0" fontId="4" fillId="3" borderId="1" xfId="5" applyBorder="1"/>
    <xf numFmtId="0" fontId="4" fillId="3" borderId="2" xfId="5" applyBorder="1"/>
    <xf numFmtId="0" fontId="4" fillId="3" borderId="3" xfId="5" applyBorder="1"/>
    <xf numFmtId="0" fontId="0" fillId="3" borderId="0" xfId="5" applyFont="1"/>
    <xf numFmtId="0" fontId="3" fillId="8" borderId="2" xfId="14" applyBorder="1"/>
    <xf numFmtId="0" fontId="0" fillId="8" borderId="2" xfId="14" applyFont="1" applyBorder="1"/>
    <xf numFmtId="0" fontId="3" fillId="8" borderId="0" xfId="14" applyNumberFormat="1"/>
    <xf numFmtId="14" fontId="0" fillId="3" borderId="0" xfId="5" applyNumberFormat="1" applyFont="1"/>
    <xf numFmtId="0" fontId="10" fillId="8" borderId="0" xfId="14" applyNumberFormat="1" applyFont="1"/>
    <xf numFmtId="14" fontId="4" fillId="3" borderId="0" xfId="5" applyNumberFormat="1"/>
    <xf numFmtId="0" fontId="10" fillId="4" borderId="0" xfId="6" applyFont="1"/>
    <xf numFmtId="0" fontId="10" fillId="4" borderId="3" xfId="6" applyFont="1" applyBorder="1"/>
    <xf numFmtId="0" fontId="0" fillId="9" borderId="3" xfId="15" applyFont="1" applyBorder="1"/>
    <xf numFmtId="0" fontId="10" fillId="9" borderId="3" xfId="15" applyFont="1" applyBorder="1"/>
    <xf numFmtId="0" fontId="10" fillId="9" borderId="0" xfId="15" applyFont="1"/>
    <xf numFmtId="0" fontId="0" fillId="4" borderId="0" xfId="6" applyFont="1"/>
    <xf numFmtId="0" fontId="0" fillId="9" borderId="0" xfId="15" applyFont="1"/>
    <xf numFmtId="14" fontId="4" fillId="5" borderId="0" xfId="7" applyNumberFormat="1"/>
    <xf numFmtId="0" fontId="0" fillId="5" borderId="0" xfId="7" applyFont="1"/>
    <xf numFmtId="0" fontId="2" fillId="14" borderId="3" xfId="20" applyBorder="1"/>
    <xf numFmtId="0" fontId="2" fillId="14" borderId="0" xfId="20"/>
    <xf numFmtId="14" fontId="4" fillId="6" borderId="0" xfId="8" applyNumberFormat="1"/>
    <xf numFmtId="0" fontId="0" fillId="6" borderId="0" xfId="8" applyFont="1"/>
    <xf numFmtId="0" fontId="0" fillId="3" borderId="2" xfId="5" applyFont="1" applyBorder="1"/>
    <xf numFmtId="0" fontId="0" fillId="3" borderId="3" xfId="5" applyFont="1" applyBorder="1"/>
    <xf numFmtId="17" fontId="3" fillId="8" borderId="0" xfId="14" applyNumberFormat="1"/>
    <xf numFmtId="0" fontId="0" fillId="8" borderId="0" xfId="14" applyFont="1"/>
    <xf numFmtId="0" fontId="0" fillId="10" borderId="0" xfId="16" applyFont="1"/>
    <xf numFmtId="14" fontId="3" fillId="7" borderId="0" xfId="13" applyNumberFormat="1"/>
    <xf numFmtId="0" fontId="0" fillId="7" borderId="0" xfId="13" applyFont="1"/>
    <xf numFmtId="14" fontId="0" fillId="5" borderId="0" xfId="7" applyNumberFormat="1" applyFont="1"/>
    <xf numFmtId="14" fontId="3" fillId="10" borderId="0" xfId="16" applyNumberFormat="1"/>
    <xf numFmtId="164" fontId="3" fillId="8" borderId="0" xfId="14" applyNumberFormat="1"/>
    <xf numFmtId="0" fontId="0" fillId="11" borderId="0" xfId="17" applyFont="1"/>
    <xf numFmtId="14" fontId="0" fillId="2" borderId="0" xfId="4" applyNumberFormat="1" applyFont="1"/>
    <xf numFmtId="0" fontId="0" fillId="15" borderId="0" xfId="0" applyFill="1"/>
    <xf numFmtId="0" fontId="0" fillId="7" borderId="1" xfId="13" applyFont="1" applyBorder="1"/>
    <xf numFmtId="0" fontId="4" fillId="4" borderId="1" xfId="6" applyBorder="1"/>
    <xf numFmtId="0" fontId="4" fillId="4" borderId="2" xfId="6" applyBorder="1"/>
    <xf numFmtId="0" fontId="4" fillId="4" borderId="3" xfId="6" applyBorder="1"/>
    <xf numFmtId="14" fontId="4" fillId="4" borderId="0" xfId="6" applyNumberFormat="1"/>
    <xf numFmtId="17" fontId="0" fillId="8" borderId="0" xfId="14" applyNumberFormat="1" applyFont="1"/>
    <xf numFmtId="0" fontId="0" fillId="15" borderId="0" xfId="14" applyFont="1" applyFill="1"/>
    <xf numFmtId="0" fontId="11" fillId="13" borderId="0" xfId="19"/>
    <xf numFmtId="0" fontId="11" fillId="12" borderId="0" xfId="18"/>
    <xf numFmtId="165" fontId="4" fillId="3" borderId="0" xfId="5" applyNumberFormat="1"/>
    <xf numFmtId="165" fontId="4" fillId="4" borderId="0" xfId="6" applyNumberFormat="1"/>
    <xf numFmtId="165" fontId="0" fillId="9" borderId="0" xfId="15" applyNumberFormat="1" applyFont="1"/>
    <xf numFmtId="0" fontId="0" fillId="4" borderId="0" xfId="6" applyNumberFormat="1" applyFont="1"/>
    <xf numFmtId="165" fontId="0" fillId="4" borderId="0" xfId="6" applyNumberFormat="1" applyFont="1"/>
    <xf numFmtId="165" fontId="3" fillId="11" borderId="0" xfId="17" applyNumberFormat="1"/>
    <xf numFmtId="0" fontId="1" fillId="18" borderId="0" xfId="23"/>
    <xf numFmtId="0" fontId="0" fillId="18" borderId="3" xfId="23" applyFont="1" applyBorder="1"/>
    <xf numFmtId="0" fontId="0" fillId="18" borderId="0" xfId="23" applyFont="1"/>
    <xf numFmtId="0" fontId="1" fillId="17" borderId="3" xfId="22" applyBorder="1"/>
    <xf numFmtId="0" fontId="1" fillId="17" borderId="0" xfId="22"/>
    <xf numFmtId="0" fontId="4" fillId="5" borderId="1" xfId="7" applyBorder="1"/>
    <xf numFmtId="0" fontId="11" fillId="16" borderId="2" xfId="21" applyBorder="1"/>
    <xf numFmtId="0" fontId="0" fillId="19" borderId="0" xfId="0" applyFill="1"/>
    <xf numFmtId="0" fontId="11" fillId="16" borderId="0" xfId="21"/>
    <xf numFmtId="9" fontId="0" fillId="0" borderId="0" xfId="0" applyNumberFormat="1"/>
    <xf numFmtId="10" fontId="0" fillId="0" borderId="0" xfId="0" applyNumberFormat="1"/>
    <xf numFmtId="165" fontId="0" fillId="0" borderId="0" xfId="0" applyNumberFormat="1"/>
    <xf numFmtId="0" fontId="12" fillId="0" borderId="0" xfId="0" applyFont="1"/>
  </cellXfs>
  <cellStyles count="24">
    <cellStyle name="20 % - Accent1" xfId="4" builtinId="30"/>
    <cellStyle name="20 % - Accent2" xfId="5" builtinId="34"/>
    <cellStyle name="20 % - Accent3" xfId="22" builtinId="38"/>
    <cellStyle name="20 % - Accent4" xfId="6" builtinId="42"/>
    <cellStyle name="20 % - Accent5" xfId="7" builtinId="46"/>
    <cellStyle name="20 % - Accent6" xfId="8" builtinId="50"/>
    <cellStyle name="40 % - Accent1" xfId="13" builtinId="31"/>
    <cellStyle name="40 % - Accent2" xfId="14" builtinId="35"/>
    <cellStyle name="40 % - Accent4" xfId="15" builtinId="43"/>
    <cellStyle name="40 % - Accent5" xfId="16" builtinId="47"/>
    <cellStyle name="40 % - Accent6" xfId="17" builtinId="51"/>
    <cellStyle name="60 % - Accent3" xfId="23" builtinId="40"/>
    <cellStyle name="60 % - Accent5" xfId="20" builtinId="48"/>
    <cellStyle name="Accent1" xfId="18" builtinId="29"/>
    <cellStyle name="Accent2" xfId="19" builtinId="33"/>
    <cellStyle name="Accent3" xfId="21" builtinId="37"/>
    <cellStyle name="Normal" xfId="0" builtinId="0"/>
    <cellStyle name="Style 1" xfId="9"/>
    <cellStyle name="Style 2" xfId="10"/>
    <cellStyle name="Style 3" xfId="11"/>
    <cellStyle name="Style 4" xfId="12"/>
    <cellStyle name="Titre 1" xfId="1" builtinId="16"/>
    <cellStyle name="Titre 2" xfId="2" builtinId="17"/>
    <cellStyle name="Titre 3" xfId="3" builtinId="18"/>
  </cellStyles>
  <dxfs count="6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1" tint="4.9989318521683403E-2"/>
      </font>
      <fill>
        <patternFill>
          <fgColor auto="1"/>
          <bgColor rgb="FFFFC7CE"/>
        </patternFill>
      </fill>
    </dxf>
  </dxfs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X94"/>
  <sheetViews>
    <sheetView tabSelected="1" topLeftCell="DK1" zoomScale="85" workbookViewId="0">
      <selection activeCell="DT33" sqref="DT33"/>
    </sheetView>
  </sheetViews>
  <sheetFormatPr baseColWidth="10" defaultRowHeight="16" x14ac:dyDescent="0.2"/>
  <cols>
    <col min="1" max="1" width="6.33203125" customWidth="1"/>
    <col min="2" max="2" width="29.5" customWidth="1"/>
    <col min="5" max="5" width="5.83203125" customWidth="1"/>
    <col min="7" max="7" width="8.1640625" customWidth="1"/>
    <col min="8" max="8" width="9.83203125" customWidth="1"/>
    <col min="9" max="9" width="8.33203125" customWidth="1"/>
    <col min="10" max="10" width="13" customWidth="1"/>
    <col min="11" max="12" width="11" style="32" customWidth="1"/>
    <col min="13" max="14" width="11" style="2" customWidth="1"/>
    <col min="15" max="15" width="8.5" style="32" customWidth="1"/>
    <col min="16" max="17" width="11.33203125" style="32" customWidth="1"/>
    <col min="18" max="18" width="30.83203125" style="2" customWidth="1"/>
    <col min="19" max="19" width="14.33203125" style="2" customWidth="1"/>
    <col min="20" max="20" width="8.5" style="32" customWidth="1"/>
    <col min="21" max="21" width="9.6640625" customWidth="1"/>
    <col min="22" max="22" width="19.5" customWidth="1"/>
    <col min="23" max="23" width="18.1640625" customWidth="1"/>
    <col min="24" max="26" width="11.83203125" customWidth="1"/>
    <col min="37" max="37" width="29.5" customWidth="1"/>
    <col min="39" max="39" width="26.33203125" customWidth="1"/>
    <col min="41" max="41" width="8.5" customWidth="1"/>
    <col min="51" max="51" width="25.5" customWidth="1"/>
    <col min="85" max="85" width="19.5" customWidth="1"/>
    <col min="111" max="113" width="11.83203125" customWidth="1"/>
    <col min="118" max="118" width="35" customWidth="1"/>
    <col min="126" max="126" width="133.1640625" customWidth="1"/>
  </cols>
  <sheetData>
    <row r="1" spans="1:126" ht="21" thickBot="1" x14ac:dyDescent="0.3">
      <c r="A1" s="6" t="s">
        <v>22</v>
      </c>
      <c r="B1" s="6"/>
      <c r="C1" s="6"/>
      <c r="D1" s="6"/>
      <c r="E1" s="6"/>
      <c r="F1" s="6"/>
      <c r="G1" s="7" t="s">
        <v>23</v>
      </c>
      <c r="H1" s="7"/>
      <c r="I1" s="7"/>
      <c r="J1" s="7"/>
      <c r="K1" s="39"/>
      <c r="L1" s="39"/>
      <c r="M1" s="39"/>
      <c r="N1" s="39"/>
      <c r="O1" s="39"/>
      <c r="P1" s="39"/>
      <c r="Q1" s="39"/>
      <c r="R1" s="39"/>
      <c r="S1" s="39"/>
      <c r="T1" s="39"/>
      <c r="U1" s="8" t="s">
        <v>24</v>
      </c>
      <c r="V1" s="8"/>
      <c r="W1" s="8"/>
      <c r="X1" s="8"/>
      <c r="Y1" s="8"/>
      <c r="Z1" s="8"/>
      <c r="AA1" s="8"/>
      <c r="AB1" s="8"/>
      <c r="AC1" s="8"/>
      <c r="AD1" s="8"/>
      <c r="AE1" s="8"/>
      <c r="AF1" s="8"/>
      <c r="AG1" s="8"/>
      <c r="AH1" s="8"/>
      <c r="AI1" s="8"/>
      <c r="AJ1" s="8"/>
      <c r="AK1" s="8"/>
      <c r="AL1" s="9" t="s">
        <v>25</v>
      </c>
      <c r="AM1" s="9"/>
      <c r="AN1" s="9"/>
      <c r="AO1" s="9" t="s">
        <v>58</v>
      </c>
      <c r="AP1" s="9"/>
      <c r="AQ1" s="9"/>
      <c r="AR1" s="9"/>
      <c r="AS1" s="9"/>
      <c r="AT1" s="9"/>
      <c r="AU1" s="9"/>
      <c r="AV1" s="9"/>
      <c r="AW1" s="9"/>
      <c r="AX1" s="9"/>
      <c r="AY1" s="9"/>
      <c r="AZ1" s="9"/>
      <c r="BA1" s="9"/>
      <c r="BB1" s="9"/>
      <c r="BC1" s="9"/>
      <c r="BD1" s="9"/>
      <c r="BE1" s="9"/>
      <c r="BF1" s="9"/>
      <c r="BG1" s="9"/>
      <c r="BH1" s="9"/>
      <c r="BI1" s="95"/>
      <c r="BJ1" s="95"/>
      <c r="BK1" s="95"/>
      <c r="BL1" s="95"/>
      <c r="BM1" s="95"/>
      <c r="BN1" s="95"/>
      <c r="BO1" s="95"/>
      <c r="BP1" s="76" t="s">
        <v>181</v>
      </c>
      <c r="BQ1" s="76"/>
      <c r="BR1" s="76"/>
      <c r="BS1" s="76"/>
      <c r="BT1" s="76"/>
      <c r="BU1" s="76"/>
      <c r="BV1" s="76"/>
      <c r="BW1" s="76"/>
      <c r="BX1" s="76"/>
      <c r="BY1" s="76"/>
      <c r="BZ1" s="76"/>
      <c r="CA1" s="76"/>
      <c r="CB1" s="76"/>
      <c r="CC1" s="76"/>
      <c r="CD1" s="76"/>
      <c r="CE1" s="75" t="s">
        <v>59</v>
      </c>
      <c r="CF1" s="25"/>
      <c r="CG1" s="25"/>
      <c r="CH1" s="25"/>
      <c r="CI1" s="25"/>
      <c r="CJ1" s="25"/>
      <c r="CK1" s="25"/>
      <c r="CL1" s="25"/>
      <c r="CM1" s="25"/>
      <c r="CN1" s="25"/>
      <c r="CO1" s="25"/>
      <c r="CP1" s="25"/>
      <c r="CQ1" s="25"/>
      <c r="CR1" s="25"/>
      <c r="CS1" s="21" t="s">
        <v>62</v>
      </c>
      <c r="CT1" s="21"/>
      <c r="CU1" s="21"/>
      <c r="CV1" s="21"/>
      <c r="CW1" s="21"/>
      <c r="CX1" s="21"/>
      <c r="CY1" s="21"/>
      <c r="CZ1" s="21"/>
      <c r="DA1" s="21"/>
      <c r="DB1" s="21"/>
      <c r="DC1" s="21"/>
      <c r="DD1" s="21"/>
      <c r="DE1" s="21"/>
      <c r="DF1" s="21"/>
      <c r="DG1" s="10" t="s">
        <v>21</v>
      </c>
      <c r="DH1" s="10"/>
      <c r="DI1" s="10"/>
      <c r="DJ1" s="10"/>
      <c r="DK1" s="10"/>
      <c r="DL1" s="10"/>
      <c r="DM1" s="10"/>
      <c r="DN1" s="10"/>
      <c r="DO1" s="10"/>
      <c r="DP1" s="10"/>
      <c r="DQ1" s="10"/>
      <c r="DR1" s="10"/>
      <c r="DS1" s="10"/>
      <c r="DT1" s="10"/>
      <c r="DU1" s="10"/>
    </row>
    <row r="2" spans="1:126" ht="19" thickTop="1" thickBot="1" x14ac:dyDescent="0.25">
      <c r="A2" s="11"/>
      <c r="B2" s="11"/>
      <c r="C2" s="11"/>
      <c r="D2" s="11"/>
      <c r="E2" s="11"/>
      <c r="F2" s="11"/>
      <c r="G2" s="12"/>
      <c r="H2" s="12"/>
      <c r="I2" s="12"/>
      <c r="J2" s="12" t="s">
        <v>8</v>
      </c>
      <c r="K2" s="40"/>
      <c r="L2" s="44" t="s">
        <v>9</v>
      </c>
      <c r="M2" s="40" t="s">
        <v>34</v>
      </c>
      <c r="N2" s="62" t="s">
        <v>121</v>
      </c>
      <c r="O2" s="43" t="s">
        <v>10</v>
      </c>
      <c r="P2" s="43"/>
      <c r="Q2" s="43"/>
      <c r="R2" s="43"/>
      <c r="S2" s="43"/>
      <c r="T2" s="43" t="s">
        <v>109</v>
      </c>
      <c r="U2" s="13" t="s">
        <v>27</v>
      </c>
      <c r="V2" s="13"/>
      <c r="W2" s="13"/>
      <c r="X2" s="13"/>
      <c r="Y2" s="13"/>
      <c r="Z2" s="13" t="s">
        <v>26</v>
      </c>
      <c r="AA2" s="13"/>
      <c r="AB2" s="13"/>
      <c r="AC2" s="13"/>
      <c r="AD2" s="13"/>
      <c r="AE2" s="13" t="s">
        <v>73</v>
      </c>
      <c r="AF2" s="13"/>
      <c r="AG2" s="13"/>
      <c r="AH2" s="13" t="s">
        <v>70</v>
      </c>
      <c r="AI2" s="13"/>
      <c r="AJ2" s="13" t="s">
        <v>30</v>
      </c>
      <c r="AK2" s="13" t="s">
        <v>68</v>
      </c>
      <c r="AL2" s="22" t="s">
        <v>27</v>
      </c>
      <c r="AM2" s="83" t="s">
        <v>208</v>
      </c>
      <c r="AN2" s="14"/>
      <c r="AO2" s="14"/>
      <c r="AP2" s="14" t="s">
        <v>31</v>
      </c>
      <c r="AQ2" s="14"/>
      <c r="AR2" s="14"/>
      <c r="AS2" s="14"/>
      <c r="AT2" s="14"/>
      <c r="AU2" s="14"/>
      <c r="AV2" s="14"/>
      <c r="AW2" s="14"/>
      <c r="AX2" s="22" t="s">
        <v>28</v>
      </c>
      <c r="AY2" s="22"/>
      <c r="AZ2" s="14" t="s">
        <v>29</v>
      </c>
      <c r="BA2" s="14"/>
      <c r="BB2" s="14"/>
      <c r="BC2" s="14"/>
      <c r="BD2" s="14"/>
      <c r="BE2" s="14"/>
      <c r="BF2" s="14"/>
      <c r="BG2" s="14"/>
      <c r="BH2" s="14"/>
      <c r="BI2" s="14"/>
      <c r="BJ2" s="96" t="s">
        <v>221</v>
      </c>
      <c r="BK2" s="96"/>
      <c r="BL2" s="96"/>
      <c r="BM2" s="96"/>
      <c r="BN2" s="96"/>
      <c r="BO2" s="96"/>
      <c r="BP2" s="77" t="s">
        <v>27</v>
      </c>
      <c r="BQ2" s="77"/>
      <c r="BR2" s="77" t="s">
        <v>26</v>
      </c>
      <c r="BS2" s="77" t="s">
        <v>26</v>
      </c>
      <c r="BT2" s="77"/>
      <c r="BU2" s="77"/>
      <c r="BV2" s="77"/>
      <c r="BW2" s="77" t="s">
        <v>73</v>
      </c>
      <c r="BX2" s="77"/>
      <c r="BY2" s="77"/>
      <c r="BZ2" s="77" t="s">
        <v>71</v>
      </c>
      <c r="CA2" s="77"/>
      <c r="CB2" s="77" t="s">
        <v>32</v>
      </c>
      <c r="CC2" s="77" t="s">
        <v>33</v>
      </c>
      <c r="CD2" s="77"/>
      <c r="CE2" s="26" t="s">
        <v>27</v>
      </c>
      <c r="CF2" s="26"/>
      <c r="CG2" s="26" t="s">
        <v>28</v>
      </c>
      <c r="CH2" s="26"/>
      <c r="CI2" s="26"/>
      <c r="CJ2" s="26"/>
      <c r="CK2" s="26"/>
      <c r="CL2" s="26"/>
      <c r="CM2" s="26"/>
      <c r="CN2" s="26"/>
      <c r="CO2" s="26"/>
      <c r="CP2" s="26"/>
      <c r="CQ2" s="26"/>
      <c r="CR2" s="26"/>
      <c r="CS2" s="22" t="s">
        <v>27</v>
      </c>
      <c r="CT2" s="22"/>
      <c r="CU2" s="22"/>
      <c r="CV2" s="22"/>
      <c r="CW2" s="22"/>
      <c r="CX2" s="22"/>
      <c r="CY2" s="22"/>
      <c r="CZ2" s="22"/>
      <c r="DA2" s="22"/>
      <c r="DB2" s="22"/>
      <c r="DC2" s="22"/>
      <c r="DD2" s="22"/>
      <c r="DE2" s="22"/>
      <c r="DF2" s="22"/>
      <c r="DG2" s="15" t="s">
        <v>27</v>
      </c>
      <c r="DH2" s="15"/>
      <c r="DI2" s="15" t="s">
        <v>26</v>
      </c>
      <c r="DJ2" s="15" t="s">
        <v>26</v>
      </c>
      <c r="DK2" s="15"/>
      <c r="DL2" s="15"/>
      <c r="DM2" s="15"/>
      <c r="DN2" s="15" t="s">
        <v>73</v>
      </c>
      <c r="DO2" s="15"/>
      <c r="DP2" s="15"/>
      <c r="DQ2" s="15" t="s">
        <v>71</v>
      </c>
      <c r="DR2" s="15"/>
      <c r="DS2" s="15" t="s">
        <v>32</v>
      </c>
      <c r="DT2" s="15" t="s">
        <v>33</v>
      </c>
      <c r="DU2" s="15"/>
    </row>
    <row r="3" spans="1:126" ht="18" thickTop="1" thickBot="1" x14ac:dyDescent="0.25">
      <c r="A3" s="16" t="s">
        <v>0</v>
      </c>
      <c r="B3" s="27" t="s">
        <v>1</v>
      </c>
      <c r="C3" s="16" t="s">
        <v>3</v>
      </c>
      <c r="D3" s="27" t="s">
        <v>2</v>
      </c>
      <c r="E3" s="16" t="s">
        <v>4</v>
      </c>
      <c r="F3" s="27" t="s">
        <v>5</v>
      </c>
      <c r="G3" s="17" t="s">
        <v>6</v>
      </c>
      <c r="H3" s="38" t="s">
        <v>111</v>
      </c>
      <c r="I3" s="17" t="s">
        <v>7</v>
      </c>
      <c r="J3" s="31" t="s">
        <v>8</v>
      </c>
      <c r="K3" s="41" t="s">
        <v>112</v>
      </c>
      <c r="L3" s="38" t="s">
        <v>9</v>
      </c>
      <c r="M3" s="41" t="s">
        <v>34</v>
      </c>
      <c r="N3" s="63" t="s">
        <v>121</v>
      </c>
      <c r="O3" s="31" t="s">
        <v>10</v>
      </c>
      <c r="P3" s="41" t="s">
        <v>113</v>
      </c>
      <c r="Q3" s="63" t="s">
        <v>211</v>
      </c>
      <c r="R3" s="31" t="s">
        <v>11</v>
      </c>
      <c r="S3" s="41" t="s">
        <v>12</v>
      </c>
      <c r="T3" s="31" t="s">
        <v>109</v>
      </c>
      <c r="U3" s="18" t="s">
        <v>13</v>
      </c>
      <c r="V3" s="18" t="s">
        <v>125</v>
      </c>
      <c r="W3" s="29" t="s">
        <v>14</v>
      </c>
      <c r="X3" s="78" t="s">
        <v>212</v>
      </c>
      <c r="Y3" s="51" t="s">
        <v>213</v>
      </c>
      <c r="Z3" s="50" t="s">
        <v>72</v>
      </c>
      <c r="AA3" s="51" t="s">
        <v>114</v>
      </c>
      <c r="AB3" s="18" t="s">
        <v>115</v>
      </c>
      <c r="AC3" s="51" t="s">
        <v>35</v>
      </c>
      <c r="AD3" s="18" t="s">
        <v>36</v>
      </c>
      <c r="AE3" s="52" t="s">
        <v>66</v>
      </c>
      <c r="AF3" s="18" t="s">
        <v>37</v>
      </c>
      <c r="AG3" s="29" t="s">
        <v>38</v>
      </c>
      <c r="AH3" s="50" t="s">
        <v>17</v>
      </c>
      <c r="AI3" s="52" t="s">
        <v>69</v>
      </c>
      <c r="AJ3" s="18" t="s">
        <v>18</v>
      </c>
      <c r="AK3" s="29"/>
      <c r="AL3" s="23" t="s">
        <v>56</v>
      </c>
      <c r="AM3" s="83"/>
      <c r="AN3" s="19" t="s">
        <v>57</v>
      </c>
      <c r="AO3" s="19" t="s">
        <v>61</v>
      </c>
      <c r="AP3" s="19" t="s">
        <v>39</v>
      </c>
      <c r="AQ3" s="19" t="s">
        <v>40</v>
      </c>
      <c r="AR3" s="19" t="s">
        <v>41</v>
      </c>
      <c r="AS3" s="19" t="s">
        <v>198</v>
      </c>
      <c r="AT3" s="19" t="s">
        <v>43</v>
      </c>
      <c r="AU3" s="19" t="s">
        <v>44</v>
      </c>
      <c r="AV3" s="19" t="s">
        <v>45</v>
      </c>
      <c r="AW3" s="19" t="s">
        <v>42</v>
      </c>
      <c r="AX3" s="58" t="s">
        <v>19</v>
      </c>
      <c r="AY3" s="23" t="s">
        <v>20</v>
      </c>
      <c r="AZ3" s="19" t="s">
        <v>46</v>
      </c>
      <c r="BA3" s="19" t="s">
        <v>47</v>
      </c>
      <c r="BB3" s="19" t="s">
        <v>48</v>
      </c>
      <c r="BC3" s="19" t="s">
        <v>49</v>
      </c>
      <c r="BD3" s="19" t="s">
        <v>50</v>
      </c>
      <c r="BE3" s="19" t="s">
        <v>51</v>
      </c>
      <c r="BF3" s="19" t="s">
        <v>52</v>
      </c>
      <c r="BG3" s="19" t="s">
        <v>53</v>
      </c>
      <c r="BH3" s="19" t="s">
        <v>54</v>
      </c>
      <c r="BI3" s="19" t="s">
        <v>55</v>
      </c>
      <c r="BJ3" s="93" t="s">
        <v>217</v>
      </c>
      <c r="BK3" s="91" t="s">
        <v>218</v>
      </c>
      <c r="BL3" s="93" t="s">
        <v>215</v>
      </c>
      <c r="BM3" s="91" t="s">
        <v>216</v>
      </c>
      <c r="BN3" s="93" t="s">
        <v>219</v>
      </c>
      <c r="BO3" s="91" t="s">
        <v>220</v>
      </c>
      <c r="BP3" s="78" t="s">
        <v>74</v>
      </c>
      <c r="BQ3" s="78" t="s">
        <v>75</v>
      </c>
      <c r="BR3" s="78" t="s">
        <v>66</v>
      </c>
      <c r="BS3" s="78" t="s">
        <v>15</v>
      </c>
      <c r="BT3" s="78" t="s">
        <v>16</v>
      </c>
      <c r="BU3" s="78" t="s">
        <v>35</v>
      </c>
      <c r="BV3" s="78" t="s">
        <v>36</v>
      </c>
      <c r="BW3" s="78" t="s">
        <v>66</v>
      </c>
      <c r="BX3" s="78" t="s">
        <v>37</v>
      </c>
      <c r="BY3" s="78" t="s">
        <v>38</v>
      </c>
      <c r="BZ3" s="78" t="s">
        <v>65</v>
      </c>
      <c r="CA3" s="78" t="s">
        <v>69</v>
      </c>
      <c r="CB3" s="78" t="s">
        <v>18</v>
      </c>
      <c r="CC3" s="78" t="s">
        <v>66</v>
      </c>
      <c r="CD3" s="78" t="s">
        <v>67</v>
      </c>
      <c r="CE3" s="27" t="s">
        <v>60</v>
      </c>
      <c r="CF3" s="27" t="s">
        <v>61</v>
      </c>
      <c r="CG3" s="27" t="s">
        <v>19</v>
      </c>
      <c r="CH3" s="27" t="s">
        <v>20</v>
      </c>
      <c r="CI3" s="27" t="s">
        <v>46</v>
      </c>
      <c r="CJ3" s="27" t="s">
        <v>47</v>
      </c>
      <c r="CK3" s="27" t="s">
        <v>48</v>
      </c>
      <c r="CL3" s="27" t="s">
        <v>49</v>
      </c>
      <c r="CM3" s="27" t="s">
        <v>50</v>
      </c>
      <c r="CN3" s="27" t="s">
        <v>51</v>
      </c>
      <c r="CO3" s="27" t="s">
        <v>52</v>
      </c>
      <c r="CP3" s="27" t="s">
        <v>53</v>
      </c>
      <c r="CQ3" s="27" t="s">
        <v>54</v>
      </c>
      <c r="CR3" s="27" t="s">
        <v>55</v>
      </c>
      <c r="CS3" s="23" t="s">
        <v>63</v>
      </c>
      <c r="CT3" s="23" t="s">
        <v>64</v>
      </c>
      <c r="CU3" s="23" t="s">
        <v>19</v>
      </c>
      <c r="CV3" s="23" t="s">
        <v>20</v>
      </c>
      <c r="CW3" s="23" t="s">
        <v>46</v>
      </c>
      <c r="CX3" s="23" t="s">
        <v>47</v>
      </c>
      <c r="CY3" s="23" t="s">
        <v>48</v>
      </c>
      <c r="CZ3" s="23" t="s">
        <v>49</v>
      </c>
      <c r="DA3" s="23" t="s">
        <v>50</v>
      </c>
      <c r="DB3" s="23" t="s">
        <v>51</v>
      </c>
      <c r="DC3" s="23" t="s">
        <v>52</v>
      </c>
      <c r="DD3" s="23" t="s">
        <v>53</v>
      </c>
      <c r="DE3" s="23" t="s">
        <v>54</v>
      </c>
      <c r="DF3" s="23" t="s">
        <v>55</v>
      </c>
      <c r="DG3" s="20" t="s">
        <v>74</v>
      </c>
      <c r="DH3" s="33" t="s">
        <v>75</v>
      </c>
      <c r="DI3" s="35" t="s">
        <v>66</v>
      </c>
      <c r="DJ3" s="33" t="s">
        <v>15</v>
      </c>
      <c r="DK3" s="20" t="s">
        <v>16</v>
      </c>
      <c r="DL3" s="33" t="s">
        <v>35</v>
      </c>
      <c r="DM3" s="20" t="s">
        <v>36</v>
      </c>
      <c r="DN3" s="33" t="s">
        <v>66</v>
      </c>
      <c r="DO3" s="20" t="s">
        <v>37</v>
      </c>
      <c r="DP3" s="33" t="s">
        <v>38</v>
      </c>
      <c r="DQ3" s="36" t="s">
        <v>65</v>
      </c>
      <c r="DR3" s="33" t="s">
        <v>69</v>
      </c>
      <c r="DS3" s="20" t="s">
        <v>18</v>
      </c>
      <c r="DT3" s="33" t="s">
        <v>66</v>
      </c>
      <c r="DU3" s="20" t="s">
        <v>67</v>
      </c>
    </row>
    <row r="4" spans="1:126" x14ac:dyDescent="0.2">
      <c r="A4" s="1">
        <v>1</v>
      </c>
      <c r="B4" s="28" t="s">
        <v>76</v>
      </c>
      <c r="C4" s="37">
        <v>25347</v>
      </c>
      <c r="D4" s="28">
        <f>DATEDIF(C4,AN4,"y")</f>
        <v>41</v>
      </c>
      <c r="E4" s="1">
        <v>2</v>
      </c>
      <c r="F4" s="28">
        <v>696920</v>
      </c>
      <c r="G4" s="2">
        <v>0</v>
      </c>
      <c r="H4" s="64">
        <v>39539</v>
      </c>
      <c r="I4" s="42" t="s">
        <v>110</v>
      </c>
      <c r="J4" s="32">
        <v>1</v>
      </c>
      <c r="K4" s="48">
        <v>40144</v>
      </c>
      <c r="L4" s="32">
        <v>1</v>
      </c>
      <c r="M4" s="2">
        <v>1</v>
      </c>
      <c r="N4" s="2">
        <v>0</v>
      </c>
      <c r="O4" s="32">
        <v>1</v>
      </c>
      <c r="P4" s="48">
        <v>40603</v>
      </c>
      <c r="Q4" s="84">
        <f>DATEDIF(K4,P4,"d")/30</f>
        <v>15.3</v>
      </c>
      <c r="R4" s="81" t="s">
        <v>154</v>
      </c>
      <c r="S4" s="2">
        <v>1</v>
      </c>
      <c r="T4" s="32">
        <v>1</v>
      </c>
      <c r="U4" s="3">
        <v>1</v>
      </c>
      <c r="V4" s="3">
        <v>0</v>
      </c>
      <c r="W4" s="30">
        <v>19</v>
      </c>
      <c r="X4" s="85">
        <f>DATEDIF(H4,AN4,"d")/30</f>
        <v>38.033333333333331</v>
      </c>
      <c r="Y4" s="86">
        <f>DATEDIF(P4,AN4,"d")/30</f>
        <v>2.5666666666666669</v>
      </c>
      <c r="Z4" s="49">
        <v>1</v>
      </c>
      <c r="AA4" s="30">
        <v>2</v>
      </c>
      <c r="AB4" s="3">
        <v>3</v>
      </c>
      <c r="AC4" s="30">
        <v>0</v>
      </c>
      <c r="AD4" s="3">
        <v>2</v>
      </c>
      <c r="AE4" s="53">
        <v>1</v>
      </c>
      <c r="AF4" s="3">
        <v>0</v>
      </c>
      <c r="AG4" s="30">
        <v>45</v>
      </c>
      <c r="AH4" s="3">
        <v>1</v>
      </c>
      <c r="AI4" s="30">
        <v>0</v>
      </c>
      <c r="AJ4" s="54" t="s">
        <v>120</v>
      </c>
      <c r="AK4" s="55" t="s">
        <v>148</v>
      </c>
      <c r="AL4" s="24">
        <v>1</v>
      </c>
      <c r="AM4" s="82">
        <v>1</v>
      </c>
      <c r="AN4" s="56">
        <v>40680</v>
      </c>
      <c r="AO4" s="4">
        <v>3</v>
      </c>
      <c r="AP4" s="4">
        <v>4</v>
      </c>
      <c r="AQ4" s="4">
        <v>-5</v>
      </c>
      <c r="AR4" s="4"/>
      <c r="AS4" s="4"/>
      <c r="AT4" s="4">
        <v>-7</v>
      </c>
      <c r="AU4" s="4">
        <v>2</v>
      </c>
      <c r="AV4" s="4"/>
      <c r="AW4" s="4"/>
      <c r="AX4" s="59">
        <v>1</v>
      </c>
      <c r="AY4" s="66" t="s">
        <v>206</v>
      </c>
      <c r="AZ4" s="4">
        <v>0</v>
      </c>
      <c r="BA4" s="4">
        <v>8</v>
      </c>
      <c r="BB4" s="4">
        <v>0</v>
      </c>
      <c r="BC4" s="4">
        <v>0</v>
      </c>
      <c r="BD4" s="4">
        <v>5</v>
      </c>
      <c r="BE4" s="4">
        <v>0</v>
      </c>
      <c r="BF4" s="4">
        <v>0</v>
      </c>
      <c r="BG4" s="4">
        <v>0</v>
      </c>
      <c r="BH4" s="4">
        <v>0</v>
      </c>
      <c r="BI4" s="4">
        <v>0</v>
      </c>
      <c r="BJ4" s="94">
        <v>0</v>
      </c>
      <c r="BK4" s="90">
        <v>13</v>
      </c>
      <c r="BL4" s="94"/>
      <c r="BM4" s="90">
        <v>45</v>
      </c>
      <c r="BN4" s="94"/>
      <c r="BO4" s="92">
        <f>BM4/BK4</f>
        <v>3.4615384615384617</v>
      </c>
      <c r="BP4" s="3"/>
      <c r="BQ4" s="3"/>
      <c r="BR4" s="3"/>
      <c r="BS4" s="3"/>
      <c r="BT4" s="3"/>
      <c r="BU4" s="3"/>
      <c r="BV4" s="3"/>
      <c r="BW4" s="3"/>
      <c r="BX4" s="3"/>
      <c r="BY4" s="3"/>
      <c r="BZ4" s="3"/>
      <c r="CA4" s="3"/>
      <c r="CB4" s="3"/>
      <c r="CC4" s="3"/>
      <c r="CD4" s="3"/>
      <c r="CE4" s="28"/>
      <c r="CF4" s="28"/>
      <c r="CG4" s="28"/>
      <c r="CH4" s="28"/>
      <c r="CI4" s="28"/>
      <c r="CJ4" s="28"/>
      <c r="CK4" s="28"/>
      <c r="CL4" s="28"/>
      <c r="CM4" s="28"/>
      <c r="CN4" s="28"/>
      <c r="CO4" s="28"/>
      <c r="CP4" s="28"/>
      <c r="CQ4" s="28"/>
      <c r="CR4" s="28"/>
      <c r="CS4" s="24"/>
      <c r="CT4" s="24"/>
      <c r="CU4" s="24"/>
      <c r="CV4" s="24"/>
      <c r="CW4" s="24"/>
      <c r="CX4" s="24"/>
      <c r="CY4" s="24"/>
      <c r="CZ4" s="24"/>
      <c r="DA4" s="24"/>
      <c r="DB4" s="24"/>
      <c r="DC4" s="24"/>
      <c r="DD4" s="24"/>
      <c r="DE4" s="24"/>
      <c r="DF4" s="24"/>
      <c r="DG4" s="60">
        <v>40921</v>
      </c>
      <c r="DH4" s="89">
        <f>DATEDIF(AN4,DG4,"d")/30</f>
        <v>8.0333333333333332</v>
      </c>
      <c r="DI4" s="5">
        <v>1</v>
      </c>
      <c r="DJ4" s="34">
        <v>2</v>
      </c>
      <c r="DK4" s="5">
        <v>1</v>
      </c>
      <c r="DL4" s="34">
        <v>0</v>
      </c>
      <c r="DM4" s="5">
        <v>0</v>
      </c>
      <c r="DN4" s="34">
        <v>0</v>
      </c>
      <c r="DO4" s="5">
        <v>0</v>
      </c>
      <c r="DP4" s="34">
        <v>0</v>
      </c>
      <c r="DQ4" s="5">
        <v>0</v>
      </c>
      <c r="DR4" s="34">
        <v>0</v>
      </c>
      <c r="DS4" s="5">
        <v>240</v>
      </c>
      <c r="DT4" s="34">
        <v>0</v>
      </c>
      <c r="DU4" s="5">
        <v>0</v>
      </c>
    </row>
    <row r="5" spans="1:126" x14ac:dyDescent="0.2">
      <c r="A5" s="1">
        <v>2</v>
      </c>
      <c r="B5" s="28" t="s">
        <v>77</v>
      </c>
      <c r="C5" s="37">
        <v>27836</v>
      </c>
      <c r="D5" s="28">
        <f t="shared" ref="D5:D35" si="0">DATEDIF(C5,AN5,"y")</f>
        <v>38</v>
      </c>
      <c r="E5" s="1">
        <v>1</v>
      </c>
      <c r="F5" s="28">
        <v>413198</v>
      </c>
      <c r="G5" s="2">
        <v>0</v>
      </c>
      <c r="H5" s="64">
        <v>41000</v>
      </c>
      <c r="I5" s="42" t="s">
        <v>110</v>
      </c>
      <c r="J5" s="32">
        <v>1</v>
      </c>
      <c r="K5" s="48">
        <v>41306</v>
      </c>
      <c r="L5" s="32">
        <v>1</v>
      </c>
      <c r="M5" s="2">
        <v>1</v>
      </c>
      <c r="N5" s="2">
        <v>0</v>
      </c>
      <c r="O5" s="32">
        <v>1</v>
      </c>
      <c r="P5" s="48">
        <v>41787</v>
      </c>
      <c r="Q5" s="84">
        <f t="shared" ref="Q5:Q35" si="1">DATEDIF(K5,P5,"d")/30</f>
        <v>16.033333333333335</v>
      </c>
      <c r="R5" s="65" t="s">
        <v>203</v>
      </c>
      <c r="S5" s="2">
        <v>0</v>
      </c>
      <c r="T5" s="32">
        <v>1</v>
      </c>
      <c r="U5" s="3">
        <v>3</v>
      </c>
      <c r="V5" s="3">
        <v>1</v>
      </c>
      <c r="W5" s="30">
        <v>8</v>
      </c>
      <c r="X5" s="85">
        <f t="shared" ref="X5:X35" si="2">DATEDIF(H5,AN5,"d")/30</f>
        <v>34.200000000000003</v>
      </c>
      <c r="Y5" s="86">
        <f t="shared" ref="Y5:Y35" si="3">DATEDIF(P5,AN5,"d")/30</f>
        <v>7.9666666666666668</v>
      </c>
      <c r="Z5" s="49">
        <v>1</v>
      </c>
      <c r="AA5" s="30">
        <v>2</v>
      </c>
      <c r="AB5" s="3">
        <v>0</v>
      </c>
      <c r="AC5" s="30">
        <v>0</v>
      </c>
      <c r="AD5" s="3">
        <v>2</v>
      </c>
      <c r="AE5" s="53">
        <v>1</v>
      </c>
      <c r="AF5" s="3">
        <v>16</v>
      </c>
      <c r="AG5" s="30">
        <v>30</v>
      </c>
      <c r="AH5" s="3">
        <v>1</v>
      </c>
      <c r="AI5" s="30">
        <v>1</v>
      </c>
      <c r="AJ5" s="54" t="s">
        <v>120</v>
      </c>
      <c r="AK5" s="55" t="s">
        <v>204</v>
      </c>
      <c r="AL5" s="24">
        <v>1</v>
      </c>
      <c r="AM5" s="82">
        <v>1</v>
      </c>
      <c r="AN5" s="56">
        <v>42026</v>
      </c>
      <c r="AO5" s="4">
        <v>2</v>
      </c>
      <c r="AP5" s="4"/>
      <c r="AQ5" s="4"/>
      <c r="AR5" s="4"/>
      <c r="AS5" s="4"/>
      <c r="AT5" s="4"/>
      <c r="AU5" s="4"/>
      <c r="AV5" s="4"/>
      <c r="AW5" s="4"/>
      <c r="AX5" s="59">
        <v>1</v>
      </c>
      <c r="AY5" s="66" t="s">
        <v>191</v>
      </c>
      <c r="AZ5" s="4">
        <v>0</v>
      </c>
      <c r="BA5" s="4">
        <v>7</v>
      </c>
      <c r="BB5" s="4">
        <v>0</v>
      </c>
      <c r="BC5" s="4">
        <v>0</v>
      </c>
      <c r="BD5" s="4">
        <v>0</v>
      </c>
      <c r="BE5" s="4">
        <v>0</v>
      </c>
      <c r="BF5" s="4">
        <v>0</v>
      </c>
      <c r="BG5" s="4">
        <v>0</v>
      </c>
      <c r="BH5" s="4">
        <v>0</v>
      </c>
      <c r="BI5" s="4">
        <v>0</v>
      </c>
      <c r="BJ5" s="94">
        <v>0</v>
      </c>
      <c r="BK5" s="90">
        <v>7</v>
      </c>
      <c r="BL5" s="94">
        <v>16</v>
      </c>
      <c r="BM5" s="90">
        <v>30</v>
      </c>
      <c r="BN5" s="94"/>
      <c r="BO5" s="92">
        <f t="shared" ref="BO5:BO35" si="4">BM5/BK5</f>
        <v>4.2857142857142856</v>
      </c>
      <c r="BP5" s="3"/>
      <c r="BQ5" s="3"/>
      <c r="BR5" s="3"/>
      <c r="BS5" s="3"/>
      <c r="BT5" s="3"/>
      <c r="BU5" s="3"/>
      <c r="BV5" s="3"/>
      <c r="BW5" s="3"/>
      <c r="BX5" s="3"/>
      <c r="BY5" s="3"/>
      <c r="BZ5" s="3"/>
      <c r="CA5" s="3"/>
      <c r="CB5" s="3"/>
      <c r="CC5" s="3"/>
      <c r="CD5" s="3"/>
      <c r="CE5" s="28"/>
      <c r="CF5" s="28"/>
      <c r="CG5" s="28"/>
      <c r="CH5" s="28"/>
      <c r="CI5" s="28"/>
      <c r="CJ5" s="28"/>
      <c r="CK5" s="28"/>
      <c r="CL5" s="28"/>
      <c r="CM5" s="28"/>
      <c r="CN5" s="28"/>
      <c r="CO5" s="28"/>
      <c r="CP5" s="28"/>
      <c r="CQ5" s="28"/>
      <c r="CR5" s="28"/>
      <c r="CS5" s="24"/>
      <c r="CT5" s="24"/>
      <c r="CU5" s="24"/>
      <c r="CV5" s="24"/>
      <c r="CW5" s="24"/>
      <c r="CX5" s="24"/>
      <c r="CY5" s="24"/>
      <c r="CZ5" s="24"/>
      <c r="DA5" s="24"/>
      <c r="DB5" s="24"/>
      <c r="DC5" s="24"/>
      <c r="DD5" s="24"/>
      <c r="DE5" s="24"/>
      <c r="DF5" s="24"/>
      <c r="DG5" s="60">
        <v>42256</v>
      </c>
      <c r="DH5" s="89">
        <f>DATEDIF(AN5,DG5,"d")/30</f>
        <v>7.666666666666667</v>
      </c>
      <c r="DI5" s="5">
        <v>1</v>
      </c>
      <c r="DJ5" s="34">
        <v>0</v>
      </c>
      <c r="DK5" s="5">
        <v>2</v>
      </c>
      <c r="DL5" s="34">
        <v>0</v>
      </c>
      <c r="DM5" s="5">
        <v>2</v>
      </c>
      <c r="DN5" s="34">
        <v>1</v>
      </c>
      <c r="DO5" s="5">
        <v>6</v>
      </c>
      <c r="DP5" s="34">
        <v>0</v>
      </c>
      <c r="DQ5" s="5">
        <v>1</v>
      </c>
      <c r="DR5" s="34">
        <v>1</v>
      </c>
      <c r="DS5" s="5">
        <v>60</v>
      </c>
      <c r="DT5" s="34">
        <v>1</v>
      </c>
      <c r="DU5" s="5">
        <v>6</v>
      </c>
      <c r="DV5" t="s">
        <v>205</v>
      </c>
    </row>
    <row r="6" spans="1:126" x14ac:dyDescent="0.2">
      <c r="A6" s="1">
        <v>3</v>
      </c>
      <c r="B6" s="28" t="s">
        <v>78</v>
      </c>
      <c r="C6" s="37">
        <v>16921</v>
      </c>
      <c r="D6" s="28">
        <f t="shared" si="0"/>
        <v>67</v>
      </c>
      <c r="E6" s="1">
        <v>2</v>
      </c>
      <c r="F6" s="28">
        <v>1723698</v>
      </c>
      <c r="G6" s="2">
        <v>0</v>
      </c>
      <c r="H6" s="80">
        <v>39479</v>
      </c>
      <c r="I6" s="42" t="s">
        <v>110</v>
      </c>
      <c r="J6" s="32">
        <v>1</v>
      </c>
      <c r="K6" s="48">
        <v>41072</v>
      </c>
      <c r="L6" s="32">
        <v>1</v>
      </c>
      <c r="M6" s="2">
        <v>1</v>
      </c>
      <c r="N6" s="2">
        <v>0</v>
      </c>
      <c r="O6" s="32">
        <v>1</v>
      </c>
      <c r="P6" s="48">
        <v>41506</v>
      </c>
      <c r="Q6" s="84">
        <f t="shared" si="1"/>
        <v>14.466666666666667</v>
      </c>
      <c r="R6" s="65" t="s">
        <v>174</v>
      </c>
      <c r="S6" s="2">
        <v>1</v>
      </c>
      <c r="T6" s="32">
        <v>0</v>
      </c>
      <c r="U6" s="3">
        <v>2</v>
      </c>
      <c r="V6" s="3">
        <v>0</v>
      </c>
      <c r="W6" s="30">
        <v>15</v>
      </c>
      <c r="X6" s="85">
        <f t="shared" si="2"/>
        <v>72.3</v>
      </c>
      <c r="Y6" s="86">
        <f t="shared" si="3"/>
        <v>4.7333333333333334</v>
      </c>
      <c r="Z6" s="49">
        <v>1</v>
      </c>
      <c r="AA6" s="30">
        <v>0</v>
      </c>
      <c r="AB6" s="3">
        <v>0</v>
      </c>
      <c r="AC6" s="30">
        <v>0</v>
      </c>
      <c r="AD6" s="3">
        <v>3</v>
      </c>
      <c r="AE6" s="53">
        <v>1</v>
      </c>
      <c r="AF6" s="3">
        <v>35</v>
      </c>
      <c r="AG6" s="30">
        <v>0</v>
      </c>
      <c r="AH6" s="3">
        <v>1</v>
      </c>
      <c r="AI6" s="30">
        <v>0</v>
      </c>
      <c r="AJ6" s="54" t="s">
        <v>120</v>
      </c>
      <c r="AK6" s="55" t="s">
        <v>117</v>
      </c>
      <c r="AL6" s="24">
        <v>2</v>
      </c>
      <c r="AM6" s="82">
        <v>2</v>
      </c>
      <c r="AN6" s="56">
        <v>41648</v>
      </c>
      <c r="AO6" s="4">
        <v>1</v>
      </c>
      <c r="AP6" s="4"/>
      <c r="AQ6" s="4"/>
      <c r="AR6" s="4">
        <v>-2</v>
      </c>
      <c r="AS6" s="4">
        <v>-2</v>
      </c>
      <c r="AT6" s="4"/>
      <c r="AU6" s="4"/>
      <c r="AV6" s="4"/>
      <c r="AW6" s="4"/>
      <c r="AX6" s="59">
        <v>2</v>
      </c>
      <c r="AY6" s="66" t="s">
        <v>201</v>
      </c>
      <c r="AZ6" s="4">
        <v>0</v>
      </c>
      <c r="BA6" s="4">
        <v>0</v>
      </c>
      <c r="BB6" s="4">
        <v>5</v>
      </c>
      <c r="BC6" s="4">
        <v>0</v>
      </c>
      <c r="BD6" s="4">
        <v>0</v>
      </c>
      <c r="BE6" s="4">
        <v>0</v>
      </c>
      <c r="BF6" s="4">
        <v>0</v>
      </c>
      <c r="BG6" s="4">
        <v>0</v>
      </c>
      <c r="BH6" s="4">
        <v>3</v>
      </c>
      <c r="BI6" s="4">
        <v>0</v>
      </c>
      <c r="BJ6" s="94">
        <v>8</v>
      </c>
      <c r="BK6" s="90">
        <v>0</v>
      </c>
      <c r="BL6" s="94">
        <v>35</v>
      </c>
      <c r="BM6" s="90">
        <v>0</v>
      </c>
      <c r="BN6" s="94">
        <f t="shared" ref="BN6:BN34" si="5">BL6/BJ6</f>
        <v>4.375</v>
      </c>
      <c r="BO6" s="92"/>
      <c r="BP6" s="79">
        <v>41730</v>
      </c>
      <c r="BQ6" s="88">
        <f>DATEDIF(AN6,BP6,"d")/30</f>
        <v>2.7333333333333334</v>
      </c>
      <c r="BR6" s="3">
        <v>1</v>
      </c>
      <c r="BS6" s="3">
        <v>0</v>
      </c>
      <c r="BT6" s="3">
        <v>0</v>
      </c>
      <c r="BU6" s="3">
        <v>0</v>
      </c>
      <c r="BV6" s="3">
        <v>3</v>
      </c>
      <c r="BW6" s="3">
        <v>1</v>
      </c>
      <c r="BX6" s="3">
        <v>20</v>
      </c>
      <c r="BY6" s="3">
        <v>0</v>
      </c>
      <c r="BZ6" s="3">
        <v>1</v>
      </c>
      <c r="CA6" s="3">
        <v>0</v>
      </c>
      <c r="CB6" s="54" t="s">
        <v>120</v>
      </c>
      <c r="CC6" s="3">
        <v>0</v>
      </c>
      <c r="CD6" s="3">
        <v>0</v>
      </c>
      <c r="CE6" s="67">
        <v>41751</v>
      </c>
      <c r="CF6" s="28">
        <v>2</v>
      </c>
      <c r="CG6" s="68" t="s">
        <v>202</v>
      </c>
      <c r="CH6" s="28">
        <v>2</v>
      </c>
      <c r="CI6" s="28">
        <v>0</v>
      </c>
      <c r="CJ6" s="28">
        <v>0</v>
      </c>
      <c r="CK6" s="28">
        <v>0</v>
      </c>
      <c r="CL6" s="28">
        <v>5</v>
      </c>
      <c r="CM6" s="28">
        <v>0</v>
      </c>
      <c r="CN6" s="28">
        <v>0</v>
      </c>
      <c r="CO6" s="28">
        <v>0</v>
      </c>
      <c r="CP6" s="28">
        <v>0</v>
      </c>
      <c r="CQ6" s="28">
        <v>0</v>
      </c>
      <c r="CR6" s="28">
        <v>3</v>
      </c>
      <c r="CS6" s="24"/>
      <c r="CT6" s="24"/>
      <c r="CU6" s="24"/>
      <c r="CV6" s="24"/>
      <c r="CW6" s="24"/>
      <c r="CX6" s="24"/>
      <c r="CY6" s="24"/>
      <c r="CZ6" s="24"/>
      <c r="DA6" s="24"/>
      <c r="DB6" s="24"/>
      <c r="DC6" s="24"/>
      <c r="DD6" s="24"/>
      <c r="DE6" s="24"/>
      <c r="DF6" s="24"/>
      <c r="DG6" s="60">
        <v>42020</v>
      </c>
      <c r="DH6" s="89">
        <f>DATEDIF(CE6,DG6,"d")/30</f>
        <v>8.9666666666666668</v>
      </c>
      <c r="DI6" s="5">
        <v>1</v>
      </c>
      <c r="DJ6" s="34">
        <v>3</v>
      </c>
      <c r="DK6" s="5">
        <v>0</v>
      </c>
      <c r="DL6" s="34">
        <v>0</v>
      </c>
      <c r="DM6" s="5">
        <v>3</v>
      </c>
      <c r="DN6" s="34">
        <v>0</v>
      </c>
      <c r="DO6" s="5">
        <v>0</v>
      </c>
      <c r="DP6" s="34">
        <v>0</v>
      </c>
      <c r="DQ6" s="5">
        <v>0</v>
      </c>
      <c r="DR6" s="34">
        <v>0</v>
      </c>
      <c r="DS6" s="61" t="s">
        <v>120</v>
      </c>
      <c r="DT6" s="34">
        <v>0</v>
      </c>
      <c r="DU6" s="5">
        <v>0</v>
      </c>
    </row>
    <row r="7" spans="1:126" x14ac:dyDescent="0.2">
      <c r="A7" s="1">
        <v>4</v>
      </c>
      <c r="B7" s="68" t="s">
        <v>87</v>
      </c>
      <c r="C7" s="37">
        <v>20389</v>
      </c>
      <c r="D7" s="28">
        <f t="shared" si="0"/>
        <v>55</v>
      </c>
      <c r="E7" s="1">
        <v>2</v>
      </c>
      <c r="F7" s="28">
        <v>779121</v>
      </c>
      <c r="G7" s="42">
        <v>0</v>
      </c>
      <c r="H7" s="64">
        <v>39539</v>
      </c>
      <c r="I7" s="42" t="s">
        <v>110</v>
      </c>
      <c r="J7" s="32">
        <v>1</v>
      </c>
      <c r="K7" s="48">
        <v>39767</v>
      </c>
      <c r="L7" s="32">
        <v>0</v>
      </c>
      <c r="M7" s="2">
        <v>0</v>
      </c>
      <c r="N7" s="2">
        <v>0</v>
      </c>
      <c r="O7" s="32">
        <v>1</v>
      </c>
      <c r="P7" s="48">
        <v>40331</v>
      </c>
      <c r="Q7" s="84">
        <f t="shared" si="1"/>
        <v>18.8</v>
      </c>
      <c r="R7" s="65" t="s">
        <v>174</v>
      </c>
      <c r="S7" s="2">
        <v>1</v>
      </c>
      <c r="T7" s="32">
        <v>0</v>
      </c>
      <c r="U7" s="3">
        <v>1</v>
      </c>
      <c r="V7" s="3">
        <v>0</v>
      </c>
      <c r="W7" s="30">
        <v>24</v>
      </c>
      <c r="X7" s="85">
        <f t="shared" si="2"/>
        <v>31.566666666666666</v>
      </c>
      <c r="Y7" s="86">
        <f t="shared" si="3"/>
        <v>5.166666666666667</v>
      </c>
      <c r="Z7" s="49">
        <v>1</v>
      </c>
      <c r="AA7" s="30">
        <v>3</v>
      </c>
      <c r="AB7" s="3">
        <v>1</v>
      </c>
      <c r="AC7" s="30">
        <v>0</v>
      </c>
      <c r="AD7" s="3">
        <v>0</v>
      </c>
      <c r="AE7" s="53">
        <v>1</v>
      </c>
      <c r="AF7" s="3">
        <v>0</v>
      </c>
      <c r="AG7" s="30">
        <v>35</v>
      </c>
      <c r="AH7" s="3">
        <v>1</v>
      </c>
      <c r="AI7" s="30">
        <v>1</v>
      </c>
      <c r="AJ7" s="54" t="s">
        <v>120</v>
      </c>
      <c r="AK7" s="55" t="s">
        <v>175</v>
      </c>
      <c r="AL7" s="24">
        <v>2</v>
      </c>
      <c r="AM7" s="82">
        <v>1</v>
      </c>
      <c r="AN7" s="56">
        <v>40486</v>
      </c>
      <c r="AO7" s="4">
        <v>3</v>
      </c>
      <c r="AP7" s="4">
        <v>-3</v>
      </c>
      <c r="AQ7" s="4"/>
      <c r="AR7" s="4"/>
      <c r="AS7" s="4"/>
      <c r="AT7" s="4">
        <v>-6</v>
      </c>
      <c r="AU7" s="4">
        <v>3</v>
      </c>
      <c r="AV7" s="4"/>
      <c r="AW7" s="4"/>
      <c r="AX7" s="59">
        <v>1</v>
      </c>
      <c r="AY7" s="66" t="s">
        <v>176</v>
      </c>
      <c r="AZ7" s="4">
        <v>5</v>
      </c>
      <c r="BA7" s="4">
        <v>8</v>
      </c>
      <c r="BB7" s="4">
        <v>0</v>
      </c>
      <c r="BC7" s="4">
        <v>0</v>
      </c>
      <c r="BD7" s="4">
        <v>0</v>
      </c>
      <c r="BE7" s="4">
        <v>0</v>
      </c>
      <c r="BF7" s="4">
        <v>0</v>
      </c>
      <c r="BG7" s="4">
        <v>4</v>
      </c>
      <c r="BH7" s="4">
        <v>0</v>
      </c>
      <c r="BI7" s="4">
        <v>0</v>
      </c>
      <c r="BJ7" s="94">
        <v>0</v>
      </c>
      <c r="BK7" s="90">
        <v>17</v>
      </c>
      <c r="BL7" s="94">
        <v>0</v>
      </c>
      <c r="BM7" s="90">
        <v>35</v>
      </c>
      <c r="BN7" s="94"/>
      <c r="BO7" s="92">
        <f t="shared" si="4"/>
        <v>2.0588235294117645</v>
      </c>
      <c r="BP7" s="79">
        <v>40606</v>
      </c>
      <c r="BQ7" s="87">
        <f>DATEDIF(AN7,BP7,"d")/30</f>
        <v>4</v>
      </c>
      <c r="BR7" s="3">
        <v>1</v>
      </c>
      <c r="BS7" s="3">
        <v>3</v>
      </c>
      <c r="BT7" s="3">
        <v>0</v>
      </c>
      <c r="BU7" s="3">
        <v>0</v>
      </c>
      <c r="BV7" s="3">
        <v>0</v>
      </c>
      <c r="BW7" s="3">
        <v>1</v>
      </c>
      <c r="BX7" s="3">
        <v>0</v>
      </c>
      <c r="BY7" s="3">
        <v>16</v>
      </c>
      <c r="BZ7" s="3">
        <v>1</v>
      </c>
      <c r="CA7" s="3">
        <v>0</v>
      </c>
      <c r="CB7" s="54" t="s">
        <v>120</v>
      </c>
      <c r="CC7" s="3">
        <v>0</v>
      </c>
      <c r="CD7" s="3">
        <v>0</v>
      </c>
      <c r="CE7" s="67">
        <v>40626</v>
      </c>
      <c r="CF7" s="28">
        <v>1</v>
      </c>
      <c r="CG7" s="68" t="s">
        <v>177</v>
      </c>
      <c r="CH7" s="28">
        <v>1</v>
      </c>
      <c r="CI7" s="28">
        <v>0</v>
      </c>
      <c r="CJ7" s="28">
        <v>0</v>
      </c>
      <c r="CK7" s="28">
        <v>0</v>
      </c>
      <c r="CL7" s="28">
        <v>0</v>
      </c>
      <c r="CM7" s="28">
        <v>5</v>
      </c>
      <c r="CN7" s="28">
        <v>0</v>
      </c>
      <c r="CO7" s="28">
        <v>0</v>
      </c>
      <c r="CP7" s="28">
        <v>0</v>
      </c>
      <c r="CQ7" s="28">
        <v>0</v>
      </c>
      <c r="CR7" s="28">
        <v>0</v>
      </c>
      <c r="CS7" s="24"/>
      <c r="CT7" s="24"/>
      <c r="CU7" s="24"/>
      <c r="CV7" s="24"/>
      <c r="CW7" s="24"/>
      <c r="CX7" s="24"/>
      <c r="CY7" s="24"/>
      <c r="CZ7" s="24"/>
      <c r="DA7" s="24"/>
      <c r="DB7" s="24"/>
      <c r="DC7" s="24"/>
      <c r="DD7" s="24"/>
      <c r="DE7" s="24"/>
      <c r="DF7" s="24"/>
      <c r="DG7" s="60">
        <v>40976</v>
      </c>
      <c r="DH7" s="89">
        <f>DATEDIF(CE7,DG7,"d")/30</f>
        <v>11.666666666666666</v>
      </c>
      <c r="DI7" s="5">
        <v>1</v>
      </c>
      <c r="DJ7" s="34">
        <v>3</v>
      </c>
      <c r="DK7" s="5">
        <v>3</v>
      </c>
      <c r="DL7" s="34">
        <v>0</v>
      </c>
      <c r="DM7" s="5">
        <v>0</v>
      </c>
      <c r="DN7" s="34">
        <v>0</v>
      </c>
      <c r="DO7" s="5">
        <v>0</v>
      </c>
      <c r="DP7" s="34">
        <v>0</v>
      </c>
      <c r="DQ7" s="5">
        <v>0</v>
      </c>
      <c r="DR7" s="34">
        <v>0</v>
      </c>
      <c r="DS7" s="61" t="s">
        <v>120</v>
      </c>
      <c r="DT7" s="34">
        <v>0</v>
      </c>
      <c r="DU7" s="5">
        <v>0</v>
      </c>
    </row>
    <row r="8" spans="1:126" x14ac:dyDescent="0.2">
      <c r="A8" s="1">
        <v>5</v>
      </c>
      <c r="B8" s="28" t="s">
        <v>80</v>
      </c>
      <c r="C8" s="37">
        <v>22599</v>
      </c>
      <c r="D8" s="28">
        <f t="shared" si="0"/>
        <v>46</v>
      </c>
      <c r="E8" s="1">
        <v>2</v>
      </c>
      <c r="F8" s="28">
        <v>903374</v>
      </c>
      <c r="G8" s="2">
        <v>0</v>
      </c>
      <c r="H8" s="64">
        <v>38169</v>
      </c>
      <c r="I8" s="42" t="s">
        <v>110</v>
      </c>
      <c r="J8" s="32">
        <v>1</v>
      </c>
      <c r="K8" s="48">
        <v>38687</v>
      </c>
      <c r="L8" s="32">
        <v>0</v>
      </c>
      <c r="M8" s="2">
        <v>1</v>
      </c>
      <c r="N8" s="2">
        <v>0</v>
      </c>
      <c r="O8" s="32">
        <v>1</v>
      </c>
      <c r="P8" s="48">
        <v>38888</v>
      </c>
      <c r="Q8" s="84">
        <f t="shared" si="1"/>
        <v>6.7</v>
      </c>
      <c r="R8" s="65" t="s">
        <v>200</v>
      </c>
      <c r="S8" s="2">
        <v>0</v>
      </c>
      <c r="T8" s="32">
        <v>0</v>
      </c>
      <c r="U8" s="3">
        <v>2</v>
      </c>
      <c r="V8" s="3">
        <v>1</v>
      </c>
      <c r="W8" s="30">
        <v>24</v>
      </c>
      <c r="X8" s="85">
        <f t="shared" si="2"/>
        <v>52.2</v>
      </c>
      <c r="Y8" s="86">
        <f t="shared" si="3"/>
        <v>28.233333333333334</v>
      </c>
      <c r="Z8" s="49">
        <v>1</v>
      </c>
      <c r="AA8" s="30">
        <v>3</v>
      </c>
      <c r="AB8" s="3">
        <v>0</v>
      </c>
      <c r="AC8" s="30">
        <v>0</v>
      </c>
      <c r="AD8" s="3">
        <v>3</v>
      </c>
      <c r="AE8" s="53">
        <v>1</v>
      </c>
      <c r="AF8" s="3">
        <v>40</v>
      </c>
      <c r="AG8" s="30">
        <v>6</v>
      </c>
      <c r="AH8" s="3">
        <v>1</v>
      </c>
      <c r="AI8" s="30">
        <v>0</v>
      </c>
      <c r="AJ8" s="54" t="s">
        <v>120</v>
      </c>
      <c r="AK8" s="55" t="s">
        <v>117</v>
      </c>
      <c r="AL8" s="24">
        <v>1</v>
      </c>
      <c r="AM8" s="82">
        <v>2</v>
      </c>
      <c r="AN8" s="56">
        <v>39735</v>
      </c>
      <c r="AO8" s="4">
        <v>2</v>
      </c>
      <c r="AP8" s="4"/>
      <c r="AQ8" s="4"/>
      <c r="AR8" s="4"/>
      <c r="AS8" s="4"/>
      <c r="AT8" s="4"/>
      <c r="AU8" s="4"/>
      <c r="AV8" s="4">
        <v>0</v>
      </c>
      <c r="AW8" s="4">
        <v>3</v>
      </c>
      <c r="AX8" s="59">
        <v>2</v>
      </c>
      <c r="AY8" s="66" t="s">
        <v>199</v>
      </c>
      <c r="AZ8" s="57">
        <v>0</v>
      </c>
      <c r="BA8" s="4">
        <v>0</v>
      </c>
      <c r="BB8" s="4">
        <v>0</v>
      </c>
      <c r="BC8" s="4">
        <v>5</v>
      </c>
      <c r="BD8" s="4">
        <v>0</v>
      </c>
      <c r="BE8" s="4">
        <v>0</v>
      </c>
      <c r="BF8" s="4">
        <v>0</v>
      </c>
      <c r="BG8" s="4">
        <v>0</v>
      </c>
      <c r="BH8" s="4">
        <v>0</v>
      </c>
      <c r="BI8" s="4">
        <v>6</v>
      </c>
      <c r="BJ8" s="94">
        <v>11</v>
      </c>
      <c r="BK8" s="90"/>
      <c r="BL8" s="94">
        <v>40</v>
      </c>
      <c r="BM8" s="90"/>
      <c r="BN8" s="94">
        <f t="shared" si="5"/>
        <v>3.6363636363636362</v>
      </c>
      <c r="BO8" s="92"/>
      <c r="BP8" s="3"/>
      <c r="BQ8" s="87"/>
      <c r="BR8" s="3"/>
      <c r="BS8" s="3"/>
      <c r="BT8" s="3"/>
      <c r="BU8" s="3"/>
      <c r="BV8" s="3"/>
      <c r="BW8" s="3"/>
      <c r="BX8" s="3"/>
      <c r="BY8" s="3"/>
      <c r="BZ8" s="3"/>
      <c r="CA8" s="3"/>
      <c r="CB8" s="3"/>
      <c r="CC8" s="3"/>
      <c r="CD8" s="3"/>
      <c r="CE8" s="28"/>
      <c r="CF8" s="28"/>
      <c r="CG8" s="28"/>
      <c r="CH8" s="28"/>
      <c r="CI8" s="28"/>
      <c r="CJ8" s="28"/>
      <c r="CK8" s="28"/>
      <c r="CL8" s="28"/>
      <c r="CM8" s="28"/>
      <c r="CN8" s="28"/>
      <c r="CO8" s="28"/>
      <c r="CP8" s="28"/>
      <c r="CQ8" s="28"/>
      <c r="CR8" s="28"/>
      <c r="CS8" s="24"/>
      <c r="CT8" s="24"/>
      <c r="CU8" s="24"/>
      <c r="CV8" s="24"/>
      <c r="CW8" s="24"/>
      <c r="CX8" s="24"/>
      <c r="CY8" s="24"/>
      <c r="CZ8" s="24"/>
      <c r="DA8" s="24"/>
      <c r="DB8" s="24"/>
      <c r="DC8" s="24"/>
      <c r="DD8" s="24"/>
      <c r="DE8" s="24"/>
      <c r="DF8" s="24"/>
      <c r="DG8" s="60">
        <v>39911</v>
      </c>
      <c r="DH8" s="89">
        <f>DATEDIF(AN8,DG8,"d")/30</f>
        <v>5.8666666666666663</v>
      </c>
      <c r="DI8" s="5">
        <v>1</v>
      </c>
      <c r="DJ8" s="34">
        <v>2</v>
      </c>
      <c r="DK8" s="5">
        <v>0</v>
      </c>
      <c r="DL8" s="34">
        <v>0</v>
      </c>
      <c r="DM8" s="5">
        <v>0</v>
      </c>
      <c r="DN8" s="34">
        <v>0</v>
      </c>
      <c r="DO8" s="5">
        <v>0</v>
      </c>
      <c r="DP8" s="34">
        <v>0</v>
      </c>
      <c r="DQ8" s="5">
        <v>0</v>
      </c>
      <c r="DR8" s="34">
        <v>0</v>
      </c>
      <c r="DS8" s="5">
        <v>60</v>
      </c>
      <c r="DT8" s="34">
        <v>0</v>
      </c>
      <c r="DU8" s="5">
        <v>0</v>
      </c>
    </row>
    <row r="9" spans="1:126" x14ac:dyDescent="0.2">
      <c r="A9" s="1">
        <v>6</v>
      </c>
      <c r="B9" s="28" t="s">
        <v>81</v>
      </c>
      <c r="C9" s="37">
        <v>20290</v>
      </c>
      <c r="D9" s="28">
        <f t="shared" si="0"/>
        <v>56</v>
      </c>
      <c r="E9" s="1">
        <v>1</v>
      </c>
      <c r="F9" s="28">
        <v>1777250</v>
      </c>
      <c r="G9" s="2">
        <v>0</v>
      </c>
      <c r="H9" s="64">
        <v>39692</v>
      </c>
      <c r="I9" s="42" t="s">
        <v>110</v>
      </c>
      <c r="J9" s="32">
        <v>1</v>
      </c>
      <c r="K9" s="48">
        <v>39989</v>
      </c>
      <c r="L9" s="32">
        <v>0</v>
      </c>
      <c r="M9" s="2">
        <v>1</v>
      </c>
      <c r="N9" s="2">
        <v>0</v>
      </c>
      <c r="O9" s="32">
        <v>1</v>
      </c>
      <c r="P9" s="46">
        <v>40317</v>
      </c>
      <c r="Q9" s="84">
        <f t="shared" si="1"/>
        <v>10.933333333333334</v>
      </c>
      <c r="R9" s="65" t="s">
        <v>197</v>
      </c>
      <c r="S9" s="2">
        <v>0</v>
      </c>
      <c r="T9" s="32">
        <v>0</v>
      </c>
      <c r="U9" s="3">
        <v>2</v>
      </c>
      <c r="V9" s="3">
        <v>1</v>
      </c>
      <c r="W9" s="30">
        <v>18</v>
      </c>
      <c r="X9" s="85">
        <f t="shared" si="2"/>
        <v>41.166666666666664</v>
      </c>
      <c r="Y9" s="86">
        <f t="shared" si="3"/>
        <v>20.333333333333332</v>
      </c>
      <c r="Z9" s="49">
        <v>0</v>
      </c>
      <c r="AA9" s="30">
        <v>0</v>
      </c>
      <c r="AB9" s="3">
        <v>0</v>
      </c>
      <c r="AC9" s="30">
        <v>0</v>
      </c>
      <c r="AD9" s="3">
        <v>0</v>
      </c>
      <c r="AE9" s="53">
        <v>1</v>
      </c>
      <c r="AF9" s="3">
        <v>25</v>
      </c>
      <c r="AG9" s="30">
        <v>0</v>
      </c>
      <c r="AH9" s="3">
        <v>1</v>
      </c>
      <c r="AI9" s="30">
        <v>0</v>
      </c>
      <c r="AJ9" s="54" t="s">
        <v>120</v>
      </c>
      <c r="AK9" s="55" t="s">
        <v>117</v>
      </c>
      <c r="AL9" s="24">
        <v>1</v>
      </c>
      <c r="AM9" s="82">
        <v>2</v>
      </c>
      <c r="AN9" s="56">
        <v>40927</v>
      </c>
      <c r="AO9" s="4">
        <v>2</v>
      </c>
      <c r="AP9" s="4"/>
      <c r="AQ9" s="4"/>
      <c r="AR9" s="4"/>
      <c r="AS9" s="4"/>
      <c r="AT9" s="4"/>
      <c r="AU9" s="4"/>
      <c r="AV9" s="4">
        <v>4</v>
      </c>
      <c r="AW9" s="4">
        <v>4</v>
      </c>
      <c r="AX9" s="59">
        <v>2</v>
      </c>
      <c r="AY9" s="66" t="s">
        <v>199</v>
      </c>
      <c r="AZ9" s="4">
        <v>0</v>
      </c>
      <c r="BA9" s="4">
        <v>0</v>
      </c>
      <c r="BB9" s="4">
        <v>0</v>
      </c>
      <c r="BC9" s="4">
        <v>4</v>
      </c>
      <c r="BD9" s="4">
        <v>0</v>
      </c>
      <c r="BE9" s="4">
        <v>0</v>
      </c>
      <c r="BF9" s="4">
        <v>0</v>
      </c>
      <c r="BG9" s="4">
        <v>0</v>
      </c>
      <c r="BH9" s="4">
        <v>0</v>
      </c>
      <c r="BI9" s="4">
        <v>6</v>
      </c>
      <c r="BJ9" s="94">
        <v>10</v>
      </c>
      <c r="BK9" s="90"/>
      <c r="BL9" s="94">
        <v>25</v>
      </c>
      <c r="BM9" s="90"/>
      <c r="BN9" s="94">
        <f t="shared" si="5"/>
        <v>2.5</v>
      </c>
      <c r="BO9" s="92"/>
      <c r="BP9" s="3"/>
      <c r="BQ9" s="87"/>
      <c r="BR9" s="3"/>
      <c r="BS9" s="3"/>
      <c r="BT9" s="3"/>
      <c r="BU9" s="3"/>
      <c r="BV9" s="3"/>
      <c r="BW9" s="3"/>
      <c r="BX9" s="3"/>
      <c r="BY9" s="3"/>
      <c r="BZ9" s="3"/>
      <c r="CA9" s="3"/>
      <c r="CB9" s="3"/>
      <c r="CC9" s="3"/>
      <c r="CD9" s="3"/>
      <c r="CE9" s="28"/>
      <c r="CF9" s="28"/>
      <c r="CG9" s="28"/>
      <c r="CH9" s="28"/>
      <c r="CI9" s="28"/>
      <c r="CJ9" s="28"/>
      <c r="CK9" s="28"/>
      <c r="CL9" s="28"/>
      <c r="CM9" s="28"/>
      <c r="CN9" s="28"/>
      <c r="CO9" s="28"/>
      <c r="CP9" s="28"/>
      <c r="CQ9" s="28"/>
      <c r="CR9" s="28"/>
      <c r="CS9" s="24"/>
      <c r="CT9" s="24"/>
      <c r="CU9" s="24"/>
      <c r="CV9" s="24"/>
      <c r="CW9" s="24"/>
      <c r="CX9" s="24"/>
      <c r="CY9" s="24"/>
      <c r="CZ9" s="24"/>
      <c r="DA9" s="24"/>
      <c r="DB9" s="24"/>
      <c r="DC9" s="24"/>
      <c r="DD9" s="24"/>
      <c r="DE9" s="24"/>
      <c r="DF9" s="24"/>
      <c r="DG9" s="60">
        <v>41169</v>
      </c>
      <c r="DH9" s="89">
        <f>DATEDIF(AN9,DG9,"d")/30</f>
        <v>8.0666666666666664</v>
      </c>
      <c r="DI9" s="5">
        <v>0</v>
      </c>
      <c r="DJ9" s="34">
        <v>0</v>
      </c>
      <c r="DK9" s="5">
        <v>0</v>
      </c>
      <c r="DL9" s="34">
        <v>0</v>
      </c>
      <c r="DM9" s="5">
        <v>0</v>
      </c>
      <c r="DN9" s="34">
        <v>0</v>
      </c>
      <c r="DO9" s="5">
        <v>0</v>
      </c>
      <c r="DP9" s="34">
        <v>0</v>
      </c>
      <c r="DQ9" s="5">
        <v>0</v>
      </c>
      <c r="DR9" s="34">
        <v>0</v>
      </c>
      <c r="DS9" s="61" t="s">
        <v>120</v>
      </c>
      <c r="DT9" s="34">
        <v>0</v>
      </c>
      <c r="DU9" s="5">
        <v>0</v>
      </c>
    </row>
    <row r="10" spans="1:126" x14ac:dyDescent="0.2">
      <c r="A10" s="1">
        <v>7</v>
      </c>
      <c r="B10" s="28" t="s">
        <v>82</v>
      </c>
      <c r="C10" s="37">
        <v>21259</v>
      </c>
      <c r="D10" s="28">
        <f t="shared" si="0"/>
        <v>52</v>
      </c>
      <c r="E10" s="1">
        <v>2</v>
      </c>
      <c r="F10" s="28">
        <v>1698657</v>
      </c>
      <c r="G10" s="2">
        <v>0</v>
      </c>
      <c r="H10" s="64">
        <v>39083</v>
      </c>
      <c r="I10" s="42" t="s">
        <v>110</v>
      </c>
      <c r="J10" s="32">
        <v>1</v>
      </c>
      <c r="K10" s="48">
        <v>39356</v>
      </c>
      <c r="L10" s="32">
        <v>0</v>
      </c>
      <c r="M10" s="2">
        <v>1</v>
      </c>
      <c r="N10" s="2">
        <v>0</v>
      </c>
      <c r="O10" s="32">
        <v>1</v>
      </c>
      <c r="P10" s="48">
        <v>39785</v>
      </c>
      <c r="Q10" s="84">
        <f t="shared" si="1"/>
        <v>14.3</v>
      </c>
      <c r="R10" s="65" t="s">
        <v>195</v>
      </c>
      <c r="S10" s="2">
        <v>1</v>
      </c>
      <c r="T10" s="32">
        <v>1</v>
      </c>
      <c r="U10" s="3">
        <v>3</v>
      </c>
      <c r="V10" s="3">
        <v>0</v>
      </c>
      <c r="W10" s="30">
        <v>21</v>
      </c>
      <c r="X10" s="85">
        <f t="shared" si="2"/>
        <v>47.633333333333333</v>
      </c>
      <c r="Y10" s="86">
        <f t="shared" si="3"/>
        <v>24.233333333333334</v>
      </c>
      <c r="Z10" s="49">
        <v>1</v>
      </c>
      <c r="AA10" s="30">
        <v>3</v>
      </c>
      <c r="AB10" s="3">
        <v>0</v>
      </c>
      <c r="AC10" s="30">
        <v>0</v>
      </c>
      <c r="AD10" s="3">
        <v>0</v>
      </c>
      <c r="AE10" s="53">
        <v>1</v>
      </c>
      <c r="AF10" s="3">
        <v>12</v>
      </c>
      <c r="AG10" s="30">
        <v>18</v>
      </c>
      <c r="AH10" s="3">
        <v>1</v>
      </c>
      <c r="AI10" s="30">
        <v>1</v>
      </c>
      <c r="AJ10" s="54" t="s">
        <v>120</v>
      </c>
      <c r="AK10" s="55" t="s">
        <v>175</v>
      </c>
      <c r="AL10" s="24">
        <v>1</v>
      </c>
      <c r="AM10" s="82">
        <v>1</v>
      </c>
      <c r="AN10" s="56">
        <v>40512</v>
      </c>
      <c r="AO10" s="4">
        <v>3</v>
      </c>
      <c r="AP10" s="4">
        <v>-4</v>
      </c>
      <c r="AQ10" s="4">
        <v>4</v>
      </c>
      <c r="AR10" s="4"/>
      <c r="AS10" s="4"/>
      <c r="AT10" s="4">
        <v>-6</v>
      </c>
      <c r="AU10" s="4"/>
      <c r="AV10" s="4"/>
      <c r="AW10" s="4"/>
      <c r="AX10" s="59">
        <v>1</v>
      </c>
      <c r="AY10" s="66" t="s">
        <v>196</v>
      </c>
      <c r="AZ10" s="4">
        <v>6</v>
      </c>
      <c r="BA10" s="4">
        <v>8</v>
      </c>
      <c r="BB10" s="4">
        <v>0</v>
      </c>
      <c r="BC10" s="4">
        <v>0</v>
      </c>
      <c r="BD10" s="4">
        <v>3</v>
      </c>
      <c r="BE10" s="4">
        <v>0</v>
      </c>
      <c r="BF10" s="4">
        <v>0</v>
      </c>
      <c r="BG10" s="4">
        <v>0</v>
      </c>
      <c r="BH10" s="4">
        <v>0</v>
      </c>
      <c r="BI10" s="4">
        <v>0</v>
      </c>
      <c r="BJ10" s="94">
        <v>0</v>
      </c>
      <c r="BK10" s="90">
        <v>11</v>
      </c>
      <c r="BL10" s="94">
        <v>12</v>
      </c>
      <c r="BM10" s="90">
        <v>18</v>
      </c>
      <c r="BN10" s="94"/>
      <c r="BO10" s="92">
        <f t="shared" si="4"/>
        <v>1.6363636363636365</v>
      </c>
      <c r="BP10" s="3"/>
      <c r="BQ10" s="87"/>
      <c r="BR10" s="3"/>
      <c r="BS10" s="3"/>
      <c r="BT10" s="3"/>
      <c r="BU10" s="3"/>
      <c r="BV10" s="3"/>
      <c r="BW10" s="3"/>
      <c r="BX10" s="3"/>
      <c r="BY10" s="3"/>
      <c r="BZ10" s="3"/>
      <c r="CA10" s="3"/>
      <c r="CB10" s="3"/>
      <c r="CC10" s="3"/>
      <c r="CD10" s="3"/>
      <c r="CE10" s="28"/>
      <c r="CF10" s="28"/>
      <c r="CG10" s="28"/>
      <c r="CH10" s="28"/>
      <c r="CI10" s="28"/>
      <c r="CJ10" s="28"/>
      <c r="CK10" s="28"/>
      <c r="CL10" s="28"/>
      <c r="CM10" s="28"/>
      <c r="CN10" s="28"/>
      <c r="CO10" s="28"/>
      <c r="CP10" s="28"/>
      <c r="CQ10" s="28"/>
      <c r="CR10" s="28"/>
      <c r="CS10" s="24"/>
      <c r="CT10" s="24"/>
      <c r="CU10" s="24"/>
      <c r="CV10" s="24"/>
      <c r="CW10" s="24"/>
      <c r="CX10" s="24"/>
      <c r="CY10" s="24"/>
      <c r="CZ10" s="24"/>
      <c r="DA10" s="24"/>
      <c r="DB10" s="24"/>
      <c r="DC10" s="24"/>
      <c r="DD10" s="24"/>
      <c r="DE10" s="24"/>
      <c r="DF10" s="24"/>
      <c r="DG10" s="60">
        <v>40889</v>
      </c>
      <c r="DH10" s="89">
        <f>DATEDIF(AN10,DG10,"d")/30</f>
        <v>12.566666666666666</v>
      </c>
      <c r="DI10" s="5">
        <v>1</v>
      </c>
      <c r="DJ10" s="34">
        <v>0</v>
      </c>
      <c r="DK10" s="5">
        <v>1</v>
      </c>
      <c r="DL10" s="34">
        <v>0</v>
      </c>
      <c r="DM10" s="5">
        <v>3</v>
      </c>
      <c r="DN10" s="34">
        <v>0</v>
      </c>
      <c r="DO10" s="5">
        <v>0</v>
      </c>
      <c r="DP10" s="34">
        <v>0</v>
      </c>
      <c r="DQ10" s="5">
        <v>0</v>
      </c>
      <c r="DR10" s="34">
        <v>0</v>
      </c>
      <c r="DS10" s="5">
        <v>60</v>
      </c>
      <c r="DT10" s="34">
        <v>0</v>
      </c>
      <c r="DU10" s="5">
        <v>0</v>
      </c>
    </row>
    <row r="11" spans="1:126" x14ac:dyDescent="0.2">
      <c r="A11" s="1">
        <v>8</v>
      </c>
      <c r="B11" s="28" t="s">
        <v>83</v>
      </c>
      <c r="C11" s="37">
        <v>26920</v>
      </c>
      <c r="D11" s="28">
        <f t="shared" si="0"/>
        <v>41</v>
      </c>
      <c r="E11" s="1">
        <v>2</v>
      </c>
      <c r="F11" s="28">
        <v>1706668</v>
      </c>
      <c r="G11" s="2">
        <v>0</v>
      </c>
      <c r="H11" s="64">
        <v>41456</v>
      </c>
      <c r="I11" s="42" t="s">
        <v>110</v>
      </c>
      <c r="J11" s="32">
        <v>1</v>
      </c>
      <c r="K11" s="48">
        <v>41640</v>
      </c>
      <c r="L11" s="32">
        <v>0</v>
      </c>
      <c r="M11" s="2">
        <v>0</v>
      </c>
      <c r="N11" s="2">
        <v>0</v>
      </c>
      <c r="O11" s="32">
        <v>0</v>
      </c>
      <c r="P11" s="2"/>
      <c r="Q11" s="84"/>
      <c r="R11" s="32"/>
      <c r="T11" s="32">
        <v>1</v>
      </c>
      <c r="U11" s="3">
        <v>1</v>
      </c>
      <c r="V11" s="3">
        <v>0</v>
      </c>
      <c r="W11" s="30">
        <v>15</v>
      </c>
      <c r="X11" s="85">
        <f t="shared" si="2"/>
        <v>21.333333333333332</v>
      </c>
      <c r="Y11" s="86"/>
      <c r="Z11" s="49">
        <v>1</v>
      </c>
      <c r="AA11" s="30">
        <v>2</v>
      </c>
      <c r="AB11" s="3">
        <v>0</v>
      </c>
      <c r="AC11" s="30">
        <v>0</v>
      </c>
      <c r="AD11" s="3">
        <v>0</v>
      </c>
      <c r="AE11" s="53">
        <v>1</v>
      </c>
      <c r="AF11" s="3">
        <v>0</v>
      </c>
      <c r="AG11" s="30">
        <v>20</v>
      </c>
      <c r="AH11" s="3">
        <v>1</v>
      </c>
      <c r="AI11" s="30">
        <v>0</v>
      </c>
      <c r="AJ11" s="54" t="s">
        <v>120</v>
      </c>
      <c r="AK11" s="55" t="s">
        <v>117</v>
      </c>
      <c r="AL11" s="24">
        <v>1</v>
      </c>
      <c r="AM11" s="82">
        <v>1</v>
      </c>
      <c r="AN11" s="56">
        <v>42096</v>
      </c>
      <c r="AO11" s="4">
        <v>3</v>
      </c>
      <c r="AP11" s="4">
        <v>2</v>
      </c>
      <c r="AQ11" s="4"/>
      <c r="AR11" s="4"/>
      <c r="AS11" s="4"/>
      <c r="AT11" s="4">
        <v>2</v>
      </c>
      <c r="AU11" s="4"/>
      <c r="AV11" s="4"/>
      <c r="AW11" s="4"/>
      <c r="AX11" s="59">
        <v>1</v>
      </c>
      <c r="AY11" s="66" t="s">
        <v>194</v>
      </c>
      <c r="AZ11" s="4">
        <v>5</v>
      </c>
      <c r="BA11" s="4">
        <v>8</v>
      </c>
      <c r="BB11" s="4">
        <v>0</v>
      </c>
      <c r="BC11" s="4">
        <v>0</v>
      </c>
      <c r="BD11" s="4">
        <v>0</v>
      </c>
      <c r="BE11" s="4">
        <v>0</v>
      </c>
      <c r="BF11" s="4">
        <v>0</v>
      </c>
      <c r="BG11" s="4">
        <v>4</v>
      </c>
      <c r="BH11" s="4">
        <v>0</v>
      </c>
      <c r="BI11" s="4">
        <v>0</v>
      </c>
      <c r="BJ11" s="94"/>
      <c r="BK11" s="90">
        <v>12</v>
      </c>
      <c r="BL11" s="94"/>
      <c r="BM11" s="90">
        <v>20</v>
      </c>
      <c r="BN11" s="94"/>
      <c r="BO11" s="92">
        <f t="shared" si="4"/>
        <v>1.6666666666666667</v>
      </c>
      <c r="BP11" s="3"/>
      <c r="BQ11" s="87"/>
      <c r="BR11" s="3"/>
      <c r="BS11" s="3"/>
      <c r="BT11" s="3"/>
      <c r="BU11" s="3"/>
      <c r="BV11" s="3"/>
      <c r="BW11" s="3"/>
      <c r="BX11" s="3"/>
      <c r="BY11" s="3"/>
      <c r="BZ11" s="3"/>
      <c r="CA11" s="3"/>
      <c r="CB11" s="3"/>
      <c r="CC11" s="3"/>
      <c r="CD11" s="3"/>
      <c r="CE11" s="67"/>
      <c r="CF11" s="28"/>
      <c r="CG11" s="28"/>
      <c r="CH11" s="28"/>
      <c r="CI11" s="28"/>
      <c r="CJ11" s="28"/>
      <c r="CK11" s="28"/>
      <c r="CL11" s="28"/>
      <c r="CM11" s="28"/>
      <c r="CN11" s="28"/>
      <c r="CO11" s="28"/>
      <c r="CP11" s="28"/>
      <c r="CQ11" s="28"/>
      <c r="CR11" s="28"/>
      <c r="CS11" s="24"/>
      <c r="CT11" s="24"/>
      <c r="CU11" s="24"/>
      <c r="CV11" s="24"/>
      <c r="CW11" s="24"/>
      <c r="CX11" s="24"/>
      <c r="CY11" s="24"/>
      <c r="CZ11" s="24"/>
      <c r="DA11" s="24"/>
      <c r="DB11" s="24"/>
      <c r="DC11" s="24"/>
      <c r="DD11" s="24"/>
      <c r="DE11" s="24"/>
      <c r="DF11" s="24"/>
      <c r="DG11" s="60">
        <v>42450</v>
      </c>
      <c r="DH11" s="89">
        <f>DATEDIF(AN11,DG11,"d")/30</f>
        <v>11.8</v>
      </c>
      <c r="DI11" s="5">
        <v>1</v>
      </c>
      <c r="DJ11" s="34">
        <v>0</v>
      </c>
      <c r="DK11" s="5">
        <v>3</v>
      </c>
      <c r="DL11" s="34">
        <v>0</v>
      </c>
      <c r="DM11" s="5">
        <v>0</v>
      </c>
      <c r="DN11" s="34">
        <v>0</v>
      </c>
      <c r="DO11" s="5">
        <v>0</v>
      </c>
      <c r="DP11" s="34">
        <v>0</v>
      </c>
      <c r="DQ11" s="5">
        <v>0</v>
      </c>
      <c r="DR11" s="34">
        <v>0</v>
      </c>
      <c r="DS11" s="5">
        <v>240</v>
      </c>
      <c r="DT11" s="34">
        <v>0</v>
      </c>
      <c r="DU11" s="5">
        <v>0</v>
      </c>
    </row>
    <row r="12" spans="1:126" x14ac:dyDescent="0.2">
      <c r="A12" s="1">
        <v>9</v>
      </c>
      <c r="B12" s="28" t="s">
        <v>84</v>
      </c>
      <c r="C12" s="37">
        <v>19235</v>
      </c>
      <c r="D12" s="28">
        <f t="shared" si="0"/>
        <v>56</v>
      </c>
      <c r="E12" s="1">
        <v>1</v>
      </c>
      <c r="F12" s="28">
        <v>1658243</v>
      </c>
      <c r="G12" s="2">
        <v>0</v>
      </c>
      <c r="H12" s="64">
        <v>38899</v>
      </c>
      <c r="I12" s="42" t="s">
        <v>110</v>
      </c>
      <c r="J12" s="32">
        <v>1</v>
      </c>
      <c r="K12" s="48">
        <v>39498</v>
      </c>
      <c r="L12" s="32">
        <v>0</v>
      </c>
      <c r="M12" s="2">
        <v>1</v>
      </c>
      <c r="N12" s="2">
        <v>0</v>
      </c>
      <c r="O12" s="32">
        <v>0</v>
      </c>
      <c r="P12" s="2"/>
      <c r="Q12" s="84"/>
      <c r="R12" s="32"/>
      <c r="T12" s="32">
        <v>0</v>
      </c>
      <c r="U12" s="3">
        <v>1</v>
      </c>
      <c r="V12" s="3">
        <v>0</v>
      </c>
      <c r="W12" s="30">
        <v>15</v>
      </c>
      <c r="X12" s="85">
        <f t="shared" si="2"/>
        <v>31.2</v>
      </c>
      <c r="Y12" s="86"/>
      <c r="Z12" s="49">
        <v>1</v>
      </c>
      <c r="AA12" s="30">
        <v>1</v>
      </c>
      <c r="AB12" s="3">
        <v>1</v>
      </c>
      <c r="AC12" s="30">
        <v>0</v>
      </c>
      <c r="AD12" s="3">
        <v>0</v>
      </c>
      <c r="AE12" s="53">
        <v>1</v>
      </c>
      <c r="AF12" s="3">
        <v>0</v>
      </c>
      <c r="AG12" s="30">
        <v>-30</v>
      </c>
      <c r="AH12" s="3">
        <v>1</v>
      </c>
      <c r="AI12" s="30">
        <v>0</v>
      </c>
      <c r="AJ12" s="54" t="s">
        <v>120</v>
      </c>
      <c r="AK12" s="55" t="s">
        <v>148</v>
      </c>
      <c r="AL12" s="24">
        <v>2</v>
      </c>
      <c r="AM12" s="82">
        <v>1</v>
      </c>
      <c r="AN12" s="56">
        <v>39835</v>
      </c>
      <c r="AO12" s="4">
        <v>1</v>
      </c>
      <c r="AP12" s="4">
        <v>-5</v>
      </c>
      <c r="AQ12" s="4"/>
      <c r="AR12" s="4"/>
      <c r="AS12" s="4"/>
      <c r="AT12" s="4"/>
      <c r="AU12" s="4"/>
      <c r="AV12" s="4"/>
      <c r="AW12" s="4"/>
      <c r="AX12" s="59">
        <v>1</v>
      </c>
      <c r="AY12" s="66" t="s">
        <v>186</v>
      </c>
      <c r="AZ12" s="4">
        <v>6</v>
      </c>
      <c r="BA12" s="4">
        <v>0</v>
      </c>
      <c r="BB12" s="4">
        <v>0</v>
      </c>
      <c r="BC12" s="4">
        <v>0</v>
      </c>
      <c r="BD12" s="4">
        <v>0</v>
      </c>
      <c r="BE12" s="4">
        <v>0</v>
      </c>
      <c r="BF12" s="4">
        <v>0</v>
      </c>
      <c r="BG12" s="4">
        <v>0</v>
      </c>
      <c r="BH12" s="4">
        <v>0</v>
      </c>
      <c r="BI12" s="4">
        <v>0</v>
      </c>
      <c r="BJ12" s="94"/>
      <c r="BK12" s="90">
        <v>9</v>
      </c>
      <c r="BL12" s="94"/>
      <c r="BM12" s="90">
        <v>30</v>
      </c>
      <c r="BN12" s="94"/>
      <c r="BO12" s="92">
        <f t="shared" si="4"/>
        <v>3.3333333333333335</v>
      </c>
      <c r="BP12" s="79">
        <v>40093</v>
      </c>
      <c r="BQ12" s="87">
        <f>DATEDIF(AN12,BP12,"d")/30</f>
        <v>8.6</v>
      </c>
      <c r="BR12" s="3">
        <v>1</v>
      </c>
      <c r="BS12" s="3">
        <v>1</v>
      </c>
      <c r="BT12" s="3">
        <v>0</v>
      </c>
      <c r="BU12" s="3">
        <v>0</v>
      </c>
      <c r="BV12" s="3">
        <v>0</v>
      </c>
      <c r="BW12" s="3">
        <v>1</v>
      </c>
      <c r="BX12" s="3">
        <v>0</v>
      </c>
      <c r="BY12" s="3">
        <v>-12</v>
      </c>
      <c r="BZ12" s="3">
        <v>1</v>
      </c>
      <c r="CA12" s="3">
        <v>0</v>
      </c>
      <c r="CB12" s="54" t="s">
        <v>120</v>
      </c>
      <c r="CC12" s="3">
        <v>1</v>
      </c>
      <c r="CD12" s="3">
        <v>12</v>
      </c>
      <c r="CE12" s="67">
        <v>40129</v>
      </c>
      <c r="CF12" s="28">
        <v>2</v>
      </c>
      <c r="CG12" s="68" t="s">
        <v>187</v>
      </c>
      <c r="CH12" s="28">
        <v>1</v>
      </c>
      <c r="CI12" s="28">
        <v>0</v>
      </c>
      <c r="CJ12" s="28">
        <v>0</v>
      </c>
      <c r="CK12" s="28">
        <v>0</v>
      </c>
      <c r="CL12" s="28">
        <v>0</v>
      </c>
      <c r="CM12" s="28">
        <v>0</v>
      </c>
      <c r="CN12" s="28">
        <v>3</v>
      </c>
      <c r="CO12" s="28">
        <v>0</v>
      </c>
      <c r="CP12" s="28">
        <v>0</v>
      </c>
      <c r="CQ12" s="28">
        <v>0</v>
      </c>
      <c r="CR12" s="28">
        <v>0</v>
      </c>
      <c r="CS12" s="24"/>
      <c r="CT12" s="24"/>
      <c r="CU12" s="24"/>
      <c r="CV12" s="24"/>
      <c r="CW12" s="24"/>
      <c r="CX12" s="24"/>
      <c r="CY12" s="24"/>
      <c r="CZ12" s="24"/>
      <c r="DA12" s="24"/>
      <c r="DB12" s="24"/>
      <c r="DC12" s="24"/>
      <c r="DD12" s="24"/>
      <c r="DE12" s="24"/>
      <c r="DF12" s="24"/>
      <c r="DG12" s="60">
        <v>40548</v>
      </c>
      <c r="DH12" s="89">
        <f>DATEDIF(CE12,DG12,"d")/30</f>
        <v>13.966666666666667</v>
      </c>
      <c r="DI12" s="5">
        <v>1</v>
      </c>
      <c r="DJ12" s="34">
        <v>0</v>
      </c>
      <c r="DK12" s="5">
        <v>1</v>
      </c>
      <c r="DL12" s="34">
        <v>0</v>
      </c>
      <c r="DM12" s="5">
        <v>0</v>
      </c>
      <c r="DN12" s="34">
        <v>0</v>
      </c>
      <c r="DO12" s="5">
        <v>0</v>
      </c>
      <c r="DP12" s="34">
        <v>0</v>
      </c>
      <c r="DQ12" s="5">
        <v>0</v>
      </c>
      <c r="DR12" s="34">
        <v>0</v>
      </c>
      <c r="DS12" s="5">
        <v>120</v>
      </c>
      <c r="DT12" s="34">
        <v>0</v>
      </c>
      <c r="DU12" s="5">
        <v>0</v>
      </c>
    </row>
    <row r="13" spans="1:126" x14ac:dyDescent="0.2">
      <c r="A13" s="1">
        <v>10</v>
      </c>
      <c r="B13" s="28" t="s">
        <v>85</v>
      </c>
      <c r="C13" s="37">
        <v>31609</v>
      </c>
      <c r="D13" s="28">
        <f t="shared" si="0"/>
        <v>28</v>
      </c>
      <c r="E13" s="1">
        <v>1</v>
      </c>
      <c r="F13" s="28">
        <v>1026893</v>
      </c>
      <c r="G13" s="2">
        <v>0</v>
      </c>
      <c r="H13" s="64">
        <v>37987</v>
      </c>
      <c r="I13" s="42" t="s">
        <v>110</v>
      </c>
      <c r="J13" s="32">
        <v>1</v>
      </c>
      <c r="K13" s="48">
        <v>40603</v>
      </c>
      <c r="L13" s="32">
        <v>0</v>
      </c>
      <c r="M13" s="2">
        <v>0</v>
      </c>
      <c r="N13" s="2">
        <v>0</v>
      </c>
      <c r="O13" s="32">
        <v>1</v>
      </c>
      <c r="P13" s="48">
        <v>41570</v>
      </c>
      <c r="Q13" s="84">
        <f t="shared" si="1"/>
        <v>32.233333333333334</v>
      </c>
      <c r="R13" s="65" t="s">
        <v>192</v>
      </c>
      <c r="S13" s="2">
        <v>0</v>
      </c>
      <c r="T13" s="32">
        <v>1</v>
      </c>
      <c r="U13" s="3">
        <v>2</v>
      </c>
      <c r="V13" s="3">
        <v>1</v>
      </c>
      <c r="W13" s="30">
        <v>16</v>
      </c>
      <c r="X13" s="85">
        <f t="shared" si="2"/>
        <v>136.43333333333334</v>
      </c>
      <c r="Y13" s="86">
        <f t="shared" si="3"/>
        <v>17</v>
      </c>
      <c r="Z13" s="49">
        <v>1</v>
      </c>
      <c r="AA13" s="30">
        <v>3</v>
      </c>
      <c r="AB13" s="3">
        <v>3</v>
      </c>
      <c r="AC13" s="30">
        <v>0</v>
      </c>
      <c r="AD13" s="3">
        <v>3</v>
      </c>
      <c r="AE13" s="53">
        <v>1</v>
      </c>
      <c r="AF13" s="3">
        <v>6</v>
      </c>
      <c r="AG13" s="30">
        <v>0</v>
      </c>
      <c r="AH13" s="3">
        <v>1</v>
      </c>
      <c r="AI13" s="30">
        <v>0</v>
      </c>
      <c r="AJ13" s="3">
        <v>60</v>
      </c>
      <c r="AK13" s="55" t="s">
        <v>117</v>
      </c>
      <c r="AL13" s="24">
        <v>1</v>
      </c>
      <c r="AM13" s="82">
        <v>2</v>
      </c>
      <c r="AN13" s="56">
        <v>42080</v>
      </c>
      <c r="AO13" s="4">
        <v>1</v>
      </c>
      <c r="AP13" s="4"/>
      <c r="AQ13" s="4"/>
      <c r="AR13" s="4">
        <v>-4</v>
      </c>
      <c r="AS13" s="4"/>
      <c r="AT13" s="4"/>
      <c r="AU13" s="4"/>
      <c r="AV13" s="4"/>
      <c r="AW13" s="4"/>
      <c r="AX13" s="59">
        <v>2</v>
      </c>
      <c r="AY13" s="66" t="s">
        <v>193</v>
      </c>
      <c r="AZ13" s="4">
        <v>0</v>
      </c>
      <c r="BA13" s="4">
        <v>0</v>
      </c>
      <c r="BB13" s="4">
        <v>4</v>
      </c>
      <c r="BC13" s="4">
        <v>0</v>
      </c>
      <c r="BD13" s="4">
        <v>0</v>
      </c>
      <c r="BE13" s="4">
        <v>0</v>
      </c>
      <c r="BF13" s="4">
        <v>0</v>
      </c>
      <c r="BG13" s="4">
        <v>0</v>
      </c>
      <c r="BH13" s="57">
        <v>0</v>
      </c>
      <c r="BI13" s="4">
        <v>0</v>
      </c>
      <c r="BJ13" s="94">
        <v>4</v>
      </c>
      <c r="BK13" s="90"/>
      <c r="BL13" s="94">
        <v>6</v>
      </c>
      <c r="BM13" s="90"/>
      <c r="BN13" s="94">
        <f t="shared" si="5"/>
        <v>1.5</v>
      </c>
      <c r="BO13" s="92"/>
      <c r="BP13" s="3"/>
      <c r="BQ13" s="87"/>
      <c r="BR13" s="3"/>
      <c r="BS13" s="3"/>
      <c r="BT13" s="3"/>
      <c r="BU13" s="3"/>
      <c r="BV13" s="3"/>
      <c r="BW13" s="3"/>
      <c r="BX13" s="3"/>
      <c r="BY13" s="3"/>
      <c r="BZ13" s="3"/>
      <c r="CA13" s="3"/>
      <c r="CB13" s="3"/>
      <c r="CC13" s="3"/>
      <c r="CD13" s="3"/>
      <c r="CE13" s="28"/>
      <c r="CF13" s="28"/>
      <c r="CG13" s="28"/>
      <c r="CH13" s="28"/>
      <c r="CI13" s="28"/>
      <c r="CJ13" s="28"/>
      <c r="CK13" s="28"/>
      <c r="CL13" s="28"/>
      <c r="CM13" s="28"/>
      <c r="CN13" s="28"/>
      <c r="CO13" s="28"/>
      <c r="CP13" s="28"/>
      <c r="CQ13" s="28"/>
      <c r="CR13" s="28"/>
      <c r="CS13" s="24"/>
      <c r="CT13" s="24"/>
      <c r="CU13" s="24"/>
      <c r="CV13" s="24"/>
      <c r="CW13" s="24"/>
      <c r="CX13" s="24"/>
      <c r="CY13" s="24"/>
      <c r="CZ13" s="24"/>
      <c r="DA13" s="24"/>
      <c r="DB13" s="24"/>
      <c r="DC13" s="24"/>
      <c r="DD13" s="24"/>
      <c r="DE13" s="24"/>
      <c r="DF13" s="24"/>
      <c r="DG13" s="60">
        <v>42426</v>
      </c>
      <c r="DH13" s="89">
        <f>DATEDIF(AN13,DG13,"d")/30</f>
        <v>11.533333333333333</v>
      </c>
      <c r="DI13" s="5">
        <v>1</v>
      </c>
      <c r="DJ13" s="34">
        <v>3</v>
      </c>
      <c r="DK13" s="5">
        <v>0</v>
      </c>
      <c r="DL13" s="34">
        <v>0</v>
      </c>
      <c r="DM13" s="5">
        <v>3</v>
      </c>
      <c r="DN13" s="34">
        <v>0</v>
      </c>
      <c r="DO13" s="5">
        <v>0</v>
      </c>
      <c r="DP13" s="34">
        <v>0</v>
      </c>
      <c r="DQ13" s="5">
        <v>0</v>
      </c>
      <c r="DR13" s="34">
        <v>0</v>
      </c>
      <c r="DS13" s="5">
        <v>60</v>
      </c>
      <c r="DT13" s="34">
        <v>0</v>
      </c>
      <c r="DU13" s="5">
        <v>0</v>
      </c>
    </row>
    <row r="14" spans="1:126" x14ac:dyDescent="0.2">
      <c r="A14" s="1">
        <v>11</v>
      </c>
      <c r="B14" s="28" t="s">
        <v>86</v>
      </c>
      <c r="C14" s="37">
        <v>16086</v>
      </c>
      <c r="D14" s="28">
        <f t="shared" si="0"/>
        <v>68</v>
      </c>
      <c r="E14" s="1">
        <v>2</v>
      </c>
      <c r="F14" s="28">
        <v>305731</v>
      </c>
      <c r="G14" s="2">
        <v>0</v>
      </c>
      <c r="H14" s="64">
        <v>40148</v>
      </c>
      <c r="I14" s="42" t="s">
        <v>110</v>
      </c>
      <c r="J14" s="32">
        <v>1</v>
      </c>
      <c r="K14" s="48">
        <v>40351</v>
      </c>
      <c r="L14" s="32">
        <v>0</v>
      </c>
      <c r="M14" s="2">
        <v>1</v>
      </c>
      <c r="N14" s="2">
        <v>0</v>
      </c>
      <c r="O14" s="32">
        <v>1</v>
      </c>
      <c r="P14" s="48">
        <v>40695</v>
      </c>
      <c r="Q14" s="84">
        <f t="shared" si="1"/>
        <v>11.466666666666667</v>
      </c>
      <c r="R14" s="65" t="s">
        <v>190</v>
      </c>
      <c r="S14" s="2">
        <v>1</v>
      </c>
      <c r="T14" s="32">
        <v>0</v>
      </c>
      <c r="U14" s="3">
        <v>1</v>
      </c>
      <c r="V14" s="3">
        <v>0</v>
      </c>
      <c r="W14" s="30">
        <v>15</v>
      </c>
      <c r="X14" s="85">
        <f t="shared" si="2"/>
        <v>31.333333333333332</v>
      </c>
      <c r="Y14" s="86">
        <f t="shared" si="3"/>
        <v>13.1</v>
      </c>
      <c r="Z14" s="49">
        <v>1</v>
      </c>
      <c r="AA14" s="30">
        <v>2</v>
      </c>
      <c r="AB14" s="3">
        <v>2</v>
      </c>
      <c r="AC14" s="30">
        <v>0</v>
      </c>
      <c r="AD14" s="3">
        <v>0</v>
      </c>
      <c r="AE14" s="53">
        <v>1</v>
      </c>
      <c r="AF14" s="3">
        <v>0</v>
      </c>
      <c r="AG14" s="30">
        <v>10</v>
      </c>
      <c r="AH14" s="3">
        <v>1</v>
      </c>
      <c r="AI14" s="30">
        <v>0</v>
      </c>
      <c r="AJ14" s="54" t="s">
        <v>120</v>
      </c>
      <c r="AK14" s="55" t="s">
        <v>142</v>
      </c>
      <c r="AL14" s="24">
        <v>1</v>
      </c>
      <c r="AM14" s="82">
        <v>1</v>
      </c>
      <c r="AN14" s="56">
        <v>41088</v>
      </c>
      <c r="AO14" s="4">
        <v>2</v>
      </c>
      <c r="AP14" s="4"/>
      <c r="AQ14" s="4"/>
      <c r="AR14" s="4"/>
      <c r="AS14" s="4"/>
      <c r="AT14" s="4"/>
      <c r="AU14" s="4"/>
      <c r="AV14" s="4"/>
      <c r="AW14" s="4"/>
      <c r="AX14" s="59">
        <v>1</v>
      </c>
      <c r="AY14" s="66" t="s">
        <v>191</v>
      </c>
      <c r="AZ14" s="4">
        <v>0</v>
      </c>
      <c r="BA14" s="4">
        <v>5</v>
      </c>
      <c r="BB14" s="4">
        <v>0</v>
      </c>
      <c r="BC14" s="4">
        <v>0</v>
      </c>
      <c r="BD14" s="4">
        <v>0</v>
      </c>
      <c r="BE14" s="4">
        <v>0</v>
      </c>
      <c r="BF14" s="4">
        <v>0</v>
      </c>
      <c r="BG14" s="4">
        <v>0</v>
      </c>
      <c r="BH14" s="4">
        <v>0</v>
      </c>
      <c r="BI14" s="4">
        <v>0</v>
      </c>
      <c r="BJ14" s="94"/>
      <c r="BK14" s="90">
        <v>5</v>
      </c>
      <c r="BL14" s="94"/>
      <c r="BM14" s="90">
        <v>10</v>
      </c>
      <c r="BN14" s="94"/>
      <c r="BO14" s="92">
        <f t="shared" si="4"/>
        <v>2</v>
      </c>
      <c r="BP14" s="3"/>
      <c r="BQ14" s="87"/>
      <c r="BR14" s="3"/>
      <c r="BS14" s="3"/>
      <c r="BT14" s="3"/>
      <c r="BU14" s="3"/>
      <c r="BV14" s="3"/>
      <c r="BW14" s="3"/>
      <c r="BX14" s="3"/>
      <c r="BY14" s="3"/>
      <c r="BZ14" s="3"/>
      <c r="CA14" s="3"/>
      <c r="CB14" s="3"/>
      <c r="CC14" s="3"/>
      <c r="CD14" s="3"/>
      <c r="CE14" s="28"/>
      <c r="CF14" s="28"/>
      <c r="CG14" s="28"/>
      <c r="CH14" s="28"/>
      <c r="CI14" s="28"/>
      <c r="CJ14" s="28"/>
      <c r="CK14" s="28"/>
      <c r="CL14" s="28"/>
      <c r="CM14" s="28"/>
      <c r="CN14" s="28"/>
      <c r="CO14" s="28"/>
      <c r="CP14" s="28"/>
      <c r="CQ14" s="28"/>
      <c r="CR14" s="28"/>
      <c r="CS14" s="24"/>
      <c r="CT14" s="24"/>
      <c r="CU14" s="24"/>
      <c r="CV14" s="24"/>
      <c r="CW14" s="24"/>
      <c r="CX14" s="24"/>
      <c r="CY14" s="24"/>
      <c r="CZ14" s="24"/>
      <c r="DA14" s="24"/>
      <c r="DB14" s="24"/>
      <c r="DC14" s="24"/>
      <c r="DD14" s="24"/>
      <c r="DE14" s="24"/>
      <c r="DF14" s="24"/>
      <c r="DG14" s="60">
        <v>41295</v>
      </c>
      <c r="DH14" s="89">
        <f>DATEDIF(AN14,DG14,"d")/30</f>
        <v>6.9</v>
      </c>
      <c r="DI14" s="5">
        <v>1</v>
      </c>
      <c r="DJ14" s="34">
        <v>0</v>
      </c>
      <c r="DK14" s="5">
        <v>2</v>
      </c>
      <c r="DL14" s="34">
        <v>0</v>
      </c>
      <c r="DM14" s="5">
        <v>0</v>
      </c>
      <c r="DN14" s="34">
        <v>0</v>
      </c>
      <c r="DO14" s="5">
        <v>0</v>
      </c>
      <c r="DP14" s="34">
        <v>0</v>
      </c>
      <c r="DQ14" s="5">
        <v>0</v>
      </c>
      <c r="DR14" s="34">
        <v>0</v>
      </c>
      <c r="DS14" s="61" t="s">
        <v>120</v>
      </c>
      <c r="DT14" s="34">
        <v>0</v>
      </c>
      <c r="DU14" s="5">
        <v>0</v>
      </c>
    </row>
    <row r="15" spans="1:126" x14ac:dyDescent="0.2">
      <c r="A15" s="1">
        <v>12</v>
      </c>
      <c r="B15" s="68" t="s">
        <v>184</v>
      </c>
      <c r="C15" s="37">
        <v>19526</v>
      </c>
      <c r="D15" s="28">
        <f t="shared" si="0"/>
        <v>54</v>
      </c>
      <c r="E15" s="1">
        <v>1</v>
      </c>
      <c r="F15" s="28">
        <v>203089</v>
      </c>
      <c r="G15" s="2">
        <v>0</v>
      </c>
      <c r="H15" s="64">
        <v>38930</v>
      </c>
      <c r="I15" s="42" t="s">
        <v>110</v>
      </c>
      <c r="J15" s="32">
        <v>1</v>
      </c>
      <c r="K15" s="48">
        <v>41913</v>
      </c>
      <c r="L15" s="32">
        <v>0</v>
      </c>
      <c r="M15" s="2">
        <v>0</v>
      </c>
      <c r="N15" s="2">
        <v>0</v>
      </c>
      <c r="O15" s="32">
        <v>0</v>
      </c>
      <c r="P15" s="2"/>
      <c r="Q15" s="84"/>
      <c r="R15" s="32"/>
      <c r="T15" s="32">
        <v>0</v>
      </c>
      <c r="U15" s="3">
        <v>3</v>
      </c>
      <c r="V15" s="3">
        <v>0</v>
      </c>
      <c r="W15" s="30">
        <v>12</v>
      </c>
      <c r="X15" s="85">
        <f t="shared" si="2"/>
        <v>22.166666666666668</v>
      </c>
      <c r="Y15" s="86"/>
      <c r="Z15" s="49">
        <v>1</v>
      </c>
      <c r="AA15" s="30">
        <v>3</v>
      </c>
      <c r="AB15" s="3">
        <v>0</v>
      </c>
      <c r="AC15" s="30">
        <v>0</v>
      </c>
      <c r="AD15" s="3">
        <v>3</v>
      </c>
      <c r="AE15" s="53">
        <v>1</v>
      </c>
      <c r="AF15" s="3">
        <v>25</v>
      </c>
      <c r="AG15" s="30">
        <v>8</v>
      </c>
      <c r="AH15" s="3">
        <v>1</v>
      </c>
      <c r="AI15" s="30">
        <v>0</v>
      </c>
      <c r="AJ15" s="54" t="s">
        <v>120</v>
      </c>
      <c r="AK15" s="55" t="s">
        <v>117</v>
      </c>
      <c r="AL15" s="24">
        <v>3</v>
      </c>
      <c r="AM15" s="82">
        <v>3</v>
      </c>
      <c r="AN15" s="56">
        <v>39595</v>
      </c>
      <c r="AO15" s="4">
        <v>3</v>
      </c>
      <c r="AP15" s="4"/>
      <c r="AQ15" s="4"/>
      <c r="AR15" s="4"/>
      <c r="AS15" s="4"/>
      <c r="AT15" s="4"/>
      <c r="AU15" s="4"/>
      <c r="AV15" s="4"/>
      <c r="AW15" s="4"/>
      <c r="AX15" s="59">
        <v>3</v>
      </c>
      <c r="AY15" s="66" t="s">
        <v>185</v>
      </c>
      <c r="AZ15" s="4">
        <v>0</v>
      </c>
      <c r="BA15" s="4">
        <v>10</v>
      </c>
      <c r="BB15" s="4">
        <v>0</v>
      </c>
      <c r="BC15" s="4">
        <v>5</v>
      </c>
      <c r="BD15" s="4">
        <v>0</v>
      </c>
      <c r="BE15" s="4">
        <v>0</v>
      </c>
      <c r="BF15" s="4">
        <v>0</v>
      </c>
      <c r="BG15" s="4">
        <v>0</v>
      </c>
      <c r="BH15" s="4">
        <v>0</v>
      </c>
      <c r="BI15" s="4">
        <v>0</v>
      </c>
      <c r="BJ15" s="94">
        <v>5</v>
      </c>
      <c r="BK15" s="90">
        <v>3</v>
      </c>
      <c r="BL15" s="94">
        <v>25</v>
      </c>
      <c r="BM15" s="90">
        <v>8</v>
      </c>
      <c r="BN15" s="94">
        <f t="shared" si="5"/>
        <v>5</v>
      </c>
      <c r="BO15" s="92">
        <f t="shared" si="4"/>
        <v>2.6666666666666665</v>
      </c>
      <c r="BP15" s="79">
        <v>39700</v>
      </c>
      <c r="BQ15" s="87">
        <f>DATEDIF(AN15,BP15,"d")/30</f>
        <v>3.5</v>
      </c>
      <c r="BR15" s="3">
        <v>1</v>
      </c>
      <c r="BS15" s="3">
        <v>1</v>
      </c>
      <c r="BT15" s="3">
        <v>2</v>
      </c>
      <c r="BU15" s="3">
        <v>2</v>
      </c>
      <c r="BV15" s="3">
        <v>2</v>
      </c>
      <c r="BW15" s="3">
        <v>1</v>
      </c>
      <c r="BX15" s="3">
        <v>-12</v>
      </c>
      <c r="BY15" s="3">
        <v>-30</v>
      </c>
      <c r="BZ15" s="3">
        <v>1</v>
      </c>
      <c r="CA15" s="3">
        <v>0</v>
      </c>
      <c r="CB15" s="54" t="s">
        <v>120</v>
      </c>
      <c r="CC15" s="3">
        <v>0</v>
      </c>
      <c r="CD15" s="3">
        <v>0</v>
      </c>
      <c r="CE15" s="67">
        <v>39745</v>
      </c>
      <c r="CF15" s="28">
        <v>1</v>
      </c>
      <c r="CG15" s="68" t="s">
        <v>186</v>
      </c>
      <c r="CH15" s="28">
        <v>1</v>
      </c>
      <c r="CI15" s="28">
        <v>8</v>
      </c>
      <c r="CJ15" s="28">
        <v>0</v>
      </c>
      <c r="CK15" s="28">
        <v>0</v>
      </c>
      <c r="CL15" s="28">
        <v>0</v>
      </c>
      <c r="CM15" s="28">
        <v>0</v>
      </c>
      <c r="CN15" s="28">
        <v>0</v>
      </c>
      <c r="CO15" s="28">
        <v>0</v>
      </c>
      <c r="CP15" s="28">
        <v>0</v>
      </c>
      <c r="CQ15" s="28">
        <v>0</v>
      </c>
      <c r="CR15" s="28">
        <v>0</v>
      </c>
      <c r="CS15" s="70">
        <v>39842</v>
      </c>
      <c r="CT15" s="24">
        <v>2</v>
      </c>
      <c r="CU15" s="66" t="s">
        <v>188</v>
      </c>
      <c r="CV15" s="66">
        <v>1</v>
      </c>
      <c r="CW15" s="24">
        <v>0</v>
      </c>
      <c r="CX15" s="24">
        <v>0</v>
      </c>
      <c r="CY15" s="24">
        <v>0</v>
      </c>
      <c r="CZ15" s="24">
        <v>0</v>
      </c>
      <c r="DA15" s="24">
        <v>0</v>
      </c>
      <c r="DB15" s="24">
        <v>3</v>
      </c>
      <c r="DC15" s="24">
        <v>0</v>
      </c>
      <c r="DD15" s="24">
        <v>0</v>
      </c>
      <c r="DE15" s="24">
        <v>0</v>
      </c>
      <c r="DF15" s="24">
        <v>0</v>
      </c>
      <c r="DG15" s="60">
        <v>39918</v>
      </c>
      <c r="DH15" s="89">
        <f>DATEDIF(CS15,DG15,"d")/30</f>
        <v>2.5333333333333332</v>
      </c>
      <c r="DI15" s="5">
        <v>1</v>
      </c>
      <c r="DJ15" s="34">
        <v>3</v>
      </c>
      <c r="DK15" s="5">
        <v>3</v>
      </c>
      <c r="DL15" s="34">
        <v>0</v>
      </c>
      <c r="DM15" s="5">
        <v>0</v>
      </c>
      <c r="DN15" s="34">
        <v>0</v>
      </c>
      <c r="DO15" s="5">
        <v>0</v>
      </c>
      <c r="DP15" s="34">
        <v>0</v>
      </c>
      <c r="DQ15" s="5">
        <v>0</v>
      </c>
      <c r="DR15" s="34">
        <v>0</v>
      </c>
      <c r="DS15" s="61" t="s">
        <v>120</v>
      </c>
      <c r="DT15" s="34">
        <v>0</v>
      </c>
      <c r="DU15" s="5">
        <v>0</v>
      </c>
      <c r="DV15" t="s">
        <v>189</v>
      </c>
    </row>
    <row r="16" spans="1:126" x14ac:dyDescent="0.2">
      <c r="A16" s="1">
        <v>13</v>
      </c>
      <c r="B16" s="68" t="s">
        <v>79</v>
      </c>
      <c r="C16" s="73">
        <v>16972</v>
      </c>
      <c r="D16" s="28">
        <f t="shared" si="0"/>
        <v>64</v>
      </c>
      <c r="E16" s="1">
        <v>2</v>
      </c>
      <c r="F16" s="28">
        <v>221224</v>
      </c>
      <c r="G16" s="2">
        <v>0</v>
      </c>
      <c r="H16" s="64">
        <v>39845</v>
      </c>
      <c r="I16" s="42" t="s">
        <v>110</v>
      </c>
      <c r="J16" s="32">
        <v>1</v>
      </c>
      <c r="K16" s="48">
        <v>40057</v>
      </c>
      <c r="L16" s="32">
        <v>0</v>
      </c>
      <c r="M16" s="2">
        <v>1</v>
      </c>
      <c r="N16" s="2">
        <v>0</v>
      </c>
      <c r="O16" s="32">
        <v>0</v>
      </c>
      <c r="P16" s="2"/>
      <c r="Q16" s="84"/>
      <c r="R16" s="32"/>
      <c r="T16" s="32">
        <v>0</v>
      </c>
      <c r="U16" s="3">
        <v>2</v>
      </c>
      <c r="V16" s="3">
        <v>0</v>
      </c>
      <c r="W16" s="30">
        <v>18</v>
      </c>
      <c r="X16" s="85">
        <f t="shared" si="2"/>
        <v>20.133333333333333</v>
      </c>
      <c r="Y16" s="86"/>
      <c r="Z16" s="49">
        <v>1</v>
      </c>
      <c r="AA16" s="30">
        <v>3</v>
      </c>
      <c r="AB16" s="3">
        <v>0</v>
      </c>
      <c r="AC16" s="30">
        <v>0</v>
      </c>
      <c r="AD16" s="3">
        <v>3</v>
      </c>
      <c r="AE16" s="53">
        <v>1</v>
      </c>
      <c r="AF16" s="3">
        <v>25</v>
      </c>
      <c r="AG16" s="30">
        <v>0</v>
      </c>
      <c r="AH16" s="3">
        <v>1</v>
      </c>
      <c r="AI16" s="30">
        <v>0</v>
      </c>
      <c r="AJ16" s="54" t="s">
        <v>120</v>
      </c>
      <c r="AK16" s="55" t="s">
        <v>137</v>
      </c>
      <c r="AL16" s="24">
        <v>2</v>
      </c>
      <c r="AM16" s="82">
        <v>3</v>
      </c>
      <c r="AN16" s="56">
        <v>40449</v>
      </c>
      <c r="AO16" s="4">
        <v>3</v>
      </c>
      <c r="AP16" s="4"/>
      <c r="AQ16" s="4"/>
      <c r="AR16" s="4"/>
      <c r="AS16" s="4"/>
      <c r="AT16" s="4"/>
      <c r="AU16" s="4"/>
      <c r="AV16" s="4"/>
      <c r="AW16" s="4"/>
      <c r="AX16" s="59">
        <v>1</v>
      </c>
      <c r="AY16" s="66" t="s">
        <v>138</v>
      </c>
      <c r="AZ16" s="4">
        <v>5</v>
      </c>
      <c r="BA16" s="4">
        <v>4</v>
      </c>
      <c r="BB16" s="4">
        <v>0</v>
      </c>
      <c r="BC16" s="4">
        <v>0</v>
      </c>
      <c r="BD16" s="4">
        <v>0</v>
      </c>
      <c r="BE16" s="4">
        <v>0</v>
      </c>
      <c r="BF16" s="4">
        <v>0</v>
      </c>
      <c r="BG16" s="4">
        <v>0</v>
      </c>
      <c r="BH16" s="4">
        <v>0</v>
      </c>
      <c r="BI16" s="4">
        <v>0</v>
      </c>
      <c r="BJ16" s="94">
        <v>10</v>
      </c>
      <c r="BK16" s="90">
        <v>9</v>
      </c>
      <c r="BL16" s="94">
        <v>25</v>
      </c>
      <c r="BM16" s="90">
        <v>0</v>
      </c>
      <c r="BN16" s="94">
        <f t="shared" si="5"/>
        <v>2.5</v>
      </c>
      <c r="BO16" s="92"/>
      <c r="BP16" s="79">
        <v>40574</v>
      </c>
      <c r="BQ16" s="88">
        <f>DATEDIF(AN16,BP16,"d")/30</f>
        <v>4.166666666666667</v>
      </c>
      <c r="BR16" s="3">
        <v>1</v>
      </c>
      <c r="BS16" s="3">
        <v>1</v>
      </c>
      <c r="BT16" s="3">
        <v>2</v>
      </c>
      <c r="BU16" s="3">
        <v>0</v>
      </c>
      <c r="BV16" s="3">
        <v>0</v>
      </c>
      <c r="BW16" s="3">
        <v>1</v>
      </c>
      <c r="BX16" s="3">
        <v>30</v>
      </c>
      <c r="BY16" s="3">
        <v>0</v>
      </c>
      <c r="BZ16" s="3">
        <v>1</v>
      </c>
      <c r="CA16" s="3">
        <v>0</v>
      </c>
      <c r="CB16" s="54" t="s">
        <v>120</v>
      </c>
      <c r="CC16" s="3">
        <v>0</v>
      </c>
      <c r="CD16" s="3">
        <v>0</v>
      </c>
      <c r="CE16" s="67">
        <v>40605</v>
      </c>
      <c r="CF16" s="28">
        <v>2</v>
      </c>
      <c r="CG16" s="68" t="s">
        <v>139</v>
      </c>
      <c r="CH16" s="28">
        <v>2</v>
      </c>
      <c r="CI16" s="28">
        <v>0</v>
      </c>
      <c r="CJ16" s="28">
        <v>0</v>
      </c>
      <c r="CK16" s="28">
        <v>0</v>
      </c>
      <c r="CL16" s="28">
        <v>4</v>
      </c>
      <c r="CM16" s="28">
        <v>0</v>
      </c>
      <c r="CN16" s="28">
        <v>0</v>
      </c>
      <c r="CO16" s="28">
        <v>0</v>
      </c>
      <c r="CP16" s="28">
        <v>0</v>
      </c>
      <c r="CQ16" s="28">
        <v>0</v>
      </c>
      <c r="CR16" s="28">
        <v>6</v>
      </c>
      <c r="CS16" s="24"/>
      <c r="CT16" s="24"/>
      <c r="CU16" s="24"/>
      <c r="CV16" s="24"/>
      <c r="CW16" s="24"/>
      <c r="CX16" s="24"/>
      <c r="CY16" s="24"/>
      <c r="CZ16" s="24"/>
      <c r="DA16" s="24"/>
      <c r="DB16" s="24"/>
      <c r="DC16" s="24"/>
      <c r="DD16" s="24"/>
      <c r="DE16" s="24"/>
      <c r="DF16" s="24"/>
      <c r="DG16" s="60">
        <v>40990</v>
      </c>
      <c r="DH16" s="89">
        <f>DATEDIF(CE16,DG16,"d")/30</f>
        <v>12.833333333333334</v>
      </c>
      <c r="DI16" s="5">
        <v>1</v>
      </c>
      <c r="DJ16" s="34">
        <v>3</v>
      </c>
      <c r="DK16" s="5">
        <v>3</v>
      </c>
      <c r="DL16" s="34">
        <v>0</v>
      </c>
      <c r="DM16" s="5">
        <v>0</v>
      </c>
      <c r="DN16" s="34">
        <v>0</v>
      </c>
      <c r="DO16" s="5">
        <v>0</v>
      </c>
      <c r="DP16" s="34">
        <v>0</v>
      </c>
      <c r="DQ16" s="5">
        <v>0</v>
      </c>
      <c r="DR16" s="34">
        <v>0</v>
      </c>
      <c r="DS16" s="5">
        <v>120</v>
      </c>
      <c r="DT16" s="34">
        <v>0</v>
      </c>
      <c r="DU16" s="5">
        <v>0</v>
      </c>
      <c r="DV16" t="s">
        <v>140</v>
      </c>
    </row>
    <row r="17" spans="1:128" x14ac:dyDescent="0.2">
      <c r="A17" s="1">
        <v>14</v>
      </c>
      <c r="B17" s="28" t="s">
        <v>88</v>
      </c>
      <c r="C17" s="37">
        <v>22027</v>
      </c>
      <c r="D17" s="28">
        <f t="shared" si="0"/>
        <v>54</v>
      </c>
      <c r="E17" s="1">
        <v>1</v>
      </c>
      <c r="F17" s="28">
        <v>1954285</v>
      </c>
      <c r="G17" s="2">
        <v>0</v>
      </c>
      <c r="H17" s="64">
        <v>40909</v>
      </c>
      <c r="I17" s="42" t="s">
        <v>110</v>
      </c>
      <c r="J17" s="32">
        <v>1</v>
      </c>
      <c r="K17" s="48">
        <v>41320</v>
      </c>
      <c r="L17" s="32">
        <v>0</v>
      </c>
      <c r="M17" s="2">
        <v>1</v>
      </c>
      <c r="N17" s="2">
        <v>1</v>
      </c>
      <c r="O17" s="32">
        <v>1</v>
      </c>
      <c r="P17" s="48">
        <v>41465</v>
      </c>
      <c r="Q17" s="84">
        <f t="shared" si="1"/>
        <v>4.833333333333333</v>
      </c>
      <c r="R17" s="65" t="s">
        <v>171</v>
      </c>
      <c r="S17" s="2">
        <v>1</v>
      </c>
      <c r="T17" s="32">
        <v>0</v>
      </c>
      <c r="U17" s="3">
        <v>2</v>
      </c>
      <c r="V17" s="3">
        <v>0</v>
      </c>
      <c r="W17" s="30">
        <v>16</v>
      </c>
      <c r="X17" s="85">
        <f t="shared" si="2"/>
        <v>34.666666666666664</v>
      </c>
      <c r="Y17" s="86">
        <f t="shared" si="3"/>
        <v>16.133333333333333</v>
      </c>
      <c r="Z17" s="49">
        <v>1</v>
      </c>
      <c r="AA17" s="30">
        <v>3</v>
      </c>
      <c r="AB17" s="3">
        <v>0</v>
      </c>
      <c r="AC17" s="30">
        <v>3</v>
      </c>
      <c r="AD17" s="3">
        <v>3</v>
      </c>
      <c r="AE17" s="53">
        <v>1</v>
      </c>
      <c r="AF17" s="3">
        <v>50</v>
      </c>
      <c r="AG17" s="30">
        <v>0</v>
      </c>
      <c r="AH17" s="3">
        <v>1</v>
      </c>
      <c r="AI17" s="30">
        <v>1</v>
      </c>
      <c r="AJ17" s="54" t="s">
        <v>120</v>
      </c>
      <c r="AK17" s="55" t="s">
        <v>172</v>
      </c>
      <c r="AL17" s="24">
        <v>1</v>
      </c>
      <c r="AM17" s="82">
        <v>2</v>
      </c>
      <c r="AN17" s="56">
        <v>41949</v>
      </c>
      <c r="AO17" s="4">
        <v>3</v>
      </c>
      <c r="AP17" s="4"/>
      <c r="AQ17" s="4"/>
      <c r="AR17" s="4"/>
      <c r="AS17" s="4"/>
      <c r="AT17" s="4"/>
      <c r="AU17" s="4"/>
      <c r="AV17" s="4"/>
      <c r="AW17" s="4"/>
      <c r="AX17" s="59">
        <v>2</v>
      </c>
      <c r="AY17" s="66" t="s">
        <v>155</v>
      </c>
      <c r="AZ17" s="4">
        <v>0</v>
      </c>
      <c r="BA17" s="4">
        <v>0</v>
      </c>
      <c r="BB17" s="4">
        <v>11</v>
      </c>
      <c r="BC17" s="4">
        <v>11</v>
      </c>
      <c r="BD17" s="4">
        <v>0</v>
      </c>
      <c r="BE17" s="4">
        <v>0</v>
      </c>
      <c r="BF17" s="4">
        <v>0</v>
      </c>
      <c r="BG17" s="4">
        <v>0</v>
      </c>
      <c r="BH17" s="4">
        <v>0</v>
      </c>
      <c r="BI17" s="4">
        <v>0</v>
      </c>
      <c r="BJ17" s="94">
        <v>22</v>
      </c>
      <c r="BK17" s="90"/>
      <c r="BL17" s="94">
        <v>50</v>
      </c>
      <c r="BM17" s="90"/>
      <c r="BN17" s="94">
        <f t="shared" si="5"/>
        <v>2.2727272727272729</v>
      </c>
      <c r="BO17" s="92"/>
      <c r="BP17" s="3"/>
      <c r="BQ17" s="87"/>
      <c r="BR17" s="3"/>
      <c r="BS17" s="3"/>
      <c r="BT17" s="3"/>
      <c r="BU17" s="3"/>
      <c r="BV17" s="3"/>
      <c r="BW17" s="3"/>
      <c r="BX17" s="3"/>
      <c r="BY17" s="3"/>
      <c r="BZ17" s="3"/>
      <c r="CA17" s="3"/>
      <c r="CB17" s="54"/>
      <c r="CC17" s="3"/>
      <c r="CD17" s="3"/>
      <c r="CE17" s="28"/>
      <c r="CF17" s="28"/>
      <c r="CG17" s="28"/>
      <c r="CH17" s="28"/>
      <c r="CI17" s="28"/>
      <c r="CJ17" s="28"/>
      <c r="CK17" s="28"/>
      <c r="CL17" s="28"/>
      <c r="CM17" s="28"/>
      <c r="CN17" s="28"/>
      <c r="CO17" s="28"/>
      <c r="CP17" s="28"/>
      <c r="CQ17" s="28"/>
      <c r="CR17" s="28"/>
      <c r="CS17" s="24"/>
      <c r="CT17" s="24"/>
      <c r="CU17" s="24"/>
      <c r="CV17" s="24"/>
      <c r="CW17" s="24"/>
      <c r="CX17" s="24"/>
      <c r="CY17" s="24"/>
      <c r="CZ17" s="24"/>
      <c r="DA17" s="24"/>
      <c r="DB17" s="24"/>
      <c r="DC17" s="24"/>
      <c r="DD17" s="24"/>
      <c r="DE17" s="24"/>
      <c r="DF17" s="24"/>
      <c r="DG17" s="60">
        <v>42293</v>
      </c>
      <c r="DH17" s="89">
        <f t="shared" ref="DH17:DH22" si="6">DATEDIF(AN17,DG17,"d")/30</f>
        <v>11.466666666666667</v>
      </c>
      <c r="DI17" s="5">
        <v>1</v>
      </c>
      <c r="DJ17" s="34">
        <v>3</v>
      </c>
      <c r="DK17" s="5">
        <v>0</v>
      </c>
      <c r="DL17" s="34">
        <v>3</v>
      </c>
      <c r="DM17" s="5">
        <v>3</v>
      </c>
      <c r="DN17" s="34">
        <v>1</v>
      </c>
      <c r="DO17" s="5">
        <v>8</v>
      </c>
      <c r="DP17" s="34">
        <v>0</v>
      </c>
      <c r="DQ17" s="5">
        <v>1</v>
      </c>
      <c r="DR17" s="34">
        <v>0</v>
      </c>
      <c r="DS17" s="5">
        <v>120</v>
      </c>
      <c r="DT17" s="34">
        <v>1</v>
      </c>
      <c r="DU17" s="5">
        <v>8</v>
      </c>
      <c r="DV17" t="s">
        <v>173</v>
      </c>
    </row>
    <row r="18" spans="1:128" x14ac:dyDescent="0.2">
      <c r="A18" s="1">
        <v>15</v>
      </c>
      <c r="B18" s="28" t="s">
        <v>89</v>
      </c>
      <c r="C18" s="37">
        <v>21599</v>
      </c>
      <c r="D18" s="28">
        <f t="shared" si="0"/>
        <v>55</v>
      </c>
      <c r="E18" s="1">
        <v>2</v>
      </c>
      <c r="F18" s="28">
        <v>1956366</v>
      </c>
      <c r="G18" s="2">
        <v>0</v>
      </c>
      <c r="H18" s="64">
        <v>40544</v>
      </c>
      <c r="I18" s="2" t="s">
        <v>110</v>
      </c>
      <c r="J18" s="32">
        <v>1</v>
      </c>
      <c r="K18" s="48">
        <v>41439</v>
      </c>
      <c r="L18" s="32">
        <v>0</v>
      </c>
      <c r="M18" s="2">
        <v>0</v>
      </c>
      <c r="N18" s="2">
        <v>0</v>
      </c>
      <c r="O18" s="32">
        <v>0</v>
      </c>
      <c r="P18" s="2"/>
      <c r="Q18" s="84"/>
      <c r="R18" s="32"/>
      <c r="T18" s="32">
        <v>1</v>
      </c>
      <c r="U18" s="3">
        <v>1</v>
      </c>
      <c r="V18" s="3">
        <v>0</v>
      </c>
      <c r="W18" s="30">
        <v>20</v>
      </c>
      <c r="X18" s="85">
        <f t="shared" si="2"/>
        <v>47.93333333333333</v>
      </c>
      <c r="Y18" s="86"/>
      <c r="Z18" s="49">
        <v>1</v>
      </c>
      <c r="AA18" s="30">
        <v>3</v>
      </c>
      <c r="AB18" s="3">
        <v>2</v>
      </c>
      <c r="AC18" s="30">
        <v>0</v>
      </c>
      <c r="AD18" s="3">
        <v>3</v>
      </c>
      <c r="AE18" s="53">
        <v>1</v>
      </c>
      <c r="AF18" s="54">
        <v>0</v>
      </c>
      <c r="AG18" s="30">
        <v>-16</v>
      </c>
      <c r="AH18" s="3">
        <v>1</v>
      </c>
      <c r="AI18" s="30">
        <v>1</v>
      </c>
      <c r="AJ18" s="3">
        <v>240</v>
      </c>
      <c r="AK18" s="55" t="s">
        <v>169</v>
      </c>
      <c r="AL18" s="24">
        <v>1</v>
      </c>
      <c r="AM18" s="82">
        <v>1</v>
      </c>
      <c r="AN18" s="56">
        <v>41982</v>
      </c>
      <c r="AO18" s="4">
        <v>3</v>
      </c>
      <c r="AP18" s="4"/>
      <c r="AQ18" s="4"/>
      <c r="AR18" s="4"/>
      <c r="AS18" s="4"/>
      <c r="AT18" s="4"/>
      <c r="AU18" s="4"/>
      <c r="AV18" s="4"/>
      <c r="AW18" s="4"/>
      <c r="AX18" s="59">
        <v>1</v>
      </c>
      <c r="AY18" s="66" t="s">
        <v>167</v>
      </c>
      <c r="AZ18" s="4">
        <v>10</v>
      </c>
      <c r="BA18" s="4">
        <v>8</v>
      </c>
      <c r="BB18" s="4">
        <v>0</v>
      </c>
      <c r="BC18" s="4">
        <v>0</v>
      </c>
      <c r="BD18" s="4">
        <v>0</v>
      </c>
      <c r="BE18" s="4">
        <v>0</v>
      </c>
      <c r="BF18" s="4">
        <v>0</v>
      </c>
      <c r="BG18" s="4">
        <v>0</v>
      </c>
      <c r="BH18" s="4">
        <v>0</v>
      </c>
      <c r="BI18" s="4">
        <v>0</v>
      </c>
      <c r="BJ18" s="94"/>
      <c r="BK18" s="90">
        <v>10</v>
      </c>
      <c r="BL18" s="94"/>
      <c r="BM18" s="90">
        <v>16</v>
      </c>
      <c r="BN18" s="94"/>
      <c r="BO18" s="92">
        <f t="shared" si="4"/>
        <v>1.6</v>
      </c>
      <c r="BP18" s="3"/>
      <c r="BQ18" s="87"/>
      <c r="BR18" s="3"/>
      <c r="BS18" s="3"/>
      <c r="BT18" s="3"/>
      <c r="BU18" s="3"/>
      <c r="BV18" s="3"/>
      <c r="BW18" s="3"/>
      <c r="BX18" s="3"/>
      <c r="BY18" s="3"/>
      <c r="BZ18" s="3"/>
      <c r="CA18" s="3"/>
      <c r="CB18" s="3"/>
      <c r="CC18" s="3"/>
      <c r="CD18" s="3"/>
      <c r="CE18" s="28"/>
      <c r="CF18" s="28"/>
      <c r="CG18" s="28"/>
      <c r="CH18" s="28"/>
      <c r="CI18" s="28"/>
      <c r="CJ18" s="28"/>
      <c r="CK18" s="28"/>
      <c r="CL18" s="28"/>
      <c r="CM18" s="28"/>
      <c r="CN18" s="28"/>
      <c r="CO18" s="28"/>
      <c r="CP18" s="28"/>
      <c r="CQ18" s="28"/>
      <c r="CR18" s="28"/>
      <c r="CS18" s="24"/>
      <c r="CT18" s="24"/>
      <c r="CU18" s="24"/>
      <c r="CV18" s="24"/>
      <c r="CW18" s="24"/>
      <c r="CX18" s="24"/>
      <c r="CY18" s="24"/>
      <c r="CZ18" s="24"/>
      <c r="DA18" s="24"/>
      <c r="DB18" s="24"/>
      <c r="DC18" s="24"/>
      <c r="DD18" s="24"/>
      <c r="DE18" s="24"/>
      <c r="DF18" s="24"/>
      <c r="DG18" s="60">
        <v>42356</v>
      </c>
      <c r="DH18" s="89">
        <f t="shared" si="6"/>
        <v>12.466666666666667</v>
      </c>
      <c r="DI18" s="5">
        <v>1</v>
      </c>
      <c r="DJ18" s="34">
        <v>1</v>
      </c>
      <c r="DK18" s="5">
        <v>0</v>
      </c>
      <c r="DL18" s="34">
        <v>3</v>
      </c>
      <c r="DM18" s="5">
        <v>3</v>
      </c>
      <c r="DN18" s="34">
        <v>0</v>
      </c>
      <c r="DO18" s="5">
        <v>0</v>
      </c>
      <c r="DP18" s="34">
        <v>0</v>
      </c>
      <c r="DQ18" s="5">
        <v>0</v>
      </c>
      <c r="DR18" s="34">
        <v>0</v>
      </c>
      <c r="DS18" s="5">
        <v>60</v>
      </c>
      <c r="DT18" s="34">
        <v>0</v>
      </c>
      <c r="DU18" s="5">
        <v>0</v>
      </c>
      <c r="DV18" t="s">
        <v>170</v>
      </c>
    </row>
    <row r="19" spans="1:128" x14ac:dyDescent="0.2">
      <c r="A19" s="1">
        <v>16</v>
      </c>
      <c r="B19" s="28" t="s">
        <v>90</v>
      </c>
      <c r="C19" s="37">
        <v>21717</v>
      </c>
      <c r="D19" s="28">
        <f t="shared" si="0"/>
        <v>53</v>
      </c>
      <c r="E19" s="1">
        <v>2</v>
      </c>
      <c r="F19" s="28">
        <v>402610</v>
      </c>
      <c r="G19" s="2">
        <v>0</v>
      </c>
      <c r="H19" s="64">
        <v>39295</v>
      </c>
      <c r="I19" s="42" t="s">
        <v>110</v>
      </c>
      <c r="J19" s="32">
        <v>1</v>
      </c>
      <c r="K19" s="48">
        <v>40946</v>
      </c>
      <c r="L19" s="32">
        <v>1</v>
      </c>
      <c r="M19" s="2">
        <v>1</v>
      </c>
      <c r="N19" s="2">
        <v>0</v>
      </c>
      <c r="O19" s="32">
        <v>1</v>
      </c>
      <c r="P19" s="48">
        <v>41292</v>
      </c>
      <c r="Q19" s="84">
        <f t="shared" si="1"/>
        <v>11.533333333333333</v>
      </c>
      <c r="R19" s="65" t="s">
        <v>165</v>
      </c>
      <c r="S19" s="2">
        <v>0</v>
      </c>
      <c r="T19" s="32">
        <v>0</v>
      </c>
      <c r="U19" s="3">
        <v>1</v>
      </c>
      <c r="V19" s="3">
        <v>0</v>
      </c>
      <c r="W19" s="30">
        <v>15</v>
      </c>
      <c r="X19" s="85">
        <f t="shared" si="2"/>
        <v>69.966666666666669</v>
      </c>
      <c r="Y19" s="86">
        <f t="shared" si="3"/>
        <v>3.4</v>
      </c>
      <c r="Z19" s="49">
        <v>1</v>
      </c>
      <c r="AA19" s="30">
        <v>3</v>
      </c>
      <c r="AB19" s="3">
        <v>0</v>
      </c>
      <c r="AC19" s="30">
        <v>0</v>
      </c>
      <c r="AD19" s="3">
        <v>3</v>
      </c>
      <c r="AE19" s="53">
        <v>1</v>
      </c>
      <c r="AF19" s="3">
        <v>12</v>
      </c>
      <c r="AG19" s="30">
        <v>6</v>
      </c>
      <c r="AH19" s="3">
        <v>0</v>
      </c>
      <c r="AI19" s="30">
        <v>1</v>
      </c>
      <c r="AJ19" s="54" t="s">
        <v>120</v>
      </c>
      <c r="AK19" s="55" t="s">
        <v>166</v>
      </c>
      <c r="AL19" s="24">
        <v>1</v>
      </c>
      <c r="AM19" s="82">
        <v>1</v>
      </c>
      <c r="AN19" s="56">
        <v>41394</v>
      </c>
      <c r="AO19" s="4">
        <v>3</v>
      </c>
      <c r="AP19" s="4"/>
      <c r="AQ19" s="4"/>
      <c r="AR19" s="4"/>
      <c r="AS19" s="4"/>
      <c r="AT19" s="4"/>
      <c r="AU19" s="4"/>
      <c r="AV19" s="4"/>
      <c r="AW19" s="4"/>
      <c r="AX19" s="59">
        <v>1</v>
      </c>
      <c r="AY19" s="66" t="s">
        <v>167</v>
      </c>
      <c r="AZ19" s="4">
        <v>10</v>
      </c>
      <c r="BA19" s="4">
        <v>10</v>
      </c>
      <c r="BB19" s="4">
        <v>0</v>
      </c>
      <c r="BC19" s="4">
        <v>0</v>
      </c>
      <c r="BD19" s="4">
        <v>0</v>
      </c>
      <c r="BE19" s="4">
        <v>0</v>
      </c>
      <c r="BF19" s="4">
        <v>0</v>
      </c>
      <c r="BG19" s="4">
        <v>0</v>
      </c>
      <c r="BH19" s="4">
        <v>0</v>
      </c>
      <c r="BI19" s="4">
        <v>0</v>
      </c>
      <c r="BJ19" s="94"/>
      <c r="BK19" s="90">
        <v>10</v>
      </c>
      <c r="BL19" s="94"/>
      <c r="BM19" s="90">
        <v>6</v>
      </c>
      <c r="BN19" s="94"/>
      <c r="BO19" s="92">
        <f t="shared" si="4"/>
        <v>0.6</v>
      </c>
      <c r="BP19" s="3"/>
      <c r="BQ19" s="87"/>
      <c r="BR19" s="3"/>
      <c r="BS19" s="3"/>
      <c r="BT19" s="3"/>
      <c r="BU19" s="3"/>
      <c r="BV19" s="3"/>
      <c r="BW19" s="3"/>
      <c r="BX19" s="3"/>
      <c r="BY19" s="3"/>
      <c r="BZ19" s="3"/>
      <c r="CA19" s="3"/>
      <c r="CB19" s="3"/>
      <c r="CC19" s="3"/>
      <c r="CD19" s="3"/>
      <c r="CE19" s="28"/>
      <c r="CF19" s="28"/>
      <c r="CG19" s="28"/>
      <c r="CH19" s="28"/>
      <c r="CI19" s="28"/>
      <c r="CJ19" s="28"/>
      <c r="CK19" s="28"/>
      <c r="CL19" s="28"/>
      <c r="CM19" s="28"/>
      <c r="CN19" s="28"/>
      <c r="CO19" s="28"/>
      <c r="CP19" s="28"/>
      <c r="CQ19" s="28"/>
      <c r="CR19" s="28"/>
      <c r="CS19" s="24"/>
      <c r="CT19" s="24"/>
      <c r="CU19" s="24"/>
      <c r="CV19" s="24"/>
      <c r="CW19" s="24"/>
      <c r="CX19" s="24"/>
      <c r="CY19" s="24"/>
      <c r="CZ19" s="24"/>
      <c r="DA19" s="24"/>
      <c r="DB19" s="24"/>
      <c r="DC19" s="24"/>
      <c r="DD19" s="24"/>
      <c r="DE19" s="24"/>
      <c r="DF19" s="24"/>
      <c r="DG19" s="60">
        <v>41687</v>
      </c>
      <c r="DH19" s="89">
        <f t="shared" si="6"/>
        <v>9.7666666666666675</v>
      </c>
      <c r="DI19" s="5">
        <v>1</v>
      </c>
      <c r="DJ19" s="34">
        <v>3</v>
      </c>
      <c r="DK19" s="5">
        <v>0</v>
      </c>
      <c r="DL19" s="34">
        <v>1</v>
      </c>
      <c r="DM19" s="5">
        <v>3</v>
      </c>
      <c r="DN19" s="34">
        <v>0</v>
      </c>
      <c r="DO19" s="5">
        <v>0</v>
      </c>
      <c r="DP19" s="34">
        <v>0</v>
      </c>
      <c r="DQ19" s="5">
        <v>0</v>
      </c>
      <c r="DR19" s="34">
        <v>0</v>
      </c>
      <c r="DS19" s="61" t="s">
        <v>120</v>
      </c>
      <c r="DT19" s="34">
        <v>0</v>
      </c>
      <c r="DU19" s="5">
        <v>0</v>
      </c>
      <c r="DV19" t="s">
        <v>168</v>
      </c>
    </row>
    <row r="20" spans="1:128" x14ac:dyDescent="0.2">
      <c r="A20" s="1">
        <v>17</v>
      </c>
      <c r="B20" s="28" t="s">
        <v>91</v>
      </c>
      <c r="C20" s="37">
        <v>23192</v>
      </c>
      <c r="D20" s="28">
        <f t="shared" si="0"/>
        <v>52</v>
      </c>
      <c r="E20" s="1">
        <v>2</v>
      </c>
      <c r="F20" s="28">
        <v>4055509</v>
      </c>
      <c r="G20" s="2">
        <v>0</v>
      </c>
      <c r="H20" s="64">
        <v>41883</v>
      </c>
      <c r="I20" s="42" t="s">
        <v>110</v>
      </c>
      <c r="J20" s="32">
        <v>1</v>
      </c>
      <c r="K20" s="48">
        <v>42053</v>
      </c>
      <c r="L20" s="32">
        <v>1</v>
      </c>
      <c r="M20" s="2">
        <v>1</v>
      </c>
      <c r="N20" s="2">
        <v>0</v>
      </c>
      <c r="O20" s="32">
        <v>1</v>
      </c>
      <c r="P20" s="48">
        <v>42102</v>
      </c>
      <c r="Q20" s="84">
        <f t="shared" si="1"/>
        <v>1.6333333333333333</v>
      </c>
      <c r="R20" s="65" t="s">
        <v>133</v>
      </c>
      <c r="S20" s="2">
        <v>0</v>
      </c>
      <c r="T20" s="32">
        <v>0</v>
      </c>
      <c r="U20" s="54">
        <v>2</v>
      </c>
      <c r="V20" s="3">
        <v>1</v>
      </c>
      <c r="W20" s="30">
        <v>6</v>
      </c>
      <c r="X20" s="85">
        <f t="shared" si="2"/>
        <v>17.366666666666667</v>
      </c>
      <c r="Y20" s="86">
        <f t="shared" si="3"/>
        <v>10.066666666666666</v>
      </c>
      <c r="Z20" s="49">
        <v>1</v>
      </c>
      <c r="AA20" s="30">
        <v>3</v>
      </c>
      <c r="AB20" s="3">
        <v>3</v>
      </c>
      <c r="AC20" s="30">
        <v>0</v>
      </c>
      <c r="AD20" s="3">
        <v>3</v>
      </c>
      <c r="AE20" s="53">
        <v>1</v>
      </c>
      <c r="AF20" s="3">
        <v>25</v>
      </c>
      <c r="AG20" s="30">
        <v>0</v>
      </c>
      <c r="AH20" s="3">
        <v>1</v>
      </c>
      <c r="AI20" s="30">
        <v>0</v>
      </c>
      <c r="AJ20" s="54" t="s">
        <v>120</v>
      </c>
      <c r="AK20" s="55" t="s">
        <v>117</v>
      </c>
      <c r="AL20" s="24">
        <v>1</v>
      </c>
      <c r="AM20" s="82">
        <v>3</v>
      </c>
      <c r="AN20" s="69">
        <v>42404</v>
      </c>
      <c r="AO20" s="4">
        <v>3</v>
      </c>
      <c r="AP20" s="57" t="s">
        <v>118</v>
      </c>
      <c r="AQ20" s="4"/>
      <c r="AR20" s="4"/>
      <c r="AS20" s="4"/>
      <c r="AT20" s="4"/>
      <c r="AU20" s="4"/>
      <c r="AV20" s="4"/>
      <c r="AW20" s="4"/>
      <c r="AX20" s="59">
        <v>3</v>
      </c>
      <c r="AY20" s="66" t="s">
        <v>135</v>
      </c>
      <c r="AZ20" s="4">
        <v>10</v>
      </c>
      <c r="BA20" s="4">
        <v>10</v>
      </c>
      <c r="BB20" s="4">
        <v>5</v>
      </c>
      <c r="BC20" s="4">
        <v>5</v>
      </c>
      <c r="BD20" s="4">
        <v>0</v>
      </c>
      <c r="BE20" s="4">
        <v>0</v>
      </c>
      <c r="BF20" s="4">
        <v>0</v>
      </c>
      <c r="BG20" s="4">
        <v>0</v>
      </c>
      <c r="BH20" s="4">
        <v>0</v>
      </c>
      <c r="BI20" s="4">
        <v>0</v>
      </c>
      <c r="BJ20" s="94">
        <v>10</v>
      </c>
      <c r="BK20" s="90"/>
      <c r="BL20" s="94">
        <v>25</v>
      </c>
      <c r="BM20" s="90"/>
      <c r="BN20" s="94">
        <f t="shared" si="5"/>
        <v>2.5</v>
      </c>
      <c r="BO20" s="92"/>
      <c r="BP20" s="3"/>
      <c r="BQ20" s="87"/>
      <c r="BR20" s="3"/>
      <c r="BS20" s="3"/>
      <c r="BT20" s="3"/>
      <c r="BU20" s="3"/>
      <c r="BV20" s="3"/>
      <c r="BW20" s="3"/>
      <c r="BX20" s="3"/>
      <c r="BY20" s="3"/>
      <c r="BZ20" s="3"/>
      <c r="CA20" s="3"/>
      <c r="CB20" s="3"/>
      <c r="CC20" s="3"/>
      <c r="CD20" s="3"/>
      <c r="CE20" s="28"/>
      <c r="CF20" s="28"/>
      <c r="CG20" s="28"/>
      <c r="CH20" s="28"/>
      <c r="CI20" s="28"/>
      <c r="CJ20" s="28"/>
      <c r="CK20" s="28"/>
      <c r="CL20" s="28"/>
      <c r="CM20" s="28"/>
      <c r="CN20" s="28"/>
      <c r="CO20" s="28"/>
      <c r="CP20" s="28"/>
      <c r="CQ20" s="28"/>
      <c r="CR20" s="28"/>
      <c r="CS20" s="24"/>
      <c r="CT20" s="24"/>
      <c r="CU20" s="24"/>
      <c r="CV20" s="24"/>
      <c r="CW20" s="24"/>
      <c r="CX20" s="24"/>
      <c r="CY20" s="24"/>
      <c r="CZ20" s="24"/>
      <c r="DA20" s="24"/>
      <c r="DB20" s="24"/>
      <c r="DC20" s="24"/>
      <c r="DD20" s="24"/>
      <c r="DE20" s="24"/>
      <c r="DF20" s="24"/>
      <c r="DG20" s="60">
        <v>42767</v>
      </c>
      <c r="DH20" s="89">
        <f t="shared" si="6"/>
        <v>12.1</v>
      </c>
      <c r="DI20" s="5">
        <v>1</v>
      </c>
      <c r="DJ20" s="34">
        <v>3</v>
      </c>
      <c r="DK20" s="5">
        <v>3</v>
      </c>
      <c r="DL20" s="34">
        <v>0</v>
      </c>
      <c r="DM20" s="5">
        <v>2</v>
      </c>
      <c r="DN20" s="34">
        <v>0</v>
      </c>
      <c r="DO20" s="5">
        <v>0</v>
      </c>
      <c r="DP20" s="34">
        <v>0</v>
      </c>
      <c r="DQ20" s="5">
        <v>0</v>
      </c>
      <c r="DR20" s="34">
        <v>0</v>
      </c>
      <c r="DS20" s="5">
        <v>120</v>
      </c>
      <c r="DT20" s="34">
        <v>0</v>
      </c>
      <c r="DU20" s="5">
        <v>0</v>
      </c>
      <c r="DV20" t="s">
        <v>136</v>
      </c>
    </row>
    <row r="21" spans="1:128" x14ac:dyDescent="0.2">
      <c r="A21" s="1">
        <v>18</v>
      </c>
      <c r="B21" s="28" t="s">
        <v>93</v>
      </c>
      <c r="C21" s="37">
        <v>24818</v>
      </c>
      <c r="D21" s="28">
        <f t="shared" si="0"/>
        <v>46</v>
      </c>
      <c r="E21" s="1">
        <v>2</v>
      </c>
      <c r="F21" s="28">
        <v>1705394</v>
      </c>
      <c r="G21" s="2">
        <v>0</v>
      </c>
      <c r="H21" s="64">
        <v>39508</v>
      </c>
      <c r="I21" s="42" t="s">
        <v>110</v>
      </c>
      <c r="J21" s="32">
        <v>1</v>
      </c>
      <c r="K21" s="48">
        <v>39630</v>
      </c>
      <c r="L21" s="32">
        <v>0</v>
      </c>
      <c r="M21" s="2">
        <v>1</v>
      </c>
      <c r="N21" s="2">
        <v>0</v>
      </c>
      <c r="O21" s="32">
        <v>1</v>
      </c>
      <c r="P21" s="48">
        <v>41297</v>
      </c>
      <c r="Q21" s="84">
        <f t="shared" si="1"/>
        <v>55.56666666666667</v>
      </c>
      <c r="R21" s="65" t="s">
        <v>162</v>
      </c>
      <c r="S21" s="2">
        <v>0</v>
      </c>
      <c r="T21" s="32">
        <v>0</v>
      </c>
      <c r="U21" s="3">
        <v>3</v>
      </c>
      <c r="V21" s="3">
        <v>1</v>
      </c>
      <c r="W21" s="30">
        <v>13</v>
      </c>
      <c r="X21" s="85">
        <f t="shared" si="2"/>
        <v>73.36666666666666</v>
      </c>
      <c r="Y21" s="86">
        <f t="shared" si="3"/>
        <v>13.733333333333333</v>
      </c>
      <c r="Z21" s="49">
        <v>1</v>
      </c>
      <c r="AA21" s="30">
        <v>0</v>
      </c>
      <c r="AB21" s="3">
        <v>3</v>
      </c>
      <c r="AC21" s="30">
        <v>0</v>
      </c>
      <c r="AD21" s="3">
        <v>0</v>
      </c>
      <c r="AE21" s="53">
        <v>1</v>
      </c>
      <c r="AF21" s="3">
        <v>10</v>
      </c>
      <c r="AG21" s="30">
        <v>-5</v>
      </c>
      <c r="AH21" s="3">
        <v>1</v>
      </c>
      <c r="AI21" s="30">
        <v>0</v>
      </c>
      <c r="AJ21" s="54">
        <v>240</v>
      </c>
      <c r="AK21" s="55" t="s">
        <v>117</v>
      </c>
      <c r="AL21" s="24">
        <v>1</v>
      </c>
      <c r="AM21" s="82">
        <v>3</v>
      </c>
      <c r="AN21" s="69">
        <v>41709</v>
      </c>
      <c r="AO21" s="4">
        <v>2</v>
      </c>
      <c r="AP21" s="4"/>
      <c r="AQ21" s="4"/>
      <c r="AR21" s="4"/>
      <c r="AS21" s="4"/>
      <c r="AT21" s="4"/>
      <c r="AU21" s="4"/>
      <c r="AV21" s="4"/>
      <c r="AW21" s="4"/>
      <c r="AX21" s="59">
        <v>3</v>
      </c>
      <c r="AY21" s="66" t="s">
        <v>163</v>
      </c>
      <c r="AZ21" s="4">
        <v>0</v>
      </c>
      <c r="BA21" s="4">
        <v>0</v>
      </c>
      <c r="BB21" s="4">
        <v>0</v>
      </c>
      <c r="BC21" s="4">
        <v>3</v>
      </c>
      <c r="BD21" s="4">
        <v>0</v>
      </c>
      <c r="BE21" s="4">
        <v>4</v>
      </c>
      <c r="BF21" s="4">
        <v>0</v>
      </c>
      <c r="BG21" s="4">
        <v>0</v>
      </c>
      <c r="BH21" s="4">
        <v>0</v>
      </c>
      <c r="BI21" s="4">
        <v>0</v>
      </c>
      <c r="BJ21" s="94">
        <v>3</v>
      </c>
      <c r="BK21" s="90">
        <v>4</v>
      </c>
      <c r="BL21" s="94">
        <v>10</v>
      </c>
      <c r="BM21" s="90">
        <v>5</v>
      </c>
      <c r="BN21" s="94">
        <f t="shared" si="5"/>
        <v>3.3333333333333335</v>
      </c>
      <c r="BO21" s="92">
        <f t="shared" si="4"/>
        <v>1.25</v>
      </c>
      <c r="BP21" s="3"/>
      <c r="BQ21" s="87"/>
      <c r="BR21" s="3"/>
      <c r="BS21" s="3"/>
      <c r="BT21" s="3"/>
      <c r="BU21" s="3"/>
      <c r="BV21" s="3"/>
      <c r="BW21" s="3"/>
      <c r="BX21" s="3"/>
      <c r="BY21" s="3"/>
      <c r="BZ21" s="3"/>
      <c r="CA21" s="3"/>
      <c r="CB21" s="3"/>
      <c r="CC21" s="3"/>
      <c r="CD21" s="3"/>
      <c r="CE21" s="28"/>
      <c r="CF21" s="28"/>
      <c r="CG21" s="28"/>
      <c r="CH21" s="28"/>
      <c r="CI21" s="28"/>
      <c r="CJ21" s="28"/>
      <c r="CK21" s="28"/>
      <c r="CL21" s="28"/>
      <c r="CM21" s="28"/>
      <c r="CN21" s="28"/>
      <c r="CO21" s="28"/>
      <c r="CP21" s="28"/>
      <c r="CQ21" s="28"/>
      <c r="CR21" s="28"/>
      <c r="CS21" s="24"/>
      <c r="CT21" s="24"/>
      <c r="CU21" s="24"/>
      <c r="CV21" s="24"/>
      <c r="CW21" s="24"/>
      <c r="CX21" s="24"/>
      <c r="CY21" s="24"/>
      <c r="CZ21" s="24"/>
      <c r="DA21" s="24"/>
      <c r="DB21" s="24"/>
      <c r="DC21" s="24"/>
      <c r="DD21" s="24"/>
      <c r="DE21" s="24"/>
      <c r="DF21" s="24"/>
      <c r="DG21" s="60">
        <v>42069</v>
      </c>
      <c r="DH21" s="89">
        <f t="shared" si="6"/>
        <v>12</v>
      </c>
      <c r="DI21" s="5">
        <v>0</v>
      </c>
      <c r="DJ21" s="34">
        <v>0</v>
      </c>
      <c r="DK21" s="5">
        <v>0</v>
      </c>
      <c r="DL21" s="34">
        <v>0</v>
      </c>
      <c r="DM21" s="5">
        <v>0</v>
      </c>
      <c r="DN21" s="34">
        <v>0</v>
      </c>
      <c r="DO21" s="5">
        <v>0</v>
      </c>
      <c r="DP21" s="34">
        <v>0</v>
      </c>
      <c r="DQ21" s="5">
        <v>0</v>
      </c>
      <c r="DR21" s="34">
        <v>0</v>
      </c>
      <c r="DS21" s="5">
        <v>120</v>
      </c>
      <c r="DT21" s="34">
        <v>0</v>
      </c>
      <c r="DU21" s="5">
        <v>0</v>
      </c>
    </row>
    <row r="22" spans="1:128" x14ac:dyDescent="0.2">
      <c r="A22" s="1">
        <v>19</v>
      </c>
      <c r="B22" s="28" t="s">
        <v>95</v>
      </c>
      <c r="C22" s="37">
        <v>24580</v>
      </c>
      <c r="D22" s="28">
        <f t="shared" si="0"/>
        <v>48</v>
      </c>
      <c r="E22" s="1">
        <v>1</v>
      </c>
      <c r="F22" s="28">
        <v>1711378</v>
      </c>
      <c r="G22" s="2">
        <v>0</v>
      </c>
      <c r="H22" s="64">
        <v>41244</v>
      </c>
      <c r="I22" s="42" t="s">
        <v>110</v>
      </c>
      <c r="J22" s="32">
        <v>1</v>
      </c>
      <c r="K22" s="48">
        <v>41478</v>
      </c>
      <c r="L22" s="32">
        <v>1</v>
      </c>
      <c r="M22" s="2">
        <v>1</v>
      </c>
      <c r="N22" s="2">
        <v>1</v>
      </c>
      <c r="O22" s="32">
        <v>1</v>
      </c>
      <c r="P22" s="48">
        <v>42055</v>
      </c>
      <c r="Q22" s="84">
        <f t="shared" si="1"/>
        <v>19.233333333333334</v>
      </c>
      <c r="R22" s="65" t="s">
        <v>159</v>
      </c>
      <c r="S22" s="2">
        <v>1</v>
      </c>
      <c r="T22" s="32">
        <v>0</v>
      </c>
      <c r="U22" s="3">
        <v>2</v>
      </c>
      <c r="V22" s="3">
        <v>0</v>
      </c>
      <c r="W22" s="30">
        <v>7</v>
      </c>
      <c r="X22" s="85">
        <f t="shared" si="2"/>
        <v>30.2</v>
      </c>
      <c r="Y22" s="86">
        <f t="shared" si="3"/>
        <v>3.1666666666666665</v>
      </c>
      <c r="Z22" s="49">
        <v>1</v>
      </c>
      <c r="AA22" s="30">
        <v>3</v>
      </c>
      <c r="AB22" s="3">
        <v>0</v>
      </c>
      <c r="AC22" s="30">
        <v>0</v>
      </c>
      <c r="AD22" s="3">
        <v>3</v>
      </c>
      <c r="AE22" s="53">
        <v>1</v>
      </c>
      <c r="AF22" s="3">
        <v>45</v>
      </c>
      <c r="AG22" s="30">
        <v>4</v>
      </c>
      <c r="AH22" s="3">
        <v>1</v>
      </c>
      <c r="AI22" s="30">
        <v>0</v>
      </c>
      <c r="AJ22" s="54" t="s">
        <v>120</v>
      </c>
      <c r="AK22" s="55" t="s">
        <v>117</v>
      </c>
      <c r="AL22" s="24">
        <v>1</v>
      </c>
      <c r="AM22" s="82">
        <v>2</v>
      </c>
      <c r="AN22" s="56">
        <v>42150</v>
      </c>
      <c r="AO22" s="4">
        <v>3</v>
      </c>
      <c r="AP22" s="4"/>
      <c r="AQ22" s="4"/>
      <c r="AR22" s="4">
        <v>-6</v>
      </c>
      <c r="AS22" s="4"/>
      <c r="AT22" s="4"/>
      <c r="AU22" s="4"/>
      <c r="AV22" s="4">
        <v>-5</v>
      </c>
      <c r="AW22" s="4"/>
      <c r="AX22" s="59">
        <v>2</v>
      </c>
      <c r="AY22" s="66" t="s">
        <v>160</v>
      </c>
      <c r="AZ22" s="4">
        <v>0</v>
      </c>
      <c r="BA22" s="4">
        <v>0</v>
      </c>
      <c r="BB22" s="4">
        <v>12</v>
      </c>
      <c r="BC22" s="4">
        <v>11</v>
      </c>
      <c r="BD22" s="4">
        <v>0</v>
      </c>
      <c r="BE22" s="4">
        <v>0</v>
      </c>
      <c r="BF22" s="4">
        <v>0</v>
      </c>
      <c r="BG22" s="4">
        <v>0</v>
      </c>
      <c r="BH22" s="4">
        <v>0</v>
      </c>
      <c r="BI22" s="4">
        <v>0</v>
      </c>
      <c r="BJ22" s="94">
        <v>23</v>
      </c>
      <c r="BK22" s="90"/>
      <c r="BL22" s="94">
        <v>45</v>
      </c>
      <c r="BM22" s="90"/>
      <c r="BN22" s="94">
        <f t="shared" si="5"/>
        <v>1.9565217391304348</v>
      </c>
      <c r="BO22" s="92"/>
      <c r="BP22" s="3"/>
      <c r="BQ22" s="87"/>
      <c r="BR22" s="3"/>
      <c r="BS22" s="3"/>
      <c r="BT22" s="3"/>
      <c r="BU22" s="3"/>
      <c r="BV22" s="3"/>
      <c r="BW22" s="3"/>
      <c r="BX22" s="3"/>
      <c r="BY22" s="3"/>
      <c r="BZ22" s="3"/>
      <c r="CA22" s="3"/>
      <c r="CB22" s="3"/>
      <c r="CC22" s="3"/>
      <c r="CD22" s="3"/>
      <c r="CE22" s="28"/>
      <c r="CF22" s="28"/>
      <c r="CG22" s="28"/>
      <c r="CH22" s="28"/>
      <c r="CI22" s="28"/>
      <c r="CJ22" s="28"/>
      <c r="CK22" s="28"/>
      <c r="CL22" s="28"/>
      <c r="CM22" s="28"/>
      <c r="CN22" s="28"/>
      <c r="CO22" s="28"/>
      <c r="CP22" s="28"/>
      <c r="CQ22" s="28"/>
      <c r="CR22" s="28"/>
      <c r="CS22" s="24"/>
      <c r="CT22" s="24"/>
      <c r="CU22" s="24"/>
      <c r="CV22" s="24"/>
      <c r="CW22" s="24"/>
      <c r="CX22" s="24"/>
      <c r="CY22" s="24"/>
      <c r="CZ22" s="24"/>
      <c r="DA22" s="24"/>
      <c r="DB22" s="24"/>
      <c r="DC22" s="24"/>
      <c r="DD22" s="24"/>
      <c r="DE22" s="24"/>
      <c r="DF22" s="24"/>
      <c r="DG22" s="60">
        <v>42483</v>
      </c>
      <c r="DH22" s="89">
        <f t="shared" si="6"/>
        <v>11.1</v>
      </c>
      <c r="DI22" s="5">
        <v>1</v>
      </c>
      <c r="DJ22" s="34">
        <v>3</v>
      </c>
      <c r="DK22" s="5">
        <v>0</v>
      </c>
      <c r="DL22" s="34">
        <v>0</v>
      </c>
      <c r="DM22" s="5">
        <v>3</v>
      </c>
      <c r="DN22" s="34">
        <v>0</v>
      </c>
      <c r="DO22" s="5">
        <v>0</v>
      </c>
      <c r="DP22" s="34">
        <v>0</v>
      </c>
      <c r="DQ22" s="5">
        <v>0</v>
      </c>
      <c r="DR22" s="34">
        <v>0</v>
      </c>
      <c r="DS22" s="5">
        <v>60</v>
      </c>
      <c r="DT22" s="72">
        <v>0</v>
      </c>
      <c r="DU22" s="5">
        <v>0</v>
      </c>
    </row>
    <row r="23" spans="1:128" x14ac:dyDescent="0.2">
      <c r="A23" s="1">
        <v>20</v>
      </c>
      <c r="B23" s="28" t="s">
        <v>96</v>
      </c>
      <c r="C23" s="37">
        <v>21657</v>
      </c>
      <c r="D23" s="28">
        <f t="shared" si="0"/>
        <v>54</v>
      </c>
      <c r="E23" s="1">
        <v>2</v>
      </c>
      <c r="F23" s="28">
        <v>28206</v>
      </c>
      <c r="G23" s="2">
        <v>0</v>
      </c>
      <c r="H23" s="64">
        <v>40603</v>
      </c>
      <c r="I23" s="42" t="s">
        <v>110</v>
      </c>
      <c r="J23" s="32">
        <v>1</v>
      </c>
      <c r="K23" s="48">
        <v>40814</v>
      </c>
      <c r="L23" s="32">
        <v>1</v>
      </c>
      <c r="M23" s="2">
        <v>1</v>
      </c>
      <c r="N23" s="2">
        <v>1</v>
      </c>
      <c r="O23" s="32">
        <v>1</v>
      </c>
      <c r="P23" s="48">
        <v>41521</v>
      </c>
      <c r="Q23" s="84">
        <f t="shared" si="1"/>
        <v>23.566666666666666</v>
      </c>
      <c r="R23" s="65" t="s">
        <v>132</v>
      </c>
      <c r="S23" s="2">
        <v>1</v>
      </c>
      <c r="T23" s="32">
        <v>1</v>
      </c>
      <c r="U23" s="54">
        <v>2</v>
      </c>
      <c r="V23" s="3">
        <v>0</v>
      </c>
      <c r="W23" s="30">
        <v>27</v>
      </c>
      <c r="X23" s="85">
        <f t="shared" si="2"/>
        <v>36.866666666666667</v>
      </c>
      <c r="Y23" s="86">
        <f t="shared" si="3"/>
        <v>6.2666666666666666</v>
      </c>
      <c r="Z23" s="49">
        <v>1</v>
      </c>
      <c r="AA23" s="30">
        <v>3</v>
      </c>
      <c r="AB23" s="3">
        <v>0</v>
      </c>
      <c r="AC23" s="30">
        <v>0</v>
      </c>
      <c r="AD23" s="3">
        <v>3</v>
      </c>
      <c r="AE23" s="53">
        <v>1</v>
      </c>
      <c r="AF23" s="3">
        <v>70</v>
      </c>
      <c r="AG23" s="30">
        <v>0</v>
      </c>
      <c r="AH23" s="3">
        <v>1</v>
      </c>
      <c r="AI23" s="30">
        <v>0</v>
      </c>
      <c r="AJ23" s="54" t="s">
        <v>120</v>
      </c>
      <c r="AK23" s="55" t="s">
        <v>117</v>
      </c>
      <c r="AL23" s="24">
        <v>2</v>
      </c>
      <c r="AM23" s="82">
        <v>3</v>
      </c>
      <c r="AN23" s="56">
        <v>41709</v>
      </c>
      <c r="AO23" s="4">
        <v>3</v>
      </c>
      <c r="AP23" s="57" t="s">
        <v>118</v>
      </c>
      <c r="AQ23" s="57" t="s">
        <v>118</v>
      </c>
      <c r="AR23" s="57" t="s">
        <v>118</v>
      </c>
      <c r="AS23" s="57" t="s">
        <v>118</v>
      </c>
      <c r="AT23" s="57" t="s">
        <v>118</v>
      </c>
      <c r="AU23" s="57" t="s">
        <v>118</v>
      </c>
      <c r="AV23" s="57" t="s">
        <v>118</v>
      </c>
      <c r="AW23" s="57" t="s">
        <v>128</v>
      </c>
      <c r="AX23" s="59">
        <v>3</v>
      </c>
      <c r="AY23" s="66" t="s">
        <v>129</v>
      </c>
      <c r="AZ23" s="4">
        <v>11</v>
      </c>
      <c r="BA23" s="4">
        <v>11</v>
      </c>
      <c r="BB23" s="4">
        <v>6</v>
      </c>
      <c r="BC23" s="4">
        <v>6</v>
      </c>
      <c r="BD23" s="4">
        <v>0</v>
      </c>
      <c r="BE23" s="4">
        <v>0</v>
      </c>
      <c r="BF23" s="4">
        <v>0</v>
      </c>
      <c r="BG23" s="4">
        <v>0</v>
      </c>
      <c r="BH23" s="4">
        <v>0</v>
      </c>
      <c r="BI23" s="4">
        <v>0</v>
      </c>
      <c r="BJ23" s="94">
        <v>28</v>
      </c>
      <c r="BK23" s="90"/>
      <c r="BL23" s="94">
        <v>70</v>
      </c>
      <c r="BM23" s="90"/>
      <c r="BN23" s="94">
        <f t="shared" si="5"/>
        <v>2.5</v>
      </c>
      <c r="BO23" s="92"/>
      <c r="BP23" s="79">
        <v>41925</v>
      </c>
      <c r="BQ23" s="87">
        <f>DATEDIF(AN23,BP23,"d")/30</f>
        <v>7.2</v>
      </c>
      <c r="BR23" s="3">
        <v>1</v>
      </c>
      <c r="BS23" s="3">
        <v>0</v>
      </c>
      <c r="BT23" s="3">
        <v>3</v>
      </c>
      <c r="BU23" s="3">
        <v>0</v>
      </c>
      <c r="BV23" s="3">
        <v>3</v>
      </c>
      <c r="BW23" s="3">
        <v>1</v>
      </c>
      <c r="BX23" s="3">
        <v>60</v>
      </c>
      <c r="BY23" s="3">
        <v>0</v>
      </c>
      <c r="BZ23" s="3">
        <v>1</v>
      </c>
      <c r="CA23" s="3">
        <v>0</v>
      </c>
      <c r="CB23" s="54" t="s">
        <v>120</v>
      </c>
      <c r="CC23" s="3">
        <v>0</v>
      </c>
      <c r="CD23" s="3">
        <v>0</v>
      </c>
      <c r="CE23" s="67">
        <v>41947</v>
      </c>
      <c r="CF23" s="28">
        <v>3</v>
      </c>
      <c r="CG23" s="68" t="s">
        <v>130</v>
      </c>
      <c r="CH23" s="28">
        <v>2</v>
      </c>
      <c r="CI23" s="28">
        <v>0</v>
      </c>
      <c r="CJ23" s="28">
        <v>0</v>
      </c>
      <c r="CK23" s="28">
        <v>4</v>
      </c>
      <c r="CL23" s="28">
        <v>4</v>
      </c>
      <c r="CM23" s="28">
        <v>0</v>
      </c>
      <c r="CN23" s="28">
        <v>0</v>
      </c>
      <c r="CO23" s="28">
        <v>0</v>
      </c>
      <c r="CP23" s="28">
        <v>0</v>
      </c>
      <c r="CQ23" s="28">
        <v>4</v>
      </c>
      <c r="CR23" s="28">
        <v>4</v>
      </c>
      <c r="CS23" s="24"/>
      <c r="CT23" s="24"/>
      <c r="CU23" s="24"/>
      <c r="CV23" s="24"/>
      <c r="CW23" s="24"/>
      <c r="CX23" s="24"/>
      <c r="CY23" s="24"/>
      <c r="CZ23" s="24"/>
      <c r="DA23" s="24"/>
      <c r="DB23" s="24"/>
      <c r="DC23" s="24"/>
      <c r="DD23" s="24"/>
      <c r="DE23" s="24"/>
      <c r="DF23" s="24"/>
      <c r="DG23" s="60">
        <v>41985</v>
      </c>
      <c r="DH23" s="89">
        <f>DATEDIF(CE23,DG23,"d")/30</f>
        <v>1.2666666666666666</v>
      </c>
      <c r="DI23" s="5">
        <v>1</v>
      </c>
      <c r="DJ23" s="34">
        <v>0</v>
      </c>
      <c r="DK23" s="5">
        <v>3</v>
      </c>
      <c r="DL23" s="34">
        <v>0</v>
      </c>
      <c r="DM23" s="5">
        <v>3</v>
      </c>
      <c r="DN23" s="34">
        <v>0</v>
      </c>
      <c r="DO23" s="5">
        <v>0</v>
      </c>
      <c r="DP23" s="34">
        <v>0</v>
      </c>
      <c r="DQ23" s="5">
        <v>0</v>
      </c>
      <c r="DR23" s="34">
        <v>0</v>
      </c>
      <c r="DS23" s="61" t="s">
        <v>120</v>
      </c>
      <c r="DT23" s="34">
        <v>0</v>
      </c>
      <c r="DU23" s="5">
        <v>0</v>
      </c>
      <c r="DV23" t="s">
        <v>127</v>
      </c>
      <c r="DX23" t="s">
        <v>131</v>
      </c>
    </row>
    <row r="24" spans="1:128" x14ac:dyDescent="0.2">
      <c r="A24" s="1">
        <v>21</v>
      </c>
      <c r="B24" s="68" t="s">
        <v>97</v>
      </c>
      <c r="C24" s="37">
        <v>24906</v>
      </c>
      <c r="D24" s="28">
        <f t="shared" si="0"/>
        <v>47</v>
      </c>
      <c r="E24" s="1">
        <v>2</v>
      </c>
      <c r="F24" s="28">
        <v>1857727</v>
      </c>
      <c r="G24" s="2">
        <v>0</v>
      </c>
      <c r="H24" s="64">
        <v>40118</v>
      </c>
      <c r="I24" s="42" t="s">
        <v>110</v>
      </c>
      <c r="J24" s="32">
        <v>1</v>
      </c>
      <c r="K24" s="48">
        <v>41030</v>
      </c>
      <c r="L24" s="32">
        <v>0</v>
      </c>
      <c r="M24" s="2">
        <v>0</v>
      </c>
      <c r="N24" s="2">
        <v>0</v>
      </c>
      <c r="O24" s="32">
        <v>1</v>
      </c>
      <c r="P24" s="48">
        <v>42095</v>
      </c>
      <c r="Q24" s="84">
        <f t="shared" si="1"/>
        <v>35.5</v>
      </c>
      <c r="R24" s="65" t="s">
        <v>156</v>
      </c>
      <c r="S24" s="2">
        <v>0</v>
      </c>
      <c r="T24" s="32">
        <v>0</v>
      </c>
      <c r="U24" s="3">
        <v>1</v>
      </c>
      <c r="V24" s="3">
        <v>1</v>
      </c>
      <c r="W24" s="30">
        <v>5</v>
      </c>
      <c r="X24" s="85">
        <f t="shared" si="2"/>
        <v>71</v>
      </c>
      <c r="Y24" s="86">
        <f t="shared" si="3"/>
        <v>5.0999999999999996</v>
      </c>
      <c r="Z24" s="49">
        <v>1</v>
      </c>
      <c r="AA24" s="30">
        <v>0</v>
      </c>
      <c r="AB24" s="3">
        <v>1</v>
      </c>
      <c r="AC24" s="30">
        <v>0</v>
      </c>
      <c r="AD24" s="3">
        <v>0</v>
      </c>
      <c r="AE24" s="53">
        <v>1</v>
      </c>
      <c r="AF24" s="3">
        <v>0</v>
      </c>
      <c r="AG24" s="30">
        <v>8</v>
      </c>
      <c r="AH24" s="3">
        <v>1</v>
      </c>
      <c r="AI24" s="30">
        <v>0</v>
      </c>
      <c r="AJ24" s="54" t="s">
        <v>120</v>
      </c>
      <c r="AK24" s="55" t="s">
        <v>117</v>
      </c>
      <c r="AL24" s="24">
        <v>1</v>
      </c>
      <c r="AM24" s="82">
        <v>1</v>
      </c>
      <c r="AN24" s="56">
        <v>42248</v>
      </c>
      <c r="AO24" s="4">
        <v>1</v>
      </c>
      <c r="AP24" s="4"/>
      <c r="AQ24" s="4">
        <v>4</v>
      </c>
      <c r="AR24" s="4"/>
      <c r="AS24" s="4"/>
      <c r="AT24" s="4"/>
      <c r="AU24" s="4"/>
      <c r="AV24" s="4"/>
      <c r="AW24" s="4"/>
      <c r="AX24" s="59">
        <v>1</v>
      </c>
      <c r="AY24" s="66" t="s">
        <v>157</v>
      </c>
      <c r="AZ24" s="4">
        <v>0</v>
      </c>
      <c r="BA24" s="4">
        <v>0</v>
      </c>
      <c r="BB24" s="4">
        <v>0</v>
      </c>
      <c r="BC24" s="4">
        <v>0</v>
      </c>
      <c r="BD24" s="4">
        <v>5</v>
      </c>
      <c r="BE24" s="4">
        <v>0</v>
      </c>
      <c r="BF24" s="4">
        <v>0</v>
      </c>
      <c r="BG24" s="4">
        <v>0</v>
      </c>
      <c r="BH24" s="4">
        <v>0</v>
      </c>
      <c r="BI24" s="4">
        <v>0</v>
      </c>
      <c r="BJ24" s="94"/>
      <c r="BK24" s="90">
        <v>5</v>
      </c>
      <c r="BL24" s="94"/>
      <c r="BM24" s="90">
        <v>8</v>
      </c>
      <c r="BN24" s="94"/>
      <c r="BO24" s="92">
        <f t="shared" si="4"/>
        <v>1.6</v>
      </c>
      <c r="BP24" s="3"/>
      <c r="BQ24" s="87"/>
      <c r="BR24" s="3"/>
      <c r="BS24" s="3"/>
      <c r="BT24" s="3"/>
      <c r="BU24" s="3"/>
      <c r="BV24" s="3"/>
      <c r="BW24" s="3"/>
      <c r="BX24" s="3"/>
      <c r="BY24" s="3"/>
      <c r="BZ24" s="3"/>
      <c r="CA24" s="3"/>
      <c r="CB24" s="3"/>
      <c r="CC24" s="3"/>
      <c r="CD24" s="3"/>
      <c r="CE24" s="28"/>
      <c r="CF24" s="28"/>
      <c r="CG24" s="28"/>
      <c r="CH24" s="28"/>
      <c r="CI24" s="28"/>
      <c r="CJ24" s="28"/>
      <c r="CK24" s="28"/>
      <c r="CL24" s="28"/>
      <c r="CM24" s="28"/>
      <c r="CN24" s="28"/>
      <c r="CO24" s="28"/>
      <c r="CP24" s="28"/>
      <c r="CQ24" s="28"/>
      <c r="CR24" s="28"/>
      <c r="CS24" s="24"/>
      <c r="CT24" s="24"/>
      <c r="CU24" s="24"/>
      <c r="CV24" s="24"/>
      <c r="CW24" s="24"/>
      <c r="CX24" s="24"/>
      <c r="CY24" s="24"/>
      <c r="CZ24" s="24"/>
      <c r="DA24" s="24"/>
      <c r="DB24" s="24"/>
      <c r="DC24" s="24"/>
      <c r="DD24" s="24"/>
      <c r="DE24" s="24"/>
      <c r="DF24" s="24"/>
      <c r="DG24" s="60">
        <v>42585</v>
      </c>
      <c r="DH24" s="89">
        <f>DATEDIF(AN24,DG24,"d")/30</f>
        <v>11.233333333333333</v>
      </c>
      <c r="DI24" s="5">
        <v>1</v>
      </c>
      <c r="DJ24" s="34">
        <v>1</v>
      </c>
      <c r="DK24" s="5">
        <v>0</v>
      </c>
      <c r="DL24" s="34">
        <v>0</v>
      </c>
      <c r="DM24" s="5">
        <v>0</v>
      </c>
      <c r="DN24" s="34">
        <v>0</v>
      </c>
      <c r="DO24" s="5">
        <v>0</v>
      </c>
      <c r="DP24" s="34">
        <v>0</v>
      </c>
      <c r="DQ24" s="5">
        <v>0</v>
      </c>
      <c r="DR24" s="34">
        <v>0</v>
      </c>
      <c r="DS24" s="5">
        <v>60</v>
      </c>
      <c r="DT24" s="34">
        <v>0</v>
      </c>
      <c r="DU24" s="5">
        <v>0</v>
      </c>
      <c r="DV24" t="s">
        <v>158</v>
      </c>
    </row>
    <row r="25" spans="1:128" x14ac:dyDescent="0.2">
      <c r="A25" s="1">
        <v>22</v>
      </c>
      <c r="B25" s="28" t="s">
        <v>98</v>
      </c>
      <c r="C25" s="37">
        <v>17586</v>
      </c>
      <c r="D25" s="28">
        <f t="shared" si="0"/>
        <v>65</v>
      </c>
      <c r="E25" s="1">
        <v>2</v>
      </c>
      <c r="F25" s="28">
        <v>1866736</v>
      </c>
      <c r="G25" s="2">
        <v>0</v>
      </c>
      <c r="H25" s="64">
        <v>40299</v>
      </c>
      <c r="I25" s="42" t="s">
        <v>110</v>
      </c>
      <c r="J25" s="32">
        <v>1</v>
      </c>
      <c r="K25" s="48">
        <v>40634</v>
      </c>
      <c r="L25" s="32">
        <v>1</v>
      </c>
      <c r="M25" s="2">
        <v>1</v>
      </c>
      <c r="N25" s="2">
        <v>0</v>
      </c>
      <c r="O25" s="32">
        <v>1</v>
      </c>
      <c r="P25" s="48">
        <v>41395</v>
      </c>
      <c r="Q25" s="84">
        <f t="shared" si="1"/>
        <v>25.366666666666667</v>
      </c>
      <c r="R25" s="32" t="s">
        <v>207</v>
      </c>
      <c r="S25" s="2">
        <v>1</v>
      </c>
      <c r="T25" s="32">
        <v>0</v>
      </c>
      <c r="U25" s="3">
        <v>3</v>
      </c>
      <c r="V25" s="3">
        <v>0</v>
      </c>
      <c r="W25" s="30">
        <v>30</v>
      </c>
      <c r="X25" s="85">
        <f t="shared" si="2"/>
        <v>41.56666666666667</v>
      </c>
      <c r="Y25" s="86">
        <f t="shared" si="3"/>
        <v>5.0333333333333332</v>
      </c>
      <c r="Z25" s="49">
        <v>1</v>
      </c>
      <c r="AA25" s="30">
        <v>3</v>
      </c>
      <c r="AB25" s="3">
        <v>3</v>
      </c>
      <c r="AC25" s="30">
        <v>0</v>
      </c>
      <c r="AD25" s="3">
        <v>3</v>
      </c>
      <c r="AE25" s="53">
        <v>1</v>
      </c>
      <c r="AF25" s="3">
        <v>14</v>
      </c>
      <c r="AG25" s="30">
        <v>30</v>
      </c>
      <c r="AH25" s="3">
        <v>1</v>
      </c>
      <c r="AI25" s="30">
        <v>0</v>
      </c>
      <c r="AJ25" s="54" t="s">
        <v>120</v>
      </c>
      <c r="AK25" s="55" t="s">
        <v>148</v>
      </c>
      <c r="AL25" s="24">
        <v>1</v>
      </c>
      <c r="AM25" s="82">
        <v>1</v>
      </c>
      <c r="AN25" s="56">
        <v>41546</v>
      </c>
      <c r="AO25" s="4">
        <v>3</v>
      </c>
      <c r="AP25" s="4"/>
      <c r="AQ25" s="4"/>
      <c r="AR25" s="4"/>
      <c r="AS25" s="4"/>
      <c r="AT25" s="4"/>
      <c r="AU25" s="4"/>
      <c r="AV25" s="4"/>
      <c r="AW25" s="4"/>
      <c r="AX25" s="59">
        <v>1</v>
      </c>
      <c r="AY25" s="66" t="s">
        <v>206</v>
      </c>
      <c r="AZ25" s="4">
        <v>0</v>
      </c>
      <c r="BA25" s="4">
        <v>10</v>
      </c>
      <c r="BB25" s="4">
        <v>0</v>
      </c>
      <c r="BC25" s="4">
        <v>0</v>
      </c>
      <c r="BD25" s="4">
        <v>5</v>
      </c>
      <c r="BE25" s="4">
        <v>0</v>
      </c>
      <c r="BF25" s="4">
        <v>0</v>
      </c>
      <c r="BG25" s="4">
        <v>0</v>
      </c>
      <c r="BH25" s="4">
        <v>0</v>
      </c>
      <c r="BI25" s="4">
        <v>0</v>
      </c>
      <c r="BJ25" s="94"/>
      <c r="BK25" s="90">
        <v>15</v>
      </c>
      <c r="BL25" s="94"/>
      <c r="BM25" s="90">
        <v>30</v>
      </c>
      <c r="BN25" s="94"/>
      <c r="BO25" s="92">
        <f t="shared" si="4"/>
        <v>2</v>
      </c>
      <c r="BP25" s="3"/>
      <c r="BQ25" s="87"/>
      <c r="BR25" s="3"/>
      <c r="BS25" s="3"/>
      <c r="BT25" s="3"/>
      <c r="BU25" s="3"/>
      <c r="BV25" s="3"/>
      <c r="BW25" s="3"/>
      <c r="BX25" s="3"/>
      <c r="BY25" s="3"/>
      <c r="BZ25" s="3"/>
      <c r="CA25" s="3"/>
      <c r="CB25" s="3"/>
      <c r="CC25" s="3"/>
      <c r="CD25" s="3"/>
      <c r="CE25" s="28"/>
      <c r="CF25" s="28"/>
      <c r="CG25" s="28"/>
      <c r="CH25" s="28"/>
      <c r="CI25" s="28"/>
      <c r="CJ25" s="28"/>
      <c r="CK25" s="28"/>
      <c r="CL25" s="28"/>
      <c r="CM25" s="28"/>
      <c r="CN25" s="28"/>
      <c r="CO25" s="28"/>
      <c r="CP25" s="28"/>
      <c r="CQ25" s="28"/>
      <c r="CR25" s="28"/>
      <c r="CS25" s="24"/>
      <c r="CT25" s="24"/>
      <c r="CU25" s="24"/>
      <c r="CV25" s="24"/>
      <c r="CW25" s="24"/>
      <c r="CX25" s="24"/>
      <c r="CY25" s="24"/>
      <c r="CZ25" s="24"/>
      <c r="DA25" s="24"/>
      <c r="DB25" s="24"/>
      <c r="DC25" s="24"/>
      <c r="DD25" s="24"/>
      <c r="DE25" s="24"/>
      <c r="DF25" s="24"/>
      <c r="DG25" s="60">
        <v>41654</v>
      </c>
      <c r="DH25" s="89">
        <f>DATEDIF(AN25,DG25,"d")/30</f>
        <v>3.6</v>
      </c>
      <c r="DI25" s="5">
        <v>1</v>
      </c>
      <c r="DJ25" s="34">
        <v>0</v>
      </c>
      <c r="DK25" s="5">
        <v>0</v>
      </c>
      <c r="DL25" s="34">
        <v>3</v>
      </c>
      <c r="DM25" s="5">
        <v>3</v>
      </c>
      <c r="DN25" s="34">
        <v>1</v>
      </c>
      <c r="DO25" s="5">
        <v>8</v>
      </c>
      <c r="DP25" s="34">
        <v>0</v>
      </c>
      <c r="DQ25" s="5">
        <v>1</v>
      </c>
      <c r="DR25" s="34">
        <v>0</v>
      </c>
      <c r="DS25" s="61" t="s">
        <v>120</v>
      </c>
      <c r="DT25" s="34">
        <v>1</v>
      </c>
      <c r="DU25" s="5">
        <v>8</v>
      </c>
      <c r="DV25" t="s">
        <v>209</v>
      </c>
    </row>
    <row r="26" spans="1:128" x14ac:dyDescent="0.2">
      <c r="A26" s="1">
        <v>23</v>
      </c>
      <c r="B26" s="28" t="s">
        <v>99</v>
      </c>
      <c r="C26" s="37">
        <v>16829</v>
      </c>
      <c r="D26" s="28">
        <f t="shared" si="0"/>
        <v>69</v>
      </c>
      <c r="E26" s="1">
        <v>1</v>
      </c>
      <c r="F26" s="28">
        <v>1929782</v>
      </c>
      <c r="G26" s="2">
        <v>0</v>
      </c>
      <c r="H26" s="71">
        <v>41426</v>
      </c>
      <c r="I26" s="42" t="s">
        <v>152</v>
      </c>
      <c r="J26" s="32">
        <v>1</v>
      </c>
      <c r="K26" s="48">
        <v>41710</v>
      </c>
      <c r="L26" s="32">
        <v>0</v>
      </c>
      <c r="M26" s="2">
        <v>1</v>
      </c>
      <c r="N26" s="2">
        <v>0</v>
      </c>
      <c r="O26" s="32">
        <v>0</v>
      </c>
      <c r="P26" s="2"/>
      <c r="Q26" s="84"/>
      <c r="R26" s="32"/>
      <c r="T26" s="32">
        <v>0</v>
      </c>
      <c r="U26" s="3">
        <v>3</v>
      </c>
      <c r="V26" s="3">
        <v>0</v>
      </c>
      <c r="W26" s="30">
        <v>8</v>
      </c>
      <c r="X26" s="85">
        <f t="shared" si="2"/>
        <v>24.6</v>
      </c>
      <c r="Y26" s="86"/>
      <c r="Z26" s="49">
        <v>1</v>
      </c>
      <c r="AA26" s="30">
        <v>3</v>
      </c>
      <c r="AB26" s="3">
        <v>3</v>
      </c>
      <c r="AC26" s="30">
        <v>0</v>
      </c>
      <c r="AD26" s="3">
        <v>3</v>
      </c>
      <c r="AE26" s="53">
        <v>1</v>
      </c>
      <c r="AF26" s="3">
        <v>16</v>
      </c>
      <c r="AG26" s="30">
        <v>0</v>
      </c>
      <c r="AH26" s="3">
        <v>1</v>
      </c>
      <c r="AI26" s="30">
        <v>1</v>
      </c>
      <c r="AJ26" s="54" t="s">
        <v>120</v>
      </c>
      <c r="AK26" s="55" t="s">
        <v>148</v>
      </c>
      <c r="AL26" s="24">
        <v>1</v>
      </c>
      <c r="AM26" s="82">
        <v>3</v>
      </c>
      <c r="AN26" s="56">
        <v>42164</v>
      </c>
      <c r="AO26" s="4">
        <v>3</v>
      </c>
      <c r="AP26" s="4"/>
      <c r="AQ26" s="4"/>
      <c r="AR26" s="4"/>
      <c r="AS26" s="4"/>
      <c r="AT26" s="4"/>
      <c r="AU26" s="4"/>
      <c r="AV26" s="4"/>
      <c r="AW26" s="4"/>
      <c r="AX26" s="59">
        <v>3</v>
      </c>
      <c r="AY26" s="66" t="s">
        <v>153</v>
      </c>
      <c r="AZ26" s="4">
        <v>9</v>
      </c>
      <c r="BA26" s="4">
        <v>9</v>
      </c>
      <c r="BB26" s="4">
        <v>0</v>
      </c>
      <c r="BC26" s="4">
        <v>5</v>
      </c>
      <c r="BD26" s="4">
        <v>0</v>
      </c>
      <c r="BE26" s="4">
        <v>0</v>
      </c>
      <c r="BF26" s="4">
        <v>0</v>
      </c>
      <c r="BG26" s="4">
        <v>0</v>
      </c>
      <c r="BH26" s="4">
        <v>0</v>
      </c>
      <c r="BI26" s="4">
        <v>0</v>
      </c>
      <c r="BJ26" s="94"/>
      <c r="BK26" s="90">
        <v>5</v>
      </c>
      <c r="BL26" s="94"/>
      <c r="BM26" s="90">
        <v>16</v>
      </c>
      <c r="BN26" s="94"/>
      <c r="BO26" s="92">
        <f t="shared" si="4"/>
        <v>3.2</v>
      </c>
      <c r="BP26" s="3"/>
      <c r="BQ26" s="87"/>
      <c r="BR26" s="3"/>
      <c r="BS26" s="3"/>
      <c r="BT26" s="3"/>
      <c r="BU26" s="3"/>
      <c r="BV26" s="3"/>
      <c r="BW26" s="3"/>
      <c r="BX26" s="3"/>
      <c r="BY26" s="3"/>
      <c r="BZ26" s="3"/>
      <c r="CA26" s="3"/>
      <c r="CB26" s="3"/>
      <c r="CC26" s="3"/>
      <c r="CD26" s="3"/>
      <c r="CE26" s="28"/>
      <c r="CF26" s="28"/>
      <c r="CG26" s="28"/>
      <c r="CH26" s="28"/>
      <c r="CI26" s="28"/>
      <c r="CJ26" s="28"/>
      <c r="CK26" s="28"/>
      <c r="CL26" s="28"/>
      <c r="CM26" s="28"/>
      <c r="CN26" s="28"/>
      <c r="CO26" s="28"/>
      <c r="CP26" s="28"/>
      <c r="CQ26" s="28"/>
      <c r="CR26" s="28"/>
      <c r="CS26" s="24"/>
      <c r="CT26" s="24"/>
      <c r="CU26" s="24"/>
      <c r="CV26" s="24"/>
      <c r="CW26" s="24"/>
      <c r="CX26" s="24"/>
      <c r="CY26" s="24"/>
      <c r="CZ26" s="24"/>
      <c r="DA26" s="24"/>
      <c r="DB26" s="24"/>
      <c r="DC26" s="24"/>
      <c r="DD26" s="24"/>
      <c r="DE26" s="24"/>
      <c r="DF26" s="24"/>
      <c r="DG26" s="60">
        <v>42538</v>
      </c>
      <c r="DH26" s="89">
        <f>DATEDIF(AN26,DG26,"d")/30</f>
        <v>12.466666666666667</v>
      </c>
      <c r="DI26" s="5">
        <v>0</v>
      </c>
      <c r="DJ26" s="34">
        <v>0</v>
      </c>
      <c r="DK26" s="5">
        <v>0</v>
      </c>
      <c r="DL26" s="34">
        <v>0</v>
      </c>
      <c r="DM26" s="5">
        <v>0</v>
      </c>
      <c r="DN26" s="34">
        <v>0</v>
      </c>
      <c r="DO26" s="5">
        <v>0</v>
      </c>
      <c r="DP26" s="34">
        <v>0</v>
      </c>
      <c r="DQ26" s="5">
        <v>0</v>
      </c>
      <c r="DR26" s="34">
        <v>0</v>
      </c>
      <c r="DS26" s="5">
        <v>60</v>
      </c>
      <c r="DT26" s="34">
        <v>0</v>
      </c>
      <c r="DU26" s="5">
        <v>0</v>
      </c>
    </row>
    <row r="27" spans="1:128" x14ac:dyDescent="0.2">
      <c r="A27" s="1">
        <v>24</v>
      </c>
      <c r="B27" s="28" t="s">
        <v>100</v>
      </c>
      <c r="C27" s="37">
        <v>16080</v>
      </c>
      <c r="D27" s="28">
        <f t="shared" si="0"/>
        <v>65</v>
      </c>
      <c r="E27" s="1">
        <v>2</v>
      </c>
      <c r="F27" s="28">
        <v>1680094</v>
      </c>
      <c r="G27" s="2">
        <v>0</v>
      </c>
      <c r="H27" s="64">
        <v>39326</v>
      </c>
      <c r="I27" s="42" t="s">
        <v>110</v>
      </c>
      <c r="J27" s="32">
        <v>1</v>
      </c>
      <c r="K27" s="48">
        <v>39498</v>
      </c>
      <c r="L27" s="32">
        <v>0</v>
      </c>
      <c r="M27" s="2">
        <v>0</v>
      </c>
      <c r="N27" s="2">
        <v>0</v>
      </c>
      <c r="O27" s="32">
        <v>0</v>
      </c>
      <c r="P27" s="2"/>
      <c r="Q27" s="84"/>
      <c r="R27" s="32"/>
      <c r="T27" s="32">
        <v>0</v>
      </c>
      <c r="U27" s="3">
        <v>1</v>
      </c>
      <c r="V27" s="3">
        <v>0</v>
      </c>
      <c r="W27" s="30">
        <v>6</v>
      </c>
      <c r="X27" s="85">
        <f t="shared" si="2"/>
        <v>26.766666666666666</v>
      </c>
      <c r="Y27" s="86"/>
      <c r="Z27" s="49">
        <v>1</v>
      </c>
      <c r="AA27" s="30">
        <v>1</v>
      </c>
      <c r="AB27" s="3">
        <v>1</v>
      </c>
      <c r="AC27" s="30">
        <v>0</v>
      </c>
      <c r="AD27" s="3">
        <v>0</v>
      </c>
      <c r="AE27" s="53">
        <v>1</v>
      </c>
      <c r="AF27" s="3">
        <v>0</v>
      </c>
      <c r="AG27" s="30">
        <v>-25</v>
      </c>
      <c r="AH27" s="3">
        <v>1</v>
      </c>
      <c r="AI27" s="30">
        <v>0</v>
      </c>
      <c r="AJ27" s="54" t="s">
        <v>120</v>
      </c>
      <c r="AK27" s="55" t="s">
        <v>148</v>
      </c>
      <c r="AL27" s="24">
        <v>1</v>
      </c>
      <c r="AM27" s="82">
        <v>1</v>
      </c>
      <c r="AN27" s="56">
        <v>40129</v>
      </c>
      <c r="AO27" s="4">
        <v>3</v>
      </c>
      <c r="AP27" s="4">
        <v>-4</v>
      </c>
      <c r="AQ27" s="4"/>
      <c r="AR27" s="4"/>
      <c r="AS27" s="4"/>
      <c r="AT27" s="4"/>
      <c r="AU27" s="4"/>
      <c r="AV27" s="4"/>
      <c r="AW27" s="4"/>
      <c r="AX27" s="59">
        <v>1</v>
      </c>
      <c r="AY27" s="66" t="s">
        <v>149</v>
      </c>
      <c r="AZ27" s="57">
        <v>5.5</v>
      </c>
      <c r="BA27" s="4">
        <v>2</v>
      </c>
      <c r="BB27" s="4">
        <v>0</v>
      </c>
      <c r="BC27" s="4">
        <v>0</v>
      </c>
      <c r="BD27" s="4">
        <v>0</v>
      </c>
      <c r="BE27" s="4">
        <v>0</v>
      </c>
      <c r="BF27" s="4">
        <v>0</v>
      </c>
      <c r="BG27" s="4">
        <v>0</v>
      </c>
      <c r="BH27" s="4">
        <v>0</v>
      </c>
      <c r="BI27" s="4">
        <v>0</v>
      </c>
      <c r="BJ27" s="94"/>
      <c r="BK27" s="90">
        <v>5.5</v>
      </c>
      <c r="BL27" s="94"/>
      <c r="BM27" s="90">
        <v>25</v>
      </c>
      <c r="BN27" s="94"/>
      <c r="BO27" s="92">
        <f t="shared" si="4"/>
        <v>4.5454545454545459</v>
      </c>
      <c r="BP27" s="3"/>
      <c r="BQ27" s="87"/>
      <c r="BR27" s="3"/>
      <c r="BS27" s="3"/>
      <c r="BT27" s="3"/>
      <c r="BU27" s="3"/>
      <c r="BV27" s="3"/>
      <c r="BW27" s="3"/>
      <c r="BX27" s="3"/>
      <c r="BY27" s="3"/>
      <c r="BZ27" s="3"/>
      <c r="CA27" s="3"/>
      <c r="CB27" s="3"/>
      <c r="CC27" s="3"/>
      <c r="CD27" s="3"/>
      <c r="CE27" s="28"/>
      <c r="CF27" s="28"/>
      <c r="CG27" s="28"/>
      <c r="CH27" s="28"/>
      <c r="CI27" s="28"/>
      <c r="CJ27" s="28"/>
      <c r="CK27" s="28"/>
      <c r="CL27" s="28"/>
      <c r="CM27" s="28"/>
      <c r="CN27" s="28"/>
      <c r="CO27" s="28"/>
      <c r="CP27" s="28"/>
      <c r="CQ27" s="28"/>
      <c r="CR27" s="28"/>
      <c r="CS27" s="24"/>
      <c r="CT27" s="24"/>
      <c r="CU27" s="24"/>
      <c r="CV27" s="24"/>
      <c r="CW27" s="24"/>
      <c r="CX27" s="24"/>
      <c r="CY27" s="24"/>
      <c r="CZ27" s="24"/>
      <c r="DA27" s="24"/>
      <c r="DB27" s="24"/>
      <c r="DC27" s="24"/>
      <c r="DD27" s="24"/>
      <c r="DE27" s="24"/>
      <c r="DF27" s="24"/>
      <c r="DG27" s="60">
        <v>40276</v>
      </c>
      <c r="DH27" s="89">
        <f>DATEDIF(AN27,DG27,"d")/30</f>
        <v>4.9000000000000004</v>
      </c>
      <c r="DI27" s="5">
        <v>0</v>
      </c>
      <c r="DJ27" s="34">
        <v>0</v>
      </c>
      <c r="DK27" s="5">
        <v>0</v>
      </c>
      <c r="DL27" s="34">
        <v>0</v>
      </c>
      <c r="DM27" s="5">
        <v>0</v>
      </c>
      <c r="DN27" s="34">
        <v>0</v>
      </c>
      <c r="DO27" s="5">
        <v>0</v>
      </c>
      <c r="DP27" s="34">
        <v>0</v>
      </c>
      <c r="DQ27" s="5">
        <v>0</v>
      </c>
      <c r="DR27" s="34">
        <v>0</v>
      </c>
      <c r="DS27" s="5">
        <v>480</v>
      </c>
      <c r="DT27" s="34">
        <v>0</v>
      </c>
      <c r="DU27" s="5">
        <v>0</v>
      </c>
    </row>
    <row r="28" spans="1:128" x14ac:dyDescent="0.2">
      <c r="A28" s="1">
        <v>25</v>
      </c>
      <c r="B28" s="28" t="s">
        <v>101</v>
      </c>
      <c r="C28" s="37">
        <v>18359</v>
      </c>
      <c r="D28" s="28">
        <f t="shared" si="0"/>
        <v>60</v>
      </c>
      <c r="E28" s="1">
        <v>2</v>
      </c>
      <c r="F28" s="28">
        <v>1025463</v>
      </c>
      <c r="G28" s="2">
        <v>0</v>
      </c>
      <c r="H28" s="64">
        <v>38869</v>
      </c>
      <c r="I28" s="42" t="s">
        <v>110</v>
      </c>
      <c r="J28" s="32">
        <v>1</v>
      </c>
      <c r="K28" s="48">
        <v>39766</v>
      </c>
      <c r="L28" s="32">
        <v>0</v>
      </c>
      <c r="M28" s="2">
        <v>0</v>
      </c>
      <c r="N28" s="2">
        <v>0</v>
      </c>
      <c r="O28" s="32">
        <v>0</v>
      </c>
      <c r="P28" s="2"/>
      <c r="Q28" s="84"/>
      <c r="R28" s="32"/>
      <c r="T28" s="32">
        <v>0</v>
      </c>
      <c r="U28" s="3">
        <v>3</v>
      </c>
      <c r="V28" s="3">
        <v>0</v>
      </c>
      <c r="W28" s="30">
        <v>36</v>
      </c>
      <c r="X28" s="85">
        <f t="shared" si="2"/>
        <v>57.8</v>
      </c>
      <c r="Y28" s="86"/>
      <c r="Z28" s="49">
        <v>1</v>
      </c>
      <c r="AA28" s="30">
        <v>3</v>
      </c>
      <c r="AB28" s="3">
        <v>3</v>
      </c>
      <c r="AC28" s="30">
        <v>0</v>
      </c>
      <c r="AD28" s="3">
        <v>3</v>
      </c>
      <c r="AE28" s="53">
        <v>1</v>
      </c>
      <c r="AF28" s="3">
        <v>30</v>
      </c>
      <c r="AG28" s="30">
        <v>-4</v>
      </c>
      <c r="AH28" s="3">
        <v>1</v>
      </c>
      <c r="AI28" s="30">
        <v>1</v>
      </c>
      <c r="AJ28" s="54" t="s">
        <v>116</v>
      </c>
      <c r="AK28" s="55" t="s">
        <v>148</v>
      </c>
      <c r="AL28" s="24">
        <v>2</v>
      </c>
      <c r="AM28" s="82">
        <v>3</v>
      </c>
      <c r="AN28" s="56">
        <v>40603</v>
      </c>
      <c r="AO28" s="4">
        <v>3</v>
      </c>
      <c r="AP28" s="4">
        <v>-6</v>
      </c>
      <c r="AQ28" s="4"/>
      <c r="AR28" s="4"/>
      <c r="AS28" s="4"/>
      <c r="AT28" s="4">
        <v>-6</v>
      </c>
      <c r="AU28" s="4"/>
      <c r="AV28" s="4"/>
      <c r="AW28" s="4"/>
      <c r="AX28" s="59">
        <v>1</v>
      </c>
      <c r="AY28" s="66" t="s">
        <v>149</v>
      </c>
      <c r="AZ28" s="4">
        <v>8</v>
      </c>
      <c r="BA28" s="4">
        <v>8</v>
      </c>
      <c r="BB28" s="4">
        <v>0</v>
      </c>
      <c r="BC28" s="4">
        <v>0</v>
      </c>
      <c r="BD28" s="4">
        <v>0</v>
      </c>
      <c r="BE28" s="4">
        <v>0</v>
      </c>
      <c r="BF28" s="4">
        <v>0</v>
      </c>
      <c r="BG28" s="4">
        <v>0</v>
      </c>
      <c r="BH28" s="4">
        <v>0</v>
      </c>
      <c r="BI28" s="4">
        <v>0</v>
      </c>
      <c r="BJ28" s="94">
        <v>7</v>
      </c>
      <c r="BK28" s="90"/>
      <c r="BL28" s="94">
        <v>20</v>
      </c>
      <c r="BM28" s="90"/>
      <c r="BN28" s="94">
        <f t="shared" si="5"/>
        <v>2.8571428571428572</v>
      </c>
      <c r="BO28" s="92"/>
      <c r="BP28" s="79">
        <v>40802</v>
      </c>
      <c r="BQ28" s="88">
        <f>DATEDIF(AN28,BP28,"d")/30</f>
        <v>6.6333333333333337</v>
      </c>
      <c r="BR28" s="3">
        <v>1</v>
      </c>
      <c r="BS28" s="3">
        <v>3</v>
      </c>
      <c r="BT28" s="3">
        <v>3</v>
      </c>
      <c r="BU28" s="3">
        <v>0</v>
      </c>
      <c r="BV28" s="3">
        <v>3</v>
      </c>
      <c r="BW28" s="3">
        <v>1</v>
      </c>
      <c r="BX28" s="3">
        <v>20</v>
      </c>
      <c r="BY28" s="3">
        <v>-10</v>
      </c>
      <c r="BZ28" s="3">
        <v>1</v>
      </c>
      <c r="CA28" s="54">
        <v>1</v>
      </c>
      <c r="CB28" s="54" t="s">
        <v>120</v>
      </c>
      <c r="CC28" s="3">
        <v>0</v>
      </c>
      <c r="CD28" s="3">
        <v>0</v>
      </c>
      <c r="CE28" s="67">
        <v>40920</v>
      </c>
      <c r="CF28" s="28">
        <v>1</v>
      </c>
      <c r="CG28" s="68" t="s">
        <v>150</v>
      </c>
      <c r="CH28" s="28">
        <v>3</v>
      </c>
      <c r="CI28" s="28">
        <v>0</v>
      </c>
      <c r="CJ28" s="28">
        <v>0</v>
      </c>
      <c r="CK28" s="28">
        <v>4</v>
      </c>
      <c r="CL28" s="28">
        <v>0</v>
      </c>
      <c r="CM28" s="28">
        <v>0</v>
      </c>
      <c r="CN28" s="28">
        <v>0</v>
      </c>
      <c r="CO28" s="28">
        <v>5</v>
      </c>
      <c r="CP28" s="28">
        <v>0</v>
      </c>
      <c r="CQ28" s="28">
        <v>0</v>
      </c>
      <c r="CR28" s="28">
        <v>0</v>
      </c>
      <c r="CS28" s="70"/>
      <c r="CT28" s="24"/>
      <c r="CU28" s="24"/>
      <c r="CV28" s="24"/>
      <c r="CW28" s="24"/>
      <c r="CX28" s="24"/>
      <c r="CY28" s="24"/>
      <c r="CZ28" s="24"/>
      <c r="DA28" s="24"/>
      <c r="DB28" s="24"/>
      <c r="DC28" s="24"/>
      <c r="DD28" s="24"/>
      <c r="DE28" s="24"/>
      <c r="DF28" s="24"/>
      <c r="DG28" s="60">
        <v>41048</v>
      </c>
      <c r="DH28" s="89">
        <f>DATEDIF(CE28,DG28,"d")/30</f>
        <v>4.2666666666666666</v>
      </c>
      <c r="DI28" s="5">
        <v>1</v>
      </c>
      <c r="DJ28" s="34">
        <v>3</v>
      </c>
      <c r="DK28" s="5">
        <v>3</v>
      </c>
      <c r="DL28" s="34">
        <v>0</v>
      </c>
      <c r="DM28" s="5">
        <v>3</v>
      </c>
      <c r="DN28" s="34">
        <v>1</v>
      </c>
      <c r="DO28" s="5">
        <v>8</v>
      </c>
      <c r="DP28" s="34">
        <v>0</v>
      </c>
      <c r="DQ28" s="5">
        <v>1</v>
      </c>
      <c r="DR28" s="34">
        <v>1</v>
      </c>
      <c r="DS28" s="61" t="s">
        <v>120</v>
      </c>
      <c r="DT28" s="34">
        <v>0</v>
      </c>
      <c r="DU28" s="5">
        <v>0</v>
      </c>
      <c r="DV28" t="s">
        <v>151</v>
      </c>
    </row>
    <row r="29" spans="1:128" x14ac:dyDescent="0.2">
      <c r="A29" s="1">
        <v>26</v>
      </c>
      <c r="B29" s="28" t="s">
        <v>102</v>
      </c>
      <c r="C29" s="37">
        <v>23097</v>
      </c>
      <c r="D29" s="28">
        <f t="shared" si="0"/>
        <v>51</v>
      </c>
      <c r="E29" s="1">
        <v>1</v>
      </c>
      <c r="F29" s="28">
        <v>1973916</v>
      </c>
      <c r="G29" s="2">
        <v>0</v>
      </c>
      <c r="H29" s="64">
        <v>41456</v>
      </c>
      <c r="I29" s="42" t="s">
        <v>110</v>
      </c>
      <c r="J29" s="32">
        <v>1</v>
      </c>
      <c r="K29" s="48">
        <v>41913</v>
      </c>
      <c r="L29" s="32">
        <v>0</v>
      </c>
      <c r="M29" s="2">
        <v>1</v>
      </c>
      <c r="N29" s="2">
        <v>1</v>
      </c>
      <c r="O29" s="32">
        <v>1</v>
      </c>
      <c r="P29" s="48">
        <v>41885</v>
      </c>
      <c r="Q29" s="84"/>
      <c r="R29" s="65" t="s">
        <v>122</v>
      </c>
      <c r="S29" s="2">
        <v>0</v>
      </c>
      <c r="T29" s="32">
        <v>0</v>
      </c>
      <c r="U29" s="54">
        <v>2</v>
      </c>
      <c r="V29" s="54">
        <v>1</v>
      </c>
      <c r="W29" s="30">
        <v>5</v>
      </c>
      <c r="X29" s="85">
        <f t="shared" si="2"/>
        <v>19.633333333333333</v>
      </c>
      <c r="Y29" s="86">
        <f t="shared" si="3"/>
        <v>5.333333333333333</v>
      </c>
      <c r="Z29" s="49">
        <v>1</v>
      </c>
      <c r="AA29" s="30">
        <v>3</v>
      </c>
      <c r="AB29" s="3">
        <v>3</v>
      </c>
      <c r="AC29" s="30">
        <v>0</v>
      </c>
      <c r="AD29" s="3">
        <v>3</v>
      </c>
      <c r="AE29" s="53">
        <v>1</v>
      </c>
      <c r="AF29" s="3">
        <v>35</v>
      </c>
      <c r="AG29" s="30">
        <v>0</v>
      </c>
      <c r="AH29" s="3">
        <v>1</v>
      </c>
      <c r="AI29" s="30">
        <v>0</v>
      </c>
      <c r="AJ29" s="54" t="s">
        <v>116</v>
      </c>
      <c r="AK29" s="55" t="s">
        <v>117</v>
      </c>
      <c r="AL29" s="24">
        <v>1</v>
      </c>
      <c r="AM29" s="82">
        <v>2</v>
      </c>
      <c r="AN29" s="56">
        <v>42045</v>
      </c>
      <c r="AO29" s="4">
        <v>3</v>
      </c>
      <c r="AP29" s="57" t="s">
        <v>118</v>
      </c>
      <c r="AQ29" s="57" t="s">
        <v>118</v>
      </c>
      <c r="AR29" s="57" t="s">
        <v>118</v>
      </c>
      <c r="AS29" s="57" t="s">
        <v>118</v>
      </c>
      <c r="AT29" s="57" t="s">
        <v>118</v>
      </c>
      <c r="AU29" s="57" t="s">
        <v>118</v>
      </c>
      <c r="AV29" s="57" t="s">
        <v>118</v>
      </c>
      <c r="AW29" s="57" t="s">
        <v>118</v>
      </c>
      <c r="AX29" s="59">
        <v>2</v>
      </c>
      <c r="AY29" s="66" t="s">
        <v>126</v>
      </c>
      <c r="AZ29" s="4">
        <v>0</v>
      </c>
      <c r="BA29" s="4">
        <v>0</v>
      </c>
      <c r="BB29" s="4">
        <v>12</v>
      </c>
      <c r="BC29" s="4">
        <v>12</v>
      </c>
      <c r="BD29" s="4">
        <v>0</v>
      </c>
      <c r="BE29" s="4">
        <v>0</v>
      </c>
      <c r="BF29" s="4">
        <v>0</v>
      </c>
      <c r="BG29" s="4">
        <v>0</v>
      </c>
      <c r="BH29" s="4">
        <v>0</v>
      </c>
      <c r="BI29" s="4">
        <v>0</v>
      </c>
      <c r="BJ29" s="94">
        <v>24</v>
      </c>
      <c r="BK29" s="90"/>
      <c r="BL29" s="94">
        <v>35</v>
      </c>
      <c r="BM29" s="90"/>
      <c r="BN29" s="94">
        <f t="shared" si="5"/>
        <v>1.4583333333333333</v>
      </c>
      <c r="BO29" s="92"/>
      <c r="BP29" s="3"/>
      <c r="BQ29" s="87"/>
      <c r="BR29" s="3"/>
      <c r="BS29" s="3"/>
      <c r="BT29" s="3"/>
      <c r="BU29" s="3"/>
      <c r="BV29" s="3"/>
      <c r="BW29" s="3"/>
      <c r="BX29" s="3"/>
      <c r="BY29" s="3"/>
      <c r="BZ29" s="3"/>
      <c r="CA29" s="3"/>
      <c r="CB29" s="3"/>
      <c r="CC29" s="3"/>
      <c r="CD29" s="3"/>
      <c r="CE29" s="28"/>
      <c r="CF29" s="28"/>
      <c r="CG29" s="28"/>
      <c r="CH29" s="28"/>
      <c r="CI29" s="28"/>
      <c r="CJ29" s="28"/>
      <c r="CK29" s="28"/>
      <c r="CL29" s="28"/>
      <c r="CM29" s="28"/>
      <c r="CN29" s="28"/>
      <c r="CO29" s="28"/>
      <c r="CP29" s="28"/>
      <c r="CQ29" s="28"/>
      <c r="CR29" s="28"/>
      <c r="CS29" s="24"/>
      <c r="CT29" s="24"/>
      <c r="CU29" s="24"/>
      <c r="CV29" s="24"/>
      <c r="CW29" s="24"/>
      <c r="CX29" s="24"/>
      <c r="CY29" s="24"/>
      <c r="CZ29" s="24"/>
      <c r="DA29" s="24"/>
      <c r="DB29" s="24"/>
      <c r="DC29" s="24"/>
      <c r="DD29" s="24"/>
      <c r="DE29" s="24"/>
      <c r="DF29" s="24"/>
      <c r="DG29" s="60">
        <v>42359</v>
      </c>
      <c r="DH29" s="89">
        <f>DATEDIF(AN29,DG29,"d")/30</f>
        <v>10.466666666666667</v>
      </c>
      <c r="DI29" s="5">
        <v>1</v>
      </c>
      <c r="DJ29" s="34">
        <v>0</v>
      </c>
      <c r="DK29" s="5">
        <v>3</v>
      </c>
      <c r="DL29" s="34">
        <v>0</v>
      </c>
      <c r="DM29" s="5">
        <v>3</v>
      </c>
      <c r="DN29" s="34">
        <v>0</v>
      </c>
      <c r="DO29" s="5">
        <v>0</v>
      </c>
      <c r="DP29" s="34">
        <v>0</v>
      </c>
      <c r="DQ29" s="5">
        <v>0</v>
      </c>
      <c r="DR29" s="34">
        <v>0</v>
      </c>
      <c r="DS29" s="61" t="s">
        <v>120</v>
      </c>
      <c r="DT29" s="34">
        <v>0</v>
      </c>
      <c r="DU29" s="5">
        <v>0</v>
      </c>
      <c r="DV29" t="s">
        <v>123</v>
      </c>
      <c r="DX29" t="s">
        <v>124</v>
      </c>
    </row>
    <row r="30" spans="1:128" x14ac:dyDescent="0.2">
      <c r="A30" s="1">
        <v>27</v>
      </c>
      <c r="B30" s="28" t="s">
        <v>103</v>
      </c>
      <c r="C30" s="37">
        <v>33262</v>
      </c>
      <c r="D30" s="28">
        <f t="shared" si="0"/>
        <v>25</v>
      </c>
      <c r="E30" s="1">
        <v>2</v>
      </c>
      <c r="F30" s="28">
        <v>121128</v>
      </c>
      <c r="G30" s="2">
        <v>0</v>
      </c>
      <c r="H30" s="64">
        <v>41760</v>
      </c>
      <c r="I30" s="42" t="s">
        <v>110</v>
      </c>
      <c r="J30" s="32">
        <v>1</v>
      </c>
      <c r="K30" s="48">
        <v>42087</v>
      </c>
      <c r="L30" s="32">
        <v>1</v>
      </c>
      <c r="M30" s="2">
        <v>1</v>
      </c>
      <c r="N30" s="2">
        <v>0</v>
      </c>
      <c r="O30" s="32">
        <v>1</v>
      </c>
      <c r="P30" s="48">
        <v>42500</v>
      </c>
      <c r="Q30" s="84">
        <f t="shared" si="1"/>
        <v>13.766666666666667</v>
      </c>
      <c r="R30" s="65" t="s">
        <v>178</v>
      </c>
      <c r="S30" s="2">
        <v>1</v>
      </c>
      <c r="T30" s="32">
        <v>1</v>
      </c>
      <c r="U30" s="3">
        <v>2</v>
      </c>
      <c r="V30" s="3">
        <v>0</v>
      </c>
      <c r="W30" s="30">
        <v>15</v>
      </c>
      <c r="X30" s="85">
        <f t="shared" si="2"/>
        <v>29.1</v>
      </c>
      <c r="Y30" s="86">
        <f t="shared" si="3"/>
        <v>4.4333333333333336</v>
      </c>
      <c r="Z30" s="49">
        <v>1</v>
      </c>
      <c r="AA30" s="30">
        <v>0</v>
      </c>
      <c r="AB30" s="3">
        <v>3</v>
      </c>
      <c r="AC30" s="30">
        <v>0</v>
      </c>
      <c r="AD30" s="3">
        <v>3</v>
      </c>
      <c r="AE30" s="53">
        <v>1</v>
      </c>
      <c r="AF30" s="3">
        <v>60</v>
      </c>
      <c r="AG30" s="30">
        <v>10</v>
      </c>
      <c r="AH30" s="3">
        <v>1</v>
      </c>
      <c r="AI30" s="30">
        <v>0</v>
      </c>
      <c r="AJ30" s="54" t="s">
        <v>116</v>
      </c>
      <c r="AK30" s="55" t="s">
        <v>117</v>
      </c>
      <c r="AL30" s="24">
        <v>2</v>
      </c>
      <c r="AM30" s="82">
        <v>2</v>
      </c>
      <c r="AN30" s="56">
        <v>42633</v>
      </c>
      <c r="AO30" s="4">
        <v>3</v>
      </c>
      <c r="AP30" s="4"/>
      <c r="AQ30" s="4"/>
      <c r="AR30" s="4">
        <v>-2</v>
      </c>
      <c r="AS30" s="4"/>
      <c r="AT30" s="4"/>
      <c r="AU30" s="4"/>
      <c r="AV30" s="4">
        <v>-2</v>
      </c>
      <c r="AW30" s="4"/>
      <c r="AX30" s="59">
        <v>2</v>
      </c>
      <c r="AY30" s="66" t="s">
        <v>155</v>
      </c>
      <c r="AZ30" s="4">
        <v>0</v>
      </c>
      <c r="BA30" s="4">
        <v>0</v>
      </c>
      <c r="BB30" s="4">
        <v>10</v>
      </c>
      <c r="BC30" s="4">
        <v>10</v>
      </c>
      <c r="BD30" s="4">
        <v>0</v>
      </c>
      <c r="BE30" s="4">
        <v>0</v>
      </c>
      <c r="BF30" s="4">
        <v>0</v>
      </c>
      <c r="BG30" s="4">
        <v>0</v>
      </c>
      <c r="BH30" s="4">
        <v>0</v>
      </c>
      <c r="BI30" s="4">
        <v>0</v>
      </c>
      <c r="BJ30" s="94">
        <v>20</v>
      </c>
      <c r="BK30" s="90"/>
      <c r="BL30" s="94">
        <v>60</v>
      </c>
      <c r="BM30" s="90"/>
      <c r="BN30" s="94">
        <f t="shared" si="5"/>
        <v>3</v>
      </c>
      <c r="BO30" s="92"/>
      <c r="BP30" s="79">
        <v>42823</v>
      </c>
      <c r="BQ30" s="88">
        <f>DATEDIF(AN30,BP30,"d")/30</f>
        <v>6.333333333333333</v>
      </c>
      <c r="BR30" s="3">
        <v>1</v>
      </c>
      <c r="BS30" s="3">
        <v>0</v>
      </c>
      <c r="BT30" s="3">
        <v>3</v>
      </c>
      <c r="BU30" s="3">
        <v>0</v>
      </c>
      <c r="BV30" s="3">
        <v>3</v>
      </c>
      <c r="BW30" s="3">
        <v>1</v>
      </c>
      <c r="BX30" s="3">
        <v>40</v>
      </c>
      <c r="BY30" s="3">
        <v>4</v>
      </c>
      <c r="BZ30" s="3">
        <v>1</v>
      </c>
      <c r="CA30" s="3">
        <v>0</v>
      </c>
      <c r="CB30" s="54" t="s">
        <v>120</v>
      </c>
      <c r="CC30" s="3">
        <v>0</v>
      </c>
      <c r="CD30" s="3">
        <v>0</v>
      </c>
      <c r="CE30" s="67">
        <v>42841</v>
      </c>
      <c r="CF30" s="28">
        <v>3</v>
      </c>
      <c r="CG30" s="68" t="s">
        <v>179</v>
      </c>
      <c r="CH30" s="28">
        <v>2</v>
      </c>
      <c r="CI30" s="28">
        <v>0</v>
      </c>
      <c r="CJ30" s="28">
        <v>0</v>
      </c>
      <c r="CK30" s="28">
        <v>0</v>
      </c>
      <c r="CL30" s="28">
        <v>0</v>
      </c>
      <c r="CM30" s="28">
        <v>0</v>
      </c>
      <c r="CN30" s="28">
        <v>0</v>
      </c>
      <c r="CO30" s="28">
        <v>0</v>
      </c>
      <c r="CP30" s="28">
        <v>0</v>
      </c>
      <c r="CQ30" s="28">
        <v>8</v>
      </c>
      <c r="CR30" s="28">
        <v>9</v>
      </c>
      <c r="CS30" s="24"/>
      <c r="CT30" s="24"/>
      <c r="CU30" s="24"/>
      <c r="CV30" s="24"/>
      <c r="CW30" s="24"/>
      <c r="CX30" s="24"/>
      <c r="CY30" s="24"/>
      <c r="CZ30" s="24"/>
      <c r="DA30" s="24"/>
      <c r="DB30" s="24"/>
      <c r="DC30" s="24"/>
      <c r="DD30" s="24"/>
      <c r="DE30" s="24"/>
      <c r="DF30" s="24"/>
      <c r="DG30" s="60">
        <v>42936</v>
      </c>
      <c r="DH30" s="89">
        <f>DATEDIF(CE30,DG30,"d")/30</f>
        <v>3.1666666666666665</v>
      </c>
      <c r="DI30" s="5">
        <v>1</v>
      </c>
      <c r="DJ30" s="34">
        <v>0</v>
      </c>
      <c r="DK30" s="5">
        <v>3</v>
      </c>
      <c r="DL30" s="34">
        <v>0</v>
      </c>
      <c r="DM30" s="5">
        <v>3</v>
      </c>
      <c r="DN30" s="34">
        <v>0</v>
      </c>
      <c r="DO30" s="5">
        <v>0</v>
      </c>
      <c r="DP30" s="34">
        <v>0</v>
      </c>
      <c r="DQ30" s="5">
        <v>0</v>
      </c>
      <c r="DR30" s="34">
        <v>0</v>
      </c>
      <c r="DS30" s="61" t="s">
        <v>120</v>
      </c>
      <c r="DT30" s="34">
        <v>0</v>
      </c>
      <c r="DU30" s="5">
        <v>0</v>
      </c>
      <c r="DV30" s="74" t="s">
        <v>180</v>
      </c>
    </row>
    <row r="31" spans="1:128" x14ac:dyDescent="0.2">
      <c r="A31" s="1">
        <v>28</v>
      </c>
      <c r="B31" s="28" t="s">
        <v>104</v>
      </c>
      <c r="C31" s="37">
        <v>15210</v>
      </c>
      <c r="D31" s="28">
        <f t="shared" si="0"/>
        <v>74</v>
      </c>
      <c r="E31" s="1">
        <v>1</v>
      </c>
      <c r="F31" s="28">
        <v>4050737</v>
      </c>
      <c r="G31" s="2">
        <v>0</v>
      </c>
      <c r="H31" s="80">
        <v>33970</v>
      </c>
      <c r="I31" s="42" t="s">
        <v>110</v>
      </c>
      <c r="J31" s="45">
        <v>1</v>
      </c>
      <c r="K31" s="46">
        <v>41944</v>
      </c>
      <c r="L31" s="47">
        <v>1</v>
      </c>
      <c r="M31" s="2">
        <v>1</v>
      </c>
      <c r="N31" s="2">
        <v>0</v>
      </c>
      <c r="O31" s="32">
        <v>1</v>
      </c>
      <c r="P31" s="48">
        <v>42326</v>
      </c>
      <c r="Q31" s="84">
        <f t="shared" si="1"/>
        <v>12.733333333333333</v>
      </c>
      <c r="R31" s="65" t="s">
        <v>134</v>
      </c>
      <c r="S31" s="2">
        <v>1</v>
      </c>
      <c r="T31" s="32">
        <v>0</v>
      </c>
      <c r="U31" s="3">
        <v>1</v>
      </c>
      <c r="V31" s="3">
        <v>0</v>
      </c>
      <c r="W31" s="30">
        <v>18</v>
      </c>
      <c r="X31" s="85">
        <f t="shared" si="2"/>
        <v>282.23333333333335</v>
      </c>
      <c r="Y31" s="86">
        <f t="shared" si="3"/>
        <v>3.7</v>
      </c>
      <c r="Z31" s="49">
        <v>1</v>
      </c>
      <c r="AA31" s="30">
        <v>3</v>
      </c>
      <c r="AB31" s="3">
        <v>3</v>
      </c>
      <c r="AC31" s="30">
        <v>0</v>
      </c>
      <c r="AD31" s="3">
        <v>3</v>
      </c>
      <c r="AE31" s="53">
        <v>1</v>
      </c>
      <c r="AF31" s="3">
        <v>10</v>
      </c>
      <c r="AG31" s="30">
        <v>-30</v>
      </c>
      <c r="AH31" s="3">
        <v>1</v>
      </c>
      <c r="AI31" s="30">
        <v>0</v>
      </c>
      <c r="AJ31" s="54" t="s">
        <v>116</v>
      </c>
      <c r="AK31" s="55" t="s">
        <v>117</v>
      </c>
      <c r="AL31" s="24">
        <v>1</v>
      </c>
      <c r="AM31" s="82">
        <v>1</v>
      </c>
      <c r="AN31" s="56">
        <v>42437</v>
      </c>
      <c r="AO31" s="4">
        <v>3</v>
      </c>
      <c r="AP31" s="57" t="s">
        <v>118</v>
      </c>
      <c r="AQ31" s="57" t="s">
        <v>118</v>
      </c>
      <c r="AR31" s="57" t="s">
        <v>118</v>
      </c>
      <c r="AS31" s="57" t="s">
        <v>118</v>
      </c>
      <c r="AT31" s="57" t="s">
        <v>118</v>
      </c>
      <c r="AU31" s="57" t="s">
        <v>118</v>
      </c>
      <c r="AV31" s="57" t="s">
        <v>118</v>
      </c>
      <c r="AW31" s="57" t="s">
        <v>118</v>
      </c>
      <c r="AX31" s="59">
        <v>1</v>
      </c>
      <c r="AY31" s="24" t="s">
        <v>119</v>
      </c>
      <c r="AZ31" s="4">
        <v>12</v>
      </c>
      <c r="BA31" s="4">
        <v>8</v>
      </c>
      <c r="BB31" s="4">
        <v>0</v>
      </c>
      <c r="BC31" s="4">
        <v>0</v>
      </c>
      <c r="BD31" s="4">
        <v>0</v>
      </c>
      <c r="BE31" s="4">
        <v>0</v>
      </c>
      <c r="BF31" s="4">
        <v>0</v>
      </c>
      <c r="BG31" s="4">
        <v>0</v>
      </c>
      <c r="BH31" s="4">
        <v>0</v>
      </c>
      <c r="BI31" s="4">
        <v>0</v>
      </c>
      <c r="BJ31" s="94"/>
      <c r="BK31" s="90">
        <v>12</v>
      </c>
      <c r="BL31" s="94"/>
      <c r="BM31" s="90">
        <v>30</v>
      </c>
      <c r="BN31" s="94"/>
      <c r="BO31" s="92">
        <f t="shared" si="4"/>
        <v>2.5</v>
      </c>
      <c r="BP31" s="3"/>
      <c r="BQ31" s="87"/>
      <c r="BR31" s="3"/>
      <c r="BS31" s="3"/>
      <c r="BT31" s="3"/>
      <c r="BU31" s="3"/>
      <c r="BV31" s="3"/>
      <c r="BW31" s="3"/>
      <c r="BX31" s="3"/>
      <c r="BY31" s="3"/>
      <c r="BZ31" s="3"/>
      <c r="CA31" s="3"/>
      <c r="CB31" s="3"/>
      <c r="CC31" s="3"/>
      <c r="CD31" s="3"/>
      <c r="CE31" s="28"/>
      <c r="CF31" s="28"/>
      <c r="CG31" s="28"/>
      <c r="CH31" s="28"/>
      <c r="CI31" s="28"/>
      <c r="CJ31" s="28"/>
      <c r="CK31" s="28"/>
      <c r="CL31" s="28"/>
      <c r="CM31" s="28"/>
      <c r="CN31" s="28"/>
      <c r="CO31" s="28"/>
      <c r="CP31" s="28"/>
      <c r="CQ31" s="28"/>
      <c r="CR31" s="28"/>
      <c r="CS31" s="24"/>
      <c r="CT31" s="24"/>
      <c r="CU31" s="24"/>
      <c r="CV31" s="24"/>
      <c r="CW31" s="24"/>
      <c r="CX31" s="24"/>
      <c r="CY31" s="24"/>
      <c r="CZ31" s="24"/>
      <c r="DA31" s="24"/>
      <c r="DB31" s="24"/>
      <c r="DC31" s="24"/>
      <c r="DD31" s="24"/>
      <c r="DE31" s="24"/>
      <c r="DF31" s="24"/>
      <c r="DG31" s="60">
        <v>42776</v>
      </c>
      <c r="DH31" s="89">
        <f>DATEDIF(AN31,DG31,"d")/30</f>
        <v>11.3</v>
      </c>
      <c r="DI31" s="5">
        <v>1</v>
      </c>
      <c r="DJ31" s="34">
        <v>1</v>
      </c>
      <c r="DK31" s="5">
        <v>0</v>
      </c>
      <c r="DL31" s="34">
        <v>0</v>
      </c>
      <c r="DM31" s="5">
        <v>1</v>
      </c>
      <c r="DN31" s="34">
        <v>0</v>
      </c>
      <c r="DO31" s="5">
        <v>0</v>
      </c>
      <c r="DP31" s="34">
        <v>0</v>
      </c>
      <c r="DQ31" s="5">
        <v>0</v>
      </c>
      <c r="DR31" s="34">
        <v>0</v>
      </c>
      <c r="DS31" s="61" t="s">
        <v>120</v>
      </c>
      <c r="DT31" s="34">
        <v>0</v>
      </c>
      <c r="DU31" s="5">
        <v>0</v>
      </c>
    </row>
    <row r="32" spans="1:128" x14ac:dyDescent="0.2">
      <c r="A32" s="1">
        <v>29</v>
      </c>
      <c r="B32" s="28" t="s">
        <v>105</v>
      </c>
      <c r="C32" s="37">
        <v>19422</v>
      </c>
      <c r="D32" s="28">
        <f t="shared" si="0"/>
        <v>62</v>
      </c>
      <c r="E32" s="1">
        <v>2</v>
      </c>
      <c r="F32" s="28">
        <v>1800704</v>
      </c>
      <c r="G32" s="2">
        <v>0</v>
      </c>
      <c r="H32" s="64">
        <v>41395</v>
      </c>
      <c r="I32" s="42" t="s">
        <v>110</v>
      </c>
      <c r="J32" s="32">
        <v>1</v>
      </c>
      <c r="K32" s="48">
        <v>41661</v>
      </c>
      <c r="L32" s="32">
        <v>1</v>
      </c>
      <c r="M32" s="2">
        <v>1</v>
      </c>
      <c r="N32" s="2">
        <v>0</v>
      </c>
      <c r="O32" s="32">
        <v>1</v>
      </c>
      <c r="P32" s="48">
        <v>42157</v>
      </c>
      <c r="Q32" s="84">
        <f t="shared" si="1"/>
        <v>16.533333333333335</v>
      </c>
      <c r="R32" s="65" t="s">
        <v>182</v>
      </c>
      <c r="S32" s="2">
        <v>1</v>
      </c>
      <c r="T32" s="32">
        <v>0</v>
      </c>
      <c r="U32" s="3">
        <v>3</v>
      </c>
      <c r="V32" s="3">
        <v>0</v>
      </c>
      <c r="W32" s="30">
        <v>16</v>
      </c>
      <c r="X32" s="85">
        <f t="shared" si="2"/>
        <v>32.93333333333333</v>
      </c>
      <c r="Y32" s="86">
        <f t="shared" si="3"/>
        <v>7.5333333333333332</v>
      </c>
      <c r="Z32" s="49">
        <v>1</v>
      </c>
      <c r="AA32" s="30">
        <v>3</v>
      </c>
      <c r="AB32" s="3">
        <v>3</v>
      </c>
      <c r="AC32" s="30">
        <v>0</v>
      </c>
      <c r="AD32" s="3">
        <v>3</v>
      </c>
      <c r="AE32" s="53">
        <v>1</v>
      </c>
      <c r="AF32" s="3">
        <v>35</v>
      </c>
      <c r="AG32" s="30">
        <v>8</v>
      </c>
      <c r="AH32" s="3">
        <v>0</v>
      </c>
      <c r="AI32" s="30">
        <v>1</v>
      </c>
      <c r="AJ32" s="54" t="s">
        <v>116</v>
      </c>
      <c r="AK32" s="55" t="s">
        <v>183</v>
      </c>
      <c r="AL32" s="24">
        <v>1</v>
      </c>
      <c r="AM32" s="82">
        <v>3</v>
      </c>
      <c r="AN32" s="56">
        <v>42383</v>
      </c>
      <c r="AO32" s="4">
        <v>3</v>
      </c>
      <c r="AP32" s="4">
        <v>-4</v>
      </c>
      <c r="AQ32" s="4"/>
      <c r="AR32" s="4">
        <v>-3</v>
      </c>
      <c r="AS32" s="4"/>
      <c r="AT32" s="4">
        <v>-4</v>
      </c>
      <c r="AU32" s="4"/>
      <c r="AV32" s="4">
        <v>-5</v>
      </c>
      <c r="AW32" s="4"/>
      <c r="AX32" s="59">
        <v>3</v>
      </c>
      <c r="AY32" s="66" t="s">
        <v>129</v>
      </c>
      <c r="AZ32" s="4">
        <v>7</v>
      </c>
      <c r="BA32" s="4">
        <v>7</v>
      </c>
      <c r="BB32" s="4">
        <v>5</v>
      </c>
      <c r="BC32" s="4">
        <v>5</v>
      </c>
      <c r="BD32" s="4">
        <v>0</v>
      </c>
      <c r="BE32" s="4">
        <v>0</v>
      </c>
      <c r="BF32" s="4">
        <v>0</v>
      </c>
      <c r="BG32" s="4">
        <v>0</v>
      </c>
      <c r="BH32" s="4">
        <v>0</v>
      </c>
      <c r="BI32" s="4">
        <v>0</v>
      </c>
      <c r="BJ32" s="94">
        <v>10</v>
      </c>
      <c r="BK32" s="90"/>
      <c r="BL32" s="94">
        <v>35</v>
      </c>
      <c r="BM32" s="90"/>
      <c r="BN32" s="94">
        <f t="shared" si="5"/>
        <v>3.5</v>
      </c>
      <c r="BO32" s="92"/>
      <c r="BP32" s="79"/>
      <c r="BQ32" s="87"/>
      <c r="BR32" s="3"/>
      <c r="BS32" s="3"/>
      <c r="BT32" s="3"/>
      <c r="BU32" s="3"/>
      <c r="BV32" s="3"/>
      <c r="BW32" s="3"/>
      <c r="BX32" s="3"/>
      <c r="BY32" s="3"/>
      <c r="BZ32" s="3"/>
      <c r="CA32" s="3"/>
      <c r="CB32" s="3"/>
      <c r="CC32" s="3"/>
      <c r="CD32" s="3"/>
      <c r="CE32" s="28"/>
      <c r="CF32" s="28"/>
      <c r="CG32" s="28"/>
      <c r="CH32" s="28"/>
      <c r="CI32" s="28"/>
      <c r="CJ32" s="28"/>
      <c r="CK32" s="28"/>
      <c r="CL32" s="28"/>
      <c r="CM32" s="28"/>
      <c r="CN32" s="28"/>
      <c r="CO32" s="28"/>
      <c r="CP32" s="28"/>
      <c r="CQ32" s="28"/>
      <c r="CR32" s="28"/>
      <c r="CS32" s="24"/>
      <c r="CT32" s="24"/>
      <c r="CU32" s="24"/>
      <c r="CV32" s="24"/>
      <c r="CW32" s="24"/>
      <c r="CX32" s="24"/>
      <c r="CY32" s="24"/>
      <c r="CZ32" s="24"/>
      <c r="DA32" s="24"/>
      <c r="DB32" s="24"/>
      <c r="DC32" s="24"/>
      <c r="DD32" s="24"/>
      <c r="DE32" s="24"/>
      <c r="DF32" s="24"/>
      <c r="DG32" s="60">
        <v>42776</v>
      </c>
      <c r="DH32" s="89">
        <f>DATEDIF(AN32,DG32,"d")/30</f>
        <v>13.1</v>
      </c>
      <c r="DI32" s="5">
        <v>1</v>
      </c>
      <c r="DJ32" s="34">
        <v>3</v>
      </c>
      <c r="DK32" s="5">
        <v>0</v>
      </c>
      <c r="DL32" s="34">
        <v>0</v>
      </c>
      <c r="DM32" s="5">
        <v>3</v>
      </c>
      <c r="DN32" s="34">
        <v>0</v>
      </c>
      <c r="DO32" s="5">
        <v>0</v>
      </c>
      <c r="DP32" s="34">
        <v>0</v>
      </c>
      <c r="DQ32" s="5">
        <v>0</v>
      </c>
      <c r="DR32" s="34">
        <v>0</v>
      </c>
      <c r="DS32" s="5">
        <v>240</v>
      </c>
      <c r="DT32" s="34">
        <v>0</v>
      </c>
      <c r="DU32" s="5">
        <v>0</v>
      </c>
    </row>
    <row r="33" spans="1:126" x14ac:dyDescent="0.2">
      <c r="A33" s="1">
        <v>30</v>
      </c>
      <c r="B33" s="28" t="s">
        <v>106</v>
      </c>
      <c r="C33" s="37">
        <v>26059</v>
      </c>
      <c r="D33" s="28">
        <f t="shared" si="0"/>
        <v>42</v>
      </c>
      <c r="E33" s="1">
        <v>1</v>
      </c>
      <c r="F33" s="28">
        <v>716755</v>
      </c>
      <c r="G33" s="2">
        <v>0</v>
      </c>
      <c r="H33" s="64">
        <v>32509</v>
      </c>
      <c r="I33" s="42" t="s">
        <v>110</v>
      </c>
      <c r="J33" s="32">
        <v>1</v>
      </c>
      <c r="K33" s="48">
        <v>40855</v>
      </c>
      <c r="L33" s="32">
        <v>0</v>
      </c>
      <c r="M33" s="2">
        <v>1</v>
      </c>
      <c r="N33" s="2">
        <v>1</v>
      </c>
      <c r="O33" s="32">
        <v>1</v>
      </c>
      <c r="P33" s="48">
        <v>41423</v>
      </c>
      <c r="Q33" s="84">
        <f t="shared" si="1"/>
        <v>18.933333333333334</v>
      </c>
      <c r="R33" s="65" t="s">
        <v>132</v>
      </c>
      <c r="S33" s="2">
        <v>1</v>
      </c>
      <c r="T33" s="32">
        <v>0</v>
      </c>
      <c r="U33" s="3">
        <v>3</v>
      </c>
      <c r="V33" s="3">
        <v>0</v>
      </c>
      <c r="W33" s="30">
        <v>12</v>
      </c>
      <c r="X33" s="85">
        <f t="shared" si="2"/>
        <v>301.36666666666667</v>
      </c>
      <c r="Y33" s="86">
        <f t="shared" si="3"/>
        <v>4.2333333333333334</v>
      </c>
      <c r="Z33" s="49">
        <v>1</v>
      </c>
      <c r="AA33" s="30">
        <v>2</v>
      </c>
      <c r="AB33" s="3">
        <v>3</v>
      </c>
      <c r="AC33" s="30">
        <v>0</v>
      </c>
      <c r="AD33" s="3">
        <v>3</v>
      </c>
      <c r="AE33" s="53">
        <v>1</v>
      </c>
      <c r="AF33" s="3">
        <v>14</v>
      </c>
      <c r="AG33" s="30">
        <v>30</v>
      </c>
      <c r="AH33" s="3">
        <v>1</v>
      </c>
      <c r="AI33" s="30">
        <v>0</v>
      </c>
      <c r="AJ33" s="3">
        <v>120</v>
      </c>
      <c r="AK33" s="55" t="s">
        <v>142</v>
      </c>
      <c r="AL33" s="24">
        <v>1</v>
      </c>
      <c r="AM33" s="82">
        <v>1</v>
      </c>
      <c r="AN33" s="56">
        <v>41550</v>
      </c>
      <c r="AO33" s="4">
        <v>3</v>
      </c>
      <c r="AP33" s="4"/>
      <c r="AQ33" s="4"/>
      <c r="AR33" s="4"/>
      <c r="AS33" s="4"/>
      <c r="AT33" s="4"/>
      <c r="AU33" s="4"/>
      <c r="AV33" s="4"/>
      <c r="AW33" s="4"/>
      <c r="AX33" s="59">
        <v>1</v>
      </c>
      <c r="AY33" s="66" t="s">
        <v>143</v>
      </c>
      <c r="AZ33" s="4">
        <v>4</v>
      </c>
      <c r="BA33" s="4">
        <v>9</v>
      </c>
      <c r="BB33" s="4">
        <v>0</v>
      </c>
      <c r="BC33" s="4">
        <v>0</v>
      </c>
      <c r="BD33" s="4">
        <v>6</v>
      </c>
      <c r="BE33" s="4">
        <v>0</v>
      </c>
      <c r="BF33" s="4">
        <v>0</v>
      </c>
      <c r="BG33" s="4">
        <v>0</v>
      </c>
      <c r="BH33" s="4">
        <v>0</v>
      </c>
      <c r="BI33" s="4">
        <v>0</v>
      </c>
      <c r="BJ33" s="94"/>
      <c r="BK33" s="90">
        <v>9</v>
      </c>
      <c r="BL33" s="94"/>
      <c r="BM33" s="90">
        <v>30</v>
      </c>
      <c r="BN33" s="94"/>
      <c r="BO33" s="92">
        <f t="shared" si="4"/>
        <v>3.3333333333333335</v>
      </c>
      <c r="BP33" s="3"/>
      <c r="BQ33" s="87"/>
      <c r="BR33" s="3"/>
      <c r="BS33" s="3"/>
      <c r="BT33" s="3"/>
      <c r="BU33" s="3"/>
      <c r="BV33" s="3"/>
      <c r="BW33" s="3"/>
      <c r="BX33" s="3"/>
      <c r="BY33" s="3"/>
      <c r="BZ33" s="3"/>
      <c r="CA33" s="3"/>
      <c r="CB33" s="3"/>
      <c r="CC33" s="3"/>
      <c r="CD33" s="3"/>
      <c r="CE33" s="28"/>
      <c r="CF33" s="28"/>
      <c r="CG33" s="28"/>
      <c r="CH33" s="28"/>
      <c r="CI33" s="28"/>
      <c r="CJ33" s="28"/>
      <c r="CK33" s="28"/>
      <c r="CL33" s="28"/>
      <c r="CM33" s="28"/>
      <c r="CN33" s="28"/>
      <c r="CO33" s="28"/>
      <c r="CP33" s="28"/>
      <c r="CQ33" s="28"/>
      <c r="CR33" s="28"/>
      <c r="CS33" s="24"/>
      <c r="CT33" s="24"/>
      <c r="CU33" s="24"/>
      <c r="CV33" s="24"/>
      <c r="CW33" s="24"/>
      <c r="CX33" s="24"/>
      <c r="CY33" s="24"/>
      <c r="CZ33" s="24"/>
      <c r="DA33" s="24"/>
      <c r="DB33" s="24"/>
      <c r="DC33" s="24"/>
      <c r="DD33" s="24"/>
      <c r="DE33" s="24"/>
      <c r="DF33" s="24"/>
      <c r="DG33" s="60">
        <v>41780</v>
      </c>
      <c r="DH33" s="89">
        <f>DATEDIF(AN33,DG33,"d")/30</f>
        <v>7.666666666666667</v>
      </c>
      <c r="DI33" s="5">
        <v>1</v>
      </c>
      <c r="DJ33" s="34">
        <v>0</v>
      </c>
      <c r="DK33" s="5">
        <v>1</v>
      </c>
      <c r="DL33" s="34">
        <v>0</v>
      </c>
      <c r="DM33" s="5">
        <v>3</v>
      </c>
      <c r="DN33" s="34">
        <v>1</v>
      </c>
      <c r="DO33" s="5">
        <v>8</v>
      </c>
      <c r="DP33" s="34">
        <v>0</v>
      </c>
      <c r="DQ33" s="5">
        <v>1</v>
      </c>
      <c r="DR33" s="34">
        <v>0</v>
      </c>
      <c r="DS33" s="5">
        <v>120</v>
      </c>
      <c r="DT33" s="34">
        <v>1</v>
      </c>
      <c r="DU33" s="5">
        <v>4</v>
      </c>
      <c r="DV33" t="s">
        <v>147</v>
      </c>
    </row>
    <row r="34" spans="1:126" x14ac:dyDescent="0.2">
      <c r="A34" s="1">
        <v>31</v>
      </c>
      <c r="B34" s="28" t="s">
        <v>107</v>
      </c>
      <c r="C34" s="37">
        <v>16479</v>
      </c>
      <c r="D34" s="28">
        <f t="shared" si="0"/>
        <v>69</v>
      </c>
      <c r="E34" s="1">
        <v>2</v>
      </c>
      <c r="F34" s="28">
        <v>590244</v>
      </c>
      <c r="G34" s="2">
        <v>0</v>
      </c>
      <c r="H34" s="64">
        <v>41183</v>
      </c>
      <c r="I34" s="42" t="s">
        <v>110</v>
      </c>
      <c r="J34" s="32">
        <v>1</v>
      </c>
      <c r="K34" s="48">
        <v>41291</v>
      </c>
      <c r="L34" s="32">
        <v>0</v>
      </c>
      <c r="M34" s="2">
        <v>1</v>
      </c>
      <c r="N34" s="2">
        <v>1</v>
      </c>
      <c r="O34" s="32">
        <v>1</v>
      </c>
      <c r="P34" s="48">
        <v>41426</v>
      </c>
      <c r="Q34" s="84">
        <f t="shared" si="1"/>
        <v>4.5</v>
      </c>
      <c r="R34" s="81" t="s">
        <v>154</v>
      </c>
      <c r="S34" s="2">
        <v>1</v>
      </c>
      <c r="T34" s="32">
        <v>0</v>
      </c>
      <c r="U34" s="3">
        <v>3</v>
      </c>
      <c r="V34" s="3">
        <v>0</v>
      </c>
      <c r="W34" s="30">
        <v>12</v>
      </c>
      <c r="X34" s="85">
        <f t="shared" si="2"/>
        <v>19.933333333333334</v>
      </c>
      <c r="Y34" s="86">
        <f t="shared" si="3"/>
        <v>11.833333333333334</v>
      </c>
      <c r="Z34" s="49">
        <v>1</v>
      </c>
      <c r="AA34" s="30">
        <v>3</v>
      </c>
      <c r="AB34" s="3">
        <v>3</v>
      </c>
      <c r="AC34" s="30">
        <v>1</v>
      </c>
      <c r="AD34" s="3">
        <v>3</v>
      </c>
      <c r="AE34" s="53">
        <v>1</v>
      </c>
      <c r="AF34" s="3">
        <v>30</v>
      </c>
      <c r="AG34" s="30">
        <v>-25</v>
      </c>
      <c r="AH34" s="3">
        <v>1</v>
      </c>
      <c r="AI34" s="30">
        <v>0</v>
      </c>
      <c r="AJ34" s="54" t="s">
        <v>120</v>
      </c>
      <c r="AK34" s="55" t="s">
        <v>117</v>
      </c>
      <c r="AL34" s="24">
        <v>2</v>
      </c>
      <c r="AM34" s="82">
        <v>3</v>
      </c>
      <c r="AN34" s="56">
        <v>41781</v>
      </c>
      <c r="AO34" s="4">
        <v>3</v>
      </c>
      <c r="AP34" s="4"/>
      <c r="AQ34" s="4"/>
      <c r="AR34" s="4"/>
      <c r="AS34" s="4"/>
      <c r="AT34" s="4"/>
      <c r="AU34" s="4"/>
      <c r="AV34" s="4"/>
      <c r="AW34" s="4"/>
      <c r="AX34" s="59">
        <v>1</v>
      </c>
      <c r="AY34" s="66" t="s">
        <v>145</v>
      </c>
      <c r="AZ34" s="4">
        <v>8</v>
      </c>
      <c r="BA34" s="4">
        <v>7</v>
      </c>
      <c r="BB34" s="4">
        <v>0</v>
      </c>
      <c r="BC34" s="4">
        <v>0</v>
      </c>
      <c r="BD34" s="4">
        <v>0</v>
      </c>
      <c r="BE34" s="4">
        <v>5</v>
      </c>
      <c r="BF34" s="4">
        <v>0</v>
      </c>
      <c r="BG34" s="4">
        <v>0</v>
      </c>
      <c r="BH34" s="4">
        <v>0</v>
      </c>
      <c r="BI34" s="4">
        <v>0</v>
      </c>
      <c r="BJ34" s="94">
        <v>14</v>
      </c>
      <c r="BK34" s="90">
        <v>13</v>
      </c>
      <c r="BL34" s="94">
        <v>30</v>
      </c>
      <c r="BM34" s="90">
        <v>25</v>
      </c>
      <c r="BN34" s="94">
        <f t="shared" si="5"/>
        <v>2.1428571428571428</v>
      </c>
      <c r="BO34" s="92">
        <f t="shared" si="4"/>
        <v>1.9230769230769231</v>
      </c>
      <c r="BP34" s="79">
        <v>42212</v>
      </c>
      <c r="BQ34" s="88">
        <f>DATEDIF(AN34,BP34,"d")/30</f>
        <v>14.366666666666667</v>
      </c>
      <c r="BR34" s="3">
        <v>1</v>
      </c>
      <c r="BS34" s="3">
        <v>0</v>
      </c>
      <c r="BT34" s="3">
        <v>3</v>
      </c>
      <c r="BU34" s="3">
        <v>0</v>
      </c>
      <c r="BV34" s="3">
        <v>3</v>
      </c>
      <c r="BW34" s="3">
        <v>1</v>
      </c>
      <c r="BX34" s="3">
        <v>25</v>
      </c>
      <c r="BY34" s="3">
        <v>0</v>
      </c>
      <c r="BZ34" s="3">
        <v>1</v>
      </c>
      <c r="CA34" s="3">
        <v>0</v>
      </c>
      <c r="CB34" s="54" t="s">
        <v>120</v>
      </c>
      <c r="CC34" s="3">
        <v>0</v>
      </c>
      <c r="CD34" s="3">
        <v>0</v>
      </c>
      <c r="CE34" s="67">
        <v>42248</v>
      </c>
      <c r="CF34" s="28">
        <v>3</v>
      </c>
      <c r="CG34" s="68" t="s">
        <v>146</v>
      </c>
      <c r="CH34" s="28">
        <v>2</v>
      </c>
      <c r="CI34" s="28">
        <v>0</v>
      </c>
      <c r="CJ34" s="28">
        <v>0</v>
      </c>
      <c r="CK34" s="28">
        <v>7</v>
      </c>
      <c r="CL34" s="28">
        <v>7</v>
      </c>
      <c r="CM34" s="28">
        <v>0</v>
      </c>
      <c r="CN34" s="28">
        <v>0</v>
      </c>
      <c r="CO34" s="28">
        <v>0</v>
      </c>
      <c r="CP34" s="28">
        <v>0</v>
      </c>
      <c r="CQ34" s="28">
        <v>0</v>
      </c>
      <c r="CR34" s="28">
        <v>0</v>
      </c>
      <c r="CS34" s="24"/>
      <c r="CT34" s="24"/>
      <c r="CU34" s="24"/>
      <c r="CV34" s="24"/>
      <c r="CW34" s="24"/>
      <c r="CX34" s="24"/>
      <c r="CY34" s="24"/>
      <c r="CZ34" s="24"/>
      <c r="DA34" s="24"/>
      <c r="DB34" s="24"/>
      <c r="DC34" s="24"/>
      <c r="DD34" s="24"/>
      <c r="DE34" s="24"/>
      <c r="DF34" s="24"/>
      <c r="DG34" s="60">
        <v>42573</v>
      </c>
      <c r="DH34" s="89">
        <f>DATEDIF(CE34,DG34,"d")/30</f>
        <v>10.833333333333334</v>
      </c>
      <c r="DI34" s="5">
        <v>1</v>
      </c>
      <c r="DJ34" s="34">
        <v>3</v>
      </c>
      <c r="DK34" s="5">
        <v>3</v>
      </c>
      <c r="DL34" s="34">
        <v>3</v>
      </c>
      <c r="DM34" s="5">
        <v>3</v>
      </c>
      <c r="DN34" s="34">
        <v>0</v>
      </c>
      <c r="DO34" s="5">
        <v>0</v>
      </c>
      <c r="DP34" s="34">
        <v>0</v>
      </c>
      <c r="DQ34" s="5">
        <v>0</v>
      </c>
      <c r="DR34" s="34">
        <v>0</v>
      </c>
      <c r="DS34" s="61" t="s">
        <v>120</v>
      </c>
      <c r="DT34" s="34">
        <v>0</v>
      </c>
      <c r="DU34" s="5">
        <v>0</v>
      </c>
    </row>
    <row r="35" spans="1:126" x14ac:dyDescent="0.2">
      <c r="A35" s="1">
        <v>32</v>
      </c>
      <c r="B35" s="28" t="s">
        <v>108</v>
      </c>
      <c r="C35" s="37">
        <v>21811</v>
      </c>
      <c r="D35" s="28">
        <f t="shared" si="0"/>
        <v>49</v>
      </c>
      <c r="E35" s="1">
        <v>2</v>
      </c>
      <c r="F35" s="28">
        <v>332573</v>
      </c>
      <c r="G35" s="2">
        <v>0</v>
      </c>
      <c r="H35" s="64">
        <v>36526</v>
      </c>
      <c r="I35" s="42" t="s">
        <v>110</v>
      </c>
      <c r="J35" s="32">
        <v>1</v>
      </c>
      <c r="K35" s="48">
        <v>39387</v>
      </c>
      <c r="L35" s="32">
        <v>0</v>
      </c>
      <c r="M35" s="2">
        <v>1</v>
      </c>
      <c r="N35" s="2">
        <v>0</v>
      </c>
      <c r="O35" s="32">
        <v>1</v>
      </c>
      <c r="P35" s="48">
        <v>39841</v>
      </c>
      <c r="Q35" s="84">
        <f t="shared" si="1"/>
        <v>15.133333333333333</v>
      </c>
      <c r="R35" s="65" t="s">
        <v>141</v>
      </c>
      <c r="S35" s="2">
        <v>1</v>
      </c>
      <c r="T35" s="32">
        <v>0</v>
      </c>
      <c r="U35" s="3">
        <v>1</v>
      </c>
      <c r="V35" s="3">
        <v>0</v>
      </c>
      <c r="W35" s="30">
        <v>24</v>
      </c>
      <c r="X35" s="85">
        <f t="shared" si="2"/>
        <v>115.43333333333334</v>
      </c>
      <c r="Y35" s="86">
        <f t="shared" si="3"/>
        <v>4.9333333333333336</v>
      </c>
      <c r="Z35" s="49">
        <v>1</v>
      </c>
      <c r="AA35" s="30">
        <v>2</v>
      </c>
      <c r="AB35" s="3">
        <v>3</v>
      </c>
      <c r="AC35" s="30">
        <v>0</v>
      </c>
      <c r="AD35" s="3">
        <v>2</v>
      </c>
      <c r="AE35" s="53">
        <v>1</v>
      </c>
      <c r="AF35" s="3">
        <v>-4</v>
      </c>
      <c r="AG35" s="30">
        <v>20</v>
      </c>
      <c r="AH35" s="3">
        <v>1</v>
      </c>
      <c r="AI35" s="30">
        <v>0</v>
      </c>
      <c r="AJ35" s="54" t="s">
        <v>120</v>
      </c>
      <c r="AK35" s="55" t="s">
        <v>142</v>
      </c>
      <c r="AL35" s="24">
        <v>1</v>
      </c>
      <c r="AM35" s="82">
        <v>1</v>
      </c>
      <c r="AN35" s="56">
        <v>39989</v>
      </c>
      <c r="AO35" s="4">
        <v>3</v>
      </c>
      <c r="AP35" s="4"/>
      <c r="AQ35" s="4"/>
      <c r="AR35" s="4"/>
      <c r="AS35" s="4"/>
      <c r="AT35" s="4"/>
      <c r="AU35" s="4"/>
      <c r="AV35" s="4"/>
      <c r="AW35" s="4"/>
      <c r="AX35" s="59">
        <v>1</v>
      </c>
      <c r="AY35" s="66" t="s">
        <v>143</v>
      </c>
      <c r="AZ35" s="4">
        <v>0</v>
      </c>
      <c r="BA35" s="4">
        <v>6</v>
      </c>
      <c r="BB35" s="4">
        <v>0</v>
      </c>
      <c r="BC35" s="4">
        <v>0</v>
      </c>
      <c r="BD35" s="4">
        <v>4</v>
      </c>
      <c r="BE35" s="4">
        <v>0</v>
      </c>
      <c r="BF35" s="4">
        <v>0</v>
      </c>
      <c r="BG35" s="4">
        <v>0</v>
      </c>
      <c r="BH35" s="4">
        <v>0</v>
      </c>
      <c r="BI35" s="57">
        <v>0</v>
      </c>
      <c r="BJ35" s="94"/>
      <c r="BK35" s="90">
        <v>10</v>
      </c>
      <c r="BL35" s="94"/>
      <c r="BM35" s="90">
        <v>20</v>
      </c>
      <c r="BN35" s="94"/>
      <c r="BO35" s="92">
        <f t="shared" si="4"/>
        <v>2</v>
      </c>
      <c r="BP35" s="3"/>
      <c r="BQ35" s="3"/>
      <c r="BR35" s="3"/>
      <c r="BS35" s="3"/>
      <c r="BT35" s="3"/>
      <c r="BU35" s="3"/>
      <c r="BV35" s="3"/>
      <c r="BW35" s="3"/>
      <c r="BX35" s="3"/>
      <c r="BY35" s="3"/>
      <c r="BZ35" s="3"/>
      <c r="CA35" s="3"/>
      <c r="CB35" s="3"/>
      <c r="CC35" s="3"/>
      <c r="CD35" s="3"/>
      <c r="CE35" s="28"/>
      <c r="CF35" s="28"/>
      <c r="CG35" s="28"/>
      <c r="CH35" s="28"/>
      <c r="CI35" s="28"/>
      <c r="CJ35" s="28"/>
      <c r="CK35" s="28"/>
      <c r="CL35" s="28"/>
      <c r="CM35" s="28"/>
      <c r="CN35" s="28"/>
      <c r="CO35" s="28"/>
      <c r="CP35" s="28"/>
      <c r="CQ35" s="28"/>
      <c r="CR35" s="28"/>
      <c r="CS35" s="24"/>
      <c r="CT35" s="24"/>
      <c r="CU35" s="24"/>
      <c r="CV35" s="24"/>
      <c r="CW35" s="24"/>
      <c r="CX35" s="24"/>
      <c r="CY35" s="24"/>
      <c r="CZ35" s="24"/>
      <c r="DA35" s="24"/>
      <c r="DB35" s="24"/>
      <c r="DC35" s="24"/>
      <c r="DD35" s="24"/>
      <c r="DE35" s="24"/>
      <c r="DF35" s="24"/>
      <c r="DG35" s="60">
        <v>40248</v>
      </c>
      <c r="DH35" s="89">
        <f>DATEDIF(AN35,DG35,"d")/30</f>
        <v>8.6333333333333329</v>
      </c>
      <c r="DI35" s="5">
        <v>1</v>
      </c>
      <c r="DJ35" s="34">
        <v>1</v>
      </c>
      <c r="DK35" s="5">
        <v>3</v>
      </c>
      <c r="DL35" s="34">
        <v>0</v>
      </c>
      <c r="DM35" s="5">
        <v>2</v>
      </c>
      <c r="DN35" s="34">
        <v>0</v>
      </c>
      <c r="DO35" s="5">
        <v>0</v>
      </c>
      <c r="DP35" s="34">
        <v>0</v>
      </c>
      <c r="DQ35" s="5">
        <v>0</v>
      </c>
      <c r="DR35" s="34">
        <v>0</v>
      </c>
      <c r="DS35" s="5">
        <v>240</v>
      </c>
      <c r="DT35" s="34">
        <v>0</v>
      </c>
      <c r="DU35" s="5">
        <v>0</v>
      </c>
      <c r="DV35" t="s">
        <v>144</v>
      </c>
    </row>
    <row r="36" spans="1:126" x14ac:dyDescent="0.2">
      <c r="K36"/>
      <c r="L36"/>
      <c r="M36"/>
      <c r="N36"/>
      <c r="O36"/>
      <c r="P36"/>
      <c r="Q36"/>
      <c r="R36"/>
      <c r="S36"/>
      <c r="T36"/>
    </row>
    <row r="37" spans="1:126" x14ac:dyDescent="0.2">
      <c r="K37"/>
      <c r="L37"/>
      <c r="M37"/>
      <c r="N37"/>
      <c r="O37"/>
      <c r="P37"/>
      <c r="Q37"/>
      <c r="R37"/>
      <c r="S37"/>
      <c r="T37"/>
    </row>
    <row r="38" spans="1:126" x14ac:dyDescent="0.2">
      <c r="D38" t="s">
        <v>222</v>
      </c>
      <c r="E38" t="s">
        <v>215</v>
      </c>
      <c r="J38" t="s">
        <v>225</v>
      </c>
      <c r="K38"/>
      <c r="L38" t="s">
        <v>226</v>
      </c>
      <c r="M38" t="s">
        <v>228</v>
      </c>
      <c r="N38" t="s">
        <v>229</v>
      </c>
      <c r="O38" t="s">
        <v>230</v>
      </c>
      <c r="P38"/>
      <c r="Q38" t="s">
        <v>222</v>
      </c>
      <c r="R38"/>
      <c r="S38"/>
      <c r="T38" t="s">
        <v>231</v>
      </c>
      <c r="U38" t="s">
        <v>232</v>
      </c>
      <c r="V38" t="s">
        <v>237</v>
      </c>
      <c r="W38" t="s">
        <v>238</v>
      </c>
      <c r="X38" t="s">
        <v>241</v>
      </c>
      <c r="Y38" t="s">
        <v>222</v>
      </c>
      <c r="Z38" t="s">
        <v>244</v>
      </c>
      <c r="AA38" t="s">
        <v>245</v>
      </c>
      <c r="AB38" t="s">
        <v>245</v>
      </c>
      <c r="AC38" t="s">
        <v>245</v>
      </c>
      <c r="AD38" t="s">
        <v>245</v>
      </c>
      <c r="AE38" t="s">
        <v>233</v>
      </c>
      <c r="AH38" t="s">
        <v>233</v>
      </c>
      <c r="AI38" t="s">
        <v>233</v>
      </c>
      <c r="AL38" t="s">
        <v>222</v>
      </c>
      <c r="AM38" t="s">
        <v>249</v>
      </c>
      <c r="DH38" t="s">
        <v>222</v>
      </c>
      <c r="DI38" t="s">
        <v>255</v>
      </c>
      <c r="DJ38" t="s">
        <v>256</v>
      </c>
      <c r="DK38" t="s">
        <v>256</v>
      </c>
      <c r="DL38" t="s">
        <v>256</v>
      </c>
      <c r="DM38" t="s">
        <v>256</v>
      </c>
      <c r="DN38" t="s">
        <v>259</v>
      </c>
      <c r="DQ38" t="s">
        <v>233</v>
      </c>
      <c r="DR38" t="s">
        <v>233</v>
      </c>
      <c r="DT38" t="s">
        <v>233</v>
      </c>
    </row>
    <row r="39" spans="1:126" x14ac:dyDescent="0.2">
      <c r="D39">
        <f>AVERAGE(D4:D35)</f>
        <v>53.3125</v>
      </c>
      <c r="E39">
        <f>COUNTIF(E4:E35,1)</f>
        <v>11</v>
      </c>
      <c r="J39" s="99">
        <v>1</v>
      </c>
      <c r="K39"/>
      <c r="L39">
        <f>COUNTIF(L4:L35,1)</f>
        <v>11</v>
      </c>
      <c r="M39">
        <f>COUNTIF(M4:M35,1)</f>
        <v>24</v>
      </c>
      <c r="N39">
        <f>COUNTIF(N4:N35,1)</f>
        <v>6</v>
      </c>
      <c r="O39">
        <f>COUNTIF(O4:O35,1)</f>
        <v>24</v>
      </c>
      <c r="P39"/>
      <c r="Q39" s="101">
        <f>AVERAGE(Q4:Q35)</f>
        <v>17.350724637681161</v>
      </c>
      <c r="R39"/>
      <c r="S39"/>
      <c r="T39">
        <f>COUNTIF(T4:T35,1)</f>
        <v>8</v>
      </c>
      <c r="U39" t="s">
        <v>233</v>
      </c>
      <c r="V39" t="s">
        <v>233</v>
      </c>
      <c r="W39">
        <f>AVERAGE(W4:W35)</f>
        <v>15.96875</v>
      </c>
      <c r="X39" s="101">
        <f>+AVERAGE(X4:X35)</f>
        <v>59.763541666666669</v>
      </c>
      <c r="Y39" s="101">
        <f>AVERAGE(Y4:Y35)</f>
        <v>9.5097222222222211</v>
      </c>
      <c r="Z39">
        <f>COUNTIF(Z4:Z35,1)</f>
        <v>31</v>
      </c>
      <c r="AA39" t="s">
        <v>233</v>
      </c>
      <c r="AB39" t="s">
        <v>233</v>
      </c>
      <c r="AC39" t="s">
        <v>233</v>
      </c>
      <c r="AD39" t="s">
        <v>233</v>
      </c>
      <c r="AE39">
        <f>COUNTIF(AE4:AE35,1)</f>
        <v>32</v>
      </c>
      <c r="AH39">
        <f>COUNTIF(AH4:AH35,1)</f>
        <v>30</v>
      </c>
      <c r="AI39">
        <f>COUNTIF(AI4:AI35,1)</f>
        <v>9</v>
      </c>
      <c r="AL39">
        <f>AVERAGE(AL4:AL35)</f>
        <v>1.3125</v>
      </c>
      <c r="AM39" t="s">
        <v>233</v>
      </c>
      <c r="DH39" s="101">
        <f>AVERAGE(DH4:DH35)</f>
        <v>9.1937499999999996</v>
      </c>
      <c r="DI39">
        <f>COUNTIF(DI4:DI35,1)</f>
        <v>28</v>
      </c>
      <c r="DJ39">
        <f>COUNTIF(DJ4:DJ35,3)</f>
        <v>12</v>
      </c>
      <c r="DK39">
        <f>COUNTIF(DK4:DK35,3)</f>
        <v>11</v>
      </c>
      <c r="DL39">
        <f>COUNTIF(DL4:DL35,3)</f>
        <v>4</v>
      </c>
      <c r="DM39">
        <f>COUNTIF(DM4:DM35,3)</f>
        <v>15</v>
      </c>
      <c r="DN39">
        <f>COUNTIF(DN4:DN35,1)</f>
        <v>5</v>
      </c>
      <c r="DQ39">
        <f>COUNTIF(DQ4:DQ35,1)</f>
        <v>5</v>
      </c>
      <c r="DR39">
        <f>COUNTIF(DR4:DR35,1)</f>
        <v>2</v>
      </c>
      <c r="DT39">
        <f>COUNTIF(DT4:DT35,1)</f>
        <v>4</v>
      </c>
    </row>
    <row r="40" spans="1:126" x14ac:dyDescent="0.2">
      <c r="K40"/>
      <c r="L40" t="s">
        <v>227</v>
      </c>
      <c r="M40" t="s">
        <v>227</v>
      </c>
      <c r="N40" t="s">
        <v>227</v>
      </c>
      <c r="O40"/>
      <c r="P40"/>
      <c r="Q40"/>
      <c r="R40"/>
      <c r="S40"/>
      <c r="T40" t="s">
        <v>227</v>
      </c>
      <c r="U40">
        <f>COUNTIF(U4:U35,1)</f>
        <v>11</v>
      </c>
      <c r="V40">
        <f>COUNTIF(V4:V35,1)</f>
        <v>8</v>
      </c>
      <c r="W40" t="s">
        <v>239</v>
      </c>
      <c r="X40" t="s">
        <v>242</v>
      </c>
      <c r="Y40" t="s">
        <v>242</v>
      </c>
      <c r="Z40" t="s">
        <v>227</v>
      </c>
      <c r="AA40">
        <f>COUNTIF(AA4:AA35,3)</f>
        <v>19</v>
      </c>
      <c r="AB40">
        <f>COUNTIF(AB4:AB35,3)</f>
        <v>14</v>
      </c>
      <c r="AC40">
        <f>COUNTIF(AC4:AC35,3)</f>
        <v>1</v>
      </c>
      <c r="AD40">
        <f>COUNTIF(AD4:AD35,3)</f>
        <v>20</v>
      </c>
      <c r="AE40" t="s">
        <v>227</v>
      </c>
      <c r="AH40" t="s">
        <v>227</v>
      </c>
      <c r="AI40" t="s">
        <v>227</v>
      </c>
      <c r="AL40" t="s">
        <v>240</v>
      </c>
      <c r="AM40">
        <f>COUNTIF(AM4:AM35,1)</f>
        <v>15</v>
      </c>
      <c r="DH40" t="s">
        <v>240</v>
      </c>
      <c r="DI40" t="s">
        <v>227</v>
      </c>
      <c r="DJ40" s="100">
        <f>12/32</f>
        <v>0.375</v>
      </c>
      <c r="DK40" s="100">
        <f>11/32</f>
        <v>0.34375</v>
      </c>
      <c r="DL40" s="100">
        <f>4/32</f>
        <v>0.125</v>
      </c>
      <c r="DM40" s="100">
        <f>15/32</f>
        <v>0.46875</v>
      </c>
      <c r="DN40" t="s">
        <v>227</v>
      </c>
      <c r="DQ40" t="s">
        <v>227</v>
      </c>
      <c r="DR40" t="s">
        <v>227</v>
      </c>
      <c r="DT40" t="s">
        <v>227</v>
      </c>
    </row>
    <row r="41" spans="1:126" x14ac:dyDescent="0.2">
      <c r="E41" t="s">
        <v>224</v>
      </c>
      <c r="K41"/>
      <c r="L41" s="100">
        <f>11/32</f>
        <v>0.34375</v>
      </c>
      <c r="M41" s="100">
        <f>24/32</f>
        <v>0.75</v>
      </c>
      <c r="N41" s="100">
        <f>6/32</f>
        <v>0.1875</v>
      </c>
      <c r="O41" s="100">
        <f>24/32</f>
        <v>0.75</v>
      </c>
      <c r="P41"/>
      <c r="Q41"/>
      <c r="R41"/>
      <c r="S41"/>
      <c r="T41" s="100">
        <f>8/32</f>
        <v>0.25</v>
      </c>
      <c r="U41" t="s">
        <v>234</v>
      </c>
      <c r="V41" t="s">
        <v>227</v>
      </c>
      <c r="W41">
        <f>MIN(W4:W35)</f>
        <v>5</v>
      </c>
      <c r="X41" s="101">
        <f>MIN(X4:X35)</f>
        <v>17.366666666666667</v>
      </c>
      <c r="Y41" s="101">
        <f>MIN(Y4:Y35)</f>
        <v>2.5666666666666669</v>
      </c>
      <c r="Z41" s="100">
        <f>31/32</f>
        <v>0.96875</v>
      </c>
      <c r="AA41" t="s">
        <v>227</v>
      </c>
      <c r="AB41" t="s">
        <v>227</v>
      </c>
      <c r="AC41" t="s">
        <v>227</v>
      </c>
      <c r="AD41" t="s">
        <v>227</v>
      </c>
      <c r="AE41" s="100">
        <f>32/32</f>
        <v>1</v>
      </c>
      <c r="AH41" s="100">
        <f>30/32</f>
        <v>0.9375</v>
      </c>
      <c r="AI41" s="100">
        <f>9/32</f>
        <v>0.28125</v>
      </c>
      <c r="AL41">
        <f>STDEV(AL4:AL35)</f>
        <v>0.53506104565801194</v>
      </c>
      <c r="AM41" t="s">
        <v>227</v>
      </c>
      <c r="DH41">
        <f>STDEV(DH4:DH35)</f>
        <v>3.5118584313119849</v>
      </c>
      <c r="DI41" s="100">
        <f>28/32</f>
        <v>0.875</v>
      </c>
      <c r="DJ41" t="s">
        <v>257</v>
      </c>
      <c r="DK41" t="s">
        <v>257</v>
      </c>
      <c r="DL41" t="s">
        <v>257</v>
      </c>
      <c r="DM41" t="s">
        <v>257</v>
      </c>
      <c r="DN41" s="100">
        <f>5/32</f>
        <v>0.15625</v>
      </c>
      <c r="DQ41" s="100">
        <f>5/32</f>
        <v>0.15625</v>
      </c>
      <c r="DR41" s="100">
        <f>2/32</f>
        <v>6.25E-2</v>
      </c>
      <c r="DT41" s="100">
        <f>4/32</f>
        <v>0.125</v>
      </c>
    </row>
    <row r="42" spans="1:126" x14ac:dyDescent="0.2">
      <c r="D42" t="s">
        <v>223</v>
      </c>
      <c r="E42">
        <f>COUNTIF(E4:E35,2)</f>
        <v>21</v>
      </c>
      <c r="K42"/>
      <c r="L42"/>
      <c r="M42"/>
      <c r="N42"/>
      <c r="O42"/>
      <c r="P42"/>
      <c r="Q42"/>
      <c r="R42"/>
      <c r="S42"/>
      <c r="T42"/>
      <c r="U42" s="100">
        <f>11/32</f>
        <v>0.34375</v>
      </c>
      <c r="V42" s="100">
        <f>8/32</f>
        <v>0.25</v>
      </c>
      <c r="W42" t="s">
        <v>240</v>
      </c>
      <c r="X42" t="s">
        <v>243</v>
      </c>
      <c r="Y42" t="s">
        <v>243</v>
      </c>
      <c r="AA42" s="100">
        <f>19/32</f>
        <v>0.59375</v>
      </c>
      <c r="AB42" s="100">
        <f>14/32</f>
        <v>0.4375</v>
      </c>
      <c r="AC42" s="100">
        <f>1/32</f>
        <v>3.125E-2</v>
      </c>
      <c r="AD42" s="100">
        <f>20/32</f>
        <v>0.625</v>
      </c>
      <c r="AM42" s="100">
        <f>15/32</f>
        <v>0.46875</v>
      </c>
      <c r="DJ42">
        <f>COUNTIF(DJ4:DJ35,1)+COUNTIF(DJ4:DJ35,2)</f>
        <v>6</v>
      </c>
      <c r="DK42">
        <f>COUNTIF(DK4:DK35,1)+COUNTIF(DK4:DK35,2)</f>
        <v>6</v>
      </c>
      <c r="DL42">
        <f>COUNTIF(DL4:DL35,1)+COUNTIF(DL4:DL35,2)</f>
        <v>1</v>
      </c>
      <c r="DM42">
        <f>COUNTIF(DM4:DM35,1)+COUNTIF(DM4:DM35,2)</f>
        <v>4</v>
      </c>
      <c r="DN42" t="s">
        <v>262</v>
      </c>
    </row>
    <row r="43" spans="1:126" x14ac:dyDescent="0.2">
      <c r="D43">
        <f>STDEV(D4:D35)</f>
        <v>11.588196163449281</v>
      </c>
      <c r="K43"/>
      <c r="L43"/>
      <c r="M43"/>
      <c r="N43"/>
      <c r="O43"/>
      <c r="P43"/>
      <c r="Q43"/>
      <c r="R43"/>
      <c r="S43"/>
      <c r="T43"/>
      <c r="U43" t="s">
        <v>235</v>
      </c>
      <c r="W43">
        <f>STDEV(W4:W35)</f>
        <v>7.3725050454483441</v>
      </c>
      <c r="X43" s="101">
        <f>MAX(X4:X35)</f>
        <v>301.36666666666667</v>
      </c>
      <c r="Y43" s="101">
        <f>MAX(Y4:Y35)</f>
        <v>28.233333333333334</v>
      </c>
      <c r="AA43" t="s">
        <v>246</v>
      </c>
      <c r="AB43" t="s">
        <v>246</v>
      </c>
      <c r="AC43" t="s">
        <v>246</v>
      </c>
      <c r="AD43" t="s">
        <v>246</v>
      </c>
      <c r="AM43" t="s">
        <v>251</v>
      </c>
      <c r="DJ43" s="100">
        <f>6/32</f>
        <v>0.1875</v>
      </c>
      <c r="DK43" s="100">
        <f>6/32</f>
        <v>0.1875</v>
      </c>
      <c r="DL43" s="100">
        <f>1/32</f>
        <v>3.125E-2</v>
      </c>
      <c r="DM43" s="100">
        <f>4/32</f>
        <v>0.125</v>
      </c>
      <c r="DN43" s="102" t="s">
        <v>260</v>
      </c>
    </row>
    <row r="44" spans="1:126" x14ac:dyDescent="0.2">
      <c r="K44"/>
      <c r="L44"/>
      <c r="M44"/>
      <c r="N44"/>
      <c r="O44"/>
      <c r="P44"/>
      <c r="Q44"/>
      <c r="R44"/>
      <c r="S44"/>
      <c r="T44"/>
      <c r="U44" t="s">
        <v>233</v>
      </c>
      <c r="Y44" t="s">
        <v>240</v>
      </c>
      <c r="AA44">
        <f>COUNTIF(AA4:AA35,1)+COUNTIF(AA4:AA35,2)</f>
        <v>8</v>
      </c>
      <c r="AB44">
        <f>COUNTIF(AB4:AB35,1)+COUNTIF(AB4:AB35,2)</f>
        <v>6</v>
      </c>
      <c r="AC44">
        <f>COUNTIF(AC4:AC35,1)+COUNTIF(AC4:AC35,2)</f>
        <v>1</v>
      </c>
      <c r="AD44">
        <f>COUNTIF(AD4:AD35,1)+COUNTIF(AD4:AD35,2)</f>
        <v>3</v>
      </c>
      <c r="AM44">
        <v>13</v>
      </c>
      <c r="DJ44" t="s">
        <v>258</v>
      </c>
      <c r="DK44" t="s">
        <v>258</v>
      </c>
      <c r="DL44" t="s">
        <v>258</v>
      </c>
      <c r="DM44" t="s">
        <v>258</v>
      </c>
      <c r="DN44" s="102" t="s">
        <v>261</v>
      </c>
    </row>
    <row r="45" spans="1:126" x14ac:dyDescent="0.2">
      <c r="K45"/>
      <c r="L45"/>
      <c r="M45"/>
      <c r="N45"/>
      <c r="O45"/>
      <c r="P45"/>
      <c r="Q45"/>
      <c r="R45"/>
      <c r="S45"/>
      <c r="T45"/>
      <c r="U45">
        <f>COUNTIF(U4:U35,2)</f>
        <v>11</v>
      </c>
      <c r="Y45">
        <f>STDEV(Y4:Y35)</f>
        <v>7.1335262006072737</v>
      </c>
      <c r="AA45" t="s">
        <v>227</v>
      </c>
      <c r="AB45" t="s">
        <v>227</v>
      </c>
      <c r="AC45" t="s">
        <v>227</v>
      </c>
      <c r="AD45" t="s">
        <v>227</v>
      </c>
      <c r="AM45" s="100">
        <f>13/15</f>
        <v>0.8666666666666667</v>
      </c>
      <c r="DJ45">
        <f>COUNTIF(DJ4:DJ35,0)</f>
        <v>14</v>
      </c>
      <c r="DK45">
        <f>COUNTIF(DK4:DK35,0)</f>
        <v>15</v>
      </c>
      <c r="DL45">
        <f>COUNTIF(DL4:DL35,0)</f>
        <v>27</v>
      </c>
      <c r="DM45">
        <f>COUNTIF(DM4:DM35,0)</f>
        <v>13</v>
      </c>
    </row>
    <row r="46" spans="1:126" x14ac:dyDescent="0.2">
      <c r="K46"/>
      <c r="L46"/>
      <c r="M46"/>
      <c r="N46"/>
      <c r="O46"/>
      <c r="P46"/>
      <c r="Q46"/>
      <c r="R46"/>
      <c r="S46"/>
      <c r="T46"/>
      <c r="U46" t="s">
        <v>234</v>
      </c>
      <c r="AA46" s="100">
        <f>8/32</f>
        <v>0.25</v>
      </c>
      <c r="AB46" s="100">
        <f>6/32</f>
        <v>0.1875</v>
      </c>
      <c r="AC46" s="100">
        <f>1/32</f>
        <v>3.125E-2</v>
      </c>
      <c r="AD46" s="100">
        <f>3/32</f>
        <v>9.375E-2</v>
      </c>
      <c r="AM46" t="s">
        <v>252</v>
      </c>
      <c r="DJ46" s="100">
        <f>14/32</f>
        <v>0.4375</v>
      </c>
      <c r="DK46" s="100">
        <f>15/32</f>
        <v>0.46875</v>
      </c>
      <c r="DL46" s="100">
        <f>27/32</f>
        <v>0.84375</v>
      </c>
      <c r="DM46" s="100">
        <f>13/32</f>
        <v>0.40625</v>
      </c>
      <c r="DN46" t="s">
        <v>263</v>
      </c>
    </row>
    <row r="47" spans="1:126" x14ac:dyDescent="0.2">
      <c r="K47"/>
      <c r="L47"/>
      <c r="M47"/>
      <c r="N47"/>
      <c r="O47"/>
      <c r="P47"/>
      <c r="Q47"/>
      <c r="R47"/>
      <c r="S47"/>
      <c r="T47"/>
      <c r="U47" s="100">
        <f>11/32</f>
        <v>0.34375</v>
      </c>
      <c r="AA47" t="s">
        <v>247</v>
      </c>
      <c r="AB47" t="s">
        <v>248</v>
      </c>
      <c r="AC47" t="s">
        <v>248</v>
      </c>
      <c r="AD47" t="s">
        <v>248</v>
      </c>
      <c r="AM47">
        <v>2</v>
      </c>
    </row>
    <row r="48" spans="1:126" x14ac:dyDescent="0.2">
      <c r="K48"/>
      <c r="L48"/>
      <c r="M48"/>
      <c r="N48"/>
      <c r="O48"/>
      <c r="P48"/>
      <c r="Q48"/>
      <c r="R48"/>
      <c r="S48"/>
      <c r="T48"/>
      <c r="U48" t="s">
        <v>236</v>
      </c>
      <c r="AA48">
        <f>COUNTIF(AA4:AA35,0)</f>
        <v>5</v>
      </c>
      <c r="AB48">
        <f>COUNTIF(AB4:AB35,0)</f>
        <v>12</v>
      </c>
      <c r="AC48">
        <f>COUNTIF(AC4:AC35,0)</f>
        <v>30</v>
      </c>
      <c r="AD48">
        <f>COUNTIF(AD4:AD35,0)</f>
        <v>9</v>
      </c>
      <c r="AM48" s="100">
        <f>2/15</f>
        <v>0.13333333333333333</v>
      </c>
    </row>
    <row r="49" spans="1:126" x14ac:dyDescent="0.2">
      <c r="K49"/>
      <c r="L49"/>
      <c r="M49"/>
      <c r="N49"/>
      <c r="O49"/>
      <c r="P49"/>
      <c r="Q49"/>
      <c r="R49"/>
      <c r="S49"/>
      <c r="T49"/>
      <c r="U49" t="s">
        <v>233</v>
      </c>
      <c r="AA49" t="s">
        <v>227</v>
      </c>
      <c r="AB49" t="s">
        <v>227</v>
      </c>
      <c r="AC49" t="s">
        <v>227</v>
      </c>
      <c r="AD49" t="s">
        <v>227</v>
      </c>
    </row>
    <row r="50" spans="1:126" x14ac:dyDescent="0.2">
      <c r="K50"/>
      <c r="L50"/>
      <c r="M50"/>
      <c r="N50"/>
      <c r="O50"/>
      <c r="P50"/>
      <c r="Q50"/>
      <c r="R50"/>
      <c r="S50"/>
      <c r="T50"/>
      <c r="U50">
        <f>COUNTIF(U4:U35,3)</f>
        <v>10</v>
      </c>
      <c r="AA50" s="100">
        <f>5/32</f>
        <v>0.15625</v>
      </c>
      <c r="AB50" s="100">
        <f>12/32</f>
        <v>0.375</v>
      </c>
      <c r="AC50" s="100">
        <f>30/32</f>
        <v>0.9375</v>
      </c>
      <c r="AD50" s="100">
        <f>9/32</f>
        <v>0.28125</v>
      </c>
    </row>
    <row r="51" spans="1:126" x14ac:dyDescent="0.2">
      <c r="K51"/>
      <c r="L51"/>
      <c r="M51"/>
      <c r="N51"/>
      <c r="O51"/>
      <c r="P51"/>
      <c r="Q51"/>
      <c r="R51"/>
      <c r="S51"/>
      <c r="T51"/>
      <c r="U51" t="s">
        <v>227</v>
      </c>
      <c r="AM51" t="s">
        <v>250</v>
      </c>
    </row>
    <row r="52" spans="1:126" x14ac:dyDescent="0.2">
      <c r="K52"/>
      <c r="L52"/>
      <c r="M52"/>
      <c r="N52"/>
      <c r="O52"/>
      <c r="P52"/>
      <c r="Q52"/>
      <c r="R52"/>
      <c r="S52"/>
      <c r="T52"/>
      <c r="U52" s="100">
        <f>10/32</f>
        <v>0.3125</v>
      </c>
      <c r="AM52" t="s">
        <v>233</v>
      </c>
    </row>
    <row r="53" spans="1:126" x14ac:dyDescent="0.2">
      <c r="K53"/>
      <c r="L53"/>
      <c r="M53"/>
      <c r="N53"/>
      <c r="O53"/>
      <c r="P53"/>
      <c r="Q53"/>
      <c r="R53"/>
      <c r="S53"/>
      <c r="T53"/>
      <c r="AM53">
        <f>COUNTIF(AM4:AM35,2)</f>
        <v>8</v>
      </c>
    </row>
    <row r="54" spans="1:126" x14ac:dyDescent="0.2">
      <c r="K54"/>
      <c r="L54"/>
      <c r="M54"/>
      <c r="N54"/>
      <c r="O54"/>
      <c r="P54"/>
      <c r="Q54"/>
      <c r="R54"/>
      <c r="S54"/>
      <c r="T54"/>
      <c r="AM54" t="s">
        <v>227</v>
      </c>
    </row>
    <row r="55" spans="1:126" x14ac:dyDescent="0.2">
      <c r="K55"/>
      <c r="L55"/>
      <c r="M55"/>
      <c r="N55"/>
      <c r="O55"/>
      <c r="P55"/>
      <c r="Q55"/>
      <c r="R55"/>
      <c r="S55"/>
      <c r="T55"/>
      <c r="AM55" s="100">
        <f>8/32</f>
        <v>0.25</v>
      </c>
    </row>
    <row r="56" spans="1:126" x14ac:dyDescent="0.2">
      <c r="A56" s="98"/>
      <c r="B56" s="98" t="s">
        <v>92</v>
      </c>
      <c r="C56" s="98">
        <v>41131</v>
      </c>
      <c r="D56" s="98"/>
      <c r="E56" s="98">
        <v>1</v>
      </c>
      <c r="F56" s="98">
        <v>1932098</v>
      </c>
      <c r="G56" s="98">
        <v>1</v>
      </c>
      <c r="H56" s="98"/>
      <c r="I56" s="98"/>
      <c r="J56" s="98"/>
      <c r="K56" s="98"/>
      <c r="L56" s="98"/>
      <c r="M56" s="98"/>
      <c r="N56" s="98"/>
      <c r="O56" s="98"/>
      <c r="P56" s="98"/>
      <c r="Q56" s="98"/>
      <c r="R56" s="98"/>
      <c r="S56" s="98"/>
      <c r="T56" s="98"/>
      <c r="U56" s="98"/>
      <c r="V56" s="98"/>
      <c r="W56" s="98"/>
      <c r="X56" s="98"/>
      <c r="Y56" s="98"/>
      <c r="Z56" s="98"/>
      <c r="AA56" s="98"/>
      <c r="AB56" s="98"/>
      <c r="AC56" s="98"/>
      <c r="AD56" s="98"/>
      <c r="AE56" s="98"/>
      <c r="AF56" s="98"/>
      <c r="AG56" s="98"/>
      <c r="AH56" s="98"/>
      <c r="AI56" s="98"/>
      <c r="AJ56" s="98"/>
      <c r="AK56" s="98"/>
      <c r="AL56" s="98"/>
      <c r="AM56" t="s">
        <v>254</v>
      </c>
      <c r="AN56" s="98"/>
      <c r="AO56" s="98"/>
      <c r="AP56" s="98"/>
      <c r="AQ56" s="98"/>
      <c r="AR56" s="98"/>
      <c r="AS56" s="98"/>
      <c r="AT56" s="98"/>
      <c r="AU56" s="98"/>
      <c r="AV56" s="98"/>
      <c r="AW56" s="98"/>
      <c r="AX56" s="98"/>
      <c r="AY56" s="98"/>
      <c r="AZ56" s="98"/>
      <c r="BA56" s="98"/>
      <c r="BB56" s="98"/>
      <c r="BC56" s="98"/>
      <c r="BD56" s="98"/>
      <c r="BE56" s="98"/>
      <c r="BF56" s="98"/>
      <c r="BG56" s="98"/>
      <c r="BH56" s="98"/>
      <c r="BI56" s="98"/>
      <c r="BJ56" s="98"/>
      <c r="BK56" s="98"/>
      <c r="BL56" s="98"/>
      <c r="BM56" s="98"/>
      <c r="BN56" s="98"/>
      <c r="BO56" s="98"/>
      <c r="BP56" s="98"/>
      <c r="BQ56" s="98"/>
      <c r="BR56" s="98"/>
      <c r="BS56" s="98"/>
      <c r="BT56" s="98"/>
      <c r="BU56" s="98"/>
      <c r="BV56" s="98"/>
      <c r="BW56" s="98"/>
      <c r="BX56" s="98"/>
      <c r="BY56" s="98"/>
      <c r="BZ56" s="98"/>
      <c r="CA56" s="98" t="s">
        <v>210</v>
      </c>
      <c r="CB56" s="98"/>
      <c r="CC56" s="98"/>
      <c r="CD56" s="98"/>
      <c r="CE56" s="98"/>
      <c r="CF56" s="98"/>
      <c r="CG56" s="98"/>
      <c r="CH56" s="98"/>
      <c r="CI56" s="98"/>
      <c r="CJ56" s="98"/>
      <c r="CK56" s="98"/>
      <c r="CL56" s="98"/>
      <c r="CM56" s="98"/>
      <c r="CN56" s="98"/>
      <c r="CO56" s="98"/>
      <c r="CP56" s="98"/>
      <c r="CQ56" s="98"/>
      <c r="CR56" s="98"/>
      <c r="CS56" s="98"/>
      <c r="CT56" s="98"/>
      <c r="CU56" s="98"/>
      <c r="CV56" s="98"/>
      <c r="CW56" s="98"/>
      <c r="CX56" s="98"/>
      <c r="CY56" s="98"/>
      <c r="CZ56" s="98"/>
      <c r="DA56" s="98"/>
      <c r="DB56" s="98"/>
      <c r="DC56" s="98"/>
      <c r="DD56" s="98"/>
      <c r="DE56" s="98"/>
      <c r="DF56" s="98"/>
      <c r="DG56" s="98"/>
      <c r="DH56" s="98"/>
      <c r="DI56" s="98"/>
      <c r="DJ56" s="98"/>
      <c r="DK56" s="98"/>
      <c r="DL56" s="98"/>
      <c r="DM56" s="98"/>
      <c r="DN56" s="98"/>
      <c r="DO56" s="98"/>
      <c r="DP56" s="98"/>
      <c r="DQ56" s="98"/>
      <c r="DR56" s="98"/>
      <c r="DS56" s="98"/>
      <c r="DT56" s="98"/>
      <c r="DU56" s="98"/>
      <c r="DV56" s="98" t="s">
        <v>164</v>
      </c>
    </row>
    <row r="57" spans="1:126" x14ac:dyDescent="0.2">
      <c r="A57" s="98"/>
      <c r="B57" s="98" t="s">
        <v>94</v>
      </c>
      <c r="C57" s="98">
        <v>19190</v>
      </c>
      <c r="D57" s="98"/>
      <c r="E57" s="98">
        <v>2</v>
      </c>
      <c r="F57" s="98">
        <v>370098</v>
      </c>
      <c r="G57" s="98"/>
      <c r="H57" s="98"/>
      <c r="I57" s="98"/>
      <c r="J57" s="98"/>
      <c r="K57" s="98"/>
      <c r="L57" s="98"/>
      <c r="M57" s="98"/>
      <c r="N57" s="98"/>
      <c r="O57" s="98"/>
      <c r="P57" s="98"/>
      <c r="Q57" s="98"/>
      <c r="R57" s="98"/>
      <c r="S57" s="98"/>
      <c r="T57" s="98"/>
      <c r="U57" s="98"/>
      <c r="V57" s="98"/>
      <c r="W57" s="98"/>
      <c r="X57" s="98"/>
      <c r="Y57" s="98"/>
      <c r="Z57" s="98"/>
      <c r="AA57" s="98"/>
      <c r="AB57" s="98"/>
      <c r="AC57" s="98"/>
      <c r="AD57" s="98"/>
      <c r="AE57" s="98"/>
      <c r="AF57" s="98"/>
      <c r="AG57" s="98"/>
      <c r="AH57" s="98"/>
      <c r="AI57" s="98"/>
      <c r="AJ57" s="98"/>
      <c r="AK57" s="98"/>
      <c r="AL57" s="98"/>
      <c r="AM57">
        <v>6</v>
      </c>
      <c r="AN57" s="98"/>
      <c r="AO57" s="98"/>
      <c r="AP57" s="98"/>
      <c r="AQ57" s="98"/>
      <c r="AR57" s="98"/>
      <c r="AS57" s="98"/>
      <c r="AT57" s="98"/>
      <c r="AU57" s="98"/>
      <c r="AV57" s="98"/>
      <c r="AW57" s="98"/>
      <c r="AX57" s="98"/>
      <c r="AY57" s="98"/>
      <c r="AZ57" s="98"/>
      <c r="BA57" s="98"/>
      <c r="BB57" s="98"/>
      <c r="BC57" s="98"/>
      <c r="BD57" s="98"/>
      <c r="BE57" s="98"/>
      <c r="BF57" s="98"/>
      <c r="BG57" s="98"/>
      <c r="BH57" s="98"/>
      <c r="BI57" s="98"/>
      <c r="BJ57" s="98"/>
      <c r="BK57" s="98"/>
      <c r="BL57" s="98"/>
      <c r="BM57" s="98"/>
      <c r="BN57" s="98"/>
      <c r="BO57" s="98"/>
      <c r="BP57" s="98"/>
      <c r="BQ57" s="98"/>
      <c r="BR57" s="98"/>
      <c r="BS57" s="98"/>
      <c r="BT57" s="98"/>
      <c r="BU57" s="98"/>
      <c r="BV57" s="98"/>
      <c r="BW57" s="98"/>
      <c r="BX57" s="98"/>
      <c r="BY57" s="98"/>
      <c r="BZ57" s="98"/>
      <c r="CA57" s="98"/>
      <c r="CB57" s="98"/>
      <c r="CC57" s="98"/>
      <c r="CD57" s="98"/>
      <c r="CE57" s="98"/>
      <c r="CF57" s="98"/>
      <c r="CG57" s="98"/>
      <c r="CH57" s="98"/>
      <c r="CI57" s="98"/>
      <c r="CJ57" s="98"/>
      <c r="CK57" s="98"/>
      <c r="CL57" s="98"/>
      <c r="CM57" s="98"/>
      <c r="CN57" s="98"/>
      <c r="CO57" s="98"/>
      <c r="CP57" s="98"/>
      <c r="CQ57" s="98"/>
      <c r="CR57" s="98"/>
      <c r="CS57" s="98"/>
      <c r="CT57" s="98"/>
      <c r="CU57" s="98"/>
      <c r="CV57" s="98"/>
      <c r="CW57" s="98"/>
      <c r="CX57" s="98"/>
      <c r="CY57" s="98"/>
      <c r="CZ57" s="98"/>
      <c r="DA57" s="98"/>
      <c r="DB57" s="98"/>
      <c r="DC57" s="98"/>
      <c r="DD57" s="98"/>
      <c r="DE57" s="98"/>
      <c r="DF57" s="98"/>
      <c r="DG57" s="98"/>
      <c r="DH57" s="98"/>
      <c r="DI57" s="98"/>
      <c r="DJ57" s="98"/>
      <c r="DK57" s="98"/>
      <c r="DL57" s="98"/>
      <c r="DM57" s="98"/>
      <c r="DN57" s="98"/>
      <c r="DO57" s="98"/>
      <c r="DP57" s="98"/>
      <c r="DQ57" s="98"/>
      <c r="DR57" s="98"/>
      <c r="DS57" s="98"/>
      <c r="DT57" s="98"/>
      <c r="DU57" s="98"/>
      <c r="DV57" s="98" t="s">
        <v>161</v>
      </c>
    </row>
    <row r="58" spans="1:126" x14ac:dyDescent="0.2">
      <c r="K58"/>
      <c r="L58"/>
      <c r="M58"/>
      <c r="N58"/>
      <c r="O58"/>
      <c r="P58"/>
      <c r="Q58"/>
      <c r="R58"/>
      <c r="S58"/>
      <c r="T58"/>
      <c r="AM58" s="100">
        <f>6/8</f>
        <v>0.75</v>
      </c>
    </row>
    <row r="59" spans="1:126" x14ac:dyDescent="0.2">
      <c r="K59"/>
      <c r="L59"/>
      <c r="M59"/>
      <c r="N59"/>
      <c r="O59"/>
      <c r="P59"/>
      <c r="Q59"/>
      <c r="R59"/>
      <c r="S59"/>
      <c r="T59"/>
      <c r="AM59" t="s">
        <v>252</v>
      </c>
    </row>
    <row r="60" spans="1:126" x14ac:dyDescent="0.2">
      <c r="K60"/>
      <c r="L60"/>
      <c r="M60"/>
      <c r="N60"/>
      <c r="O60"/>
      <c r="P60"/>
      <c r="Q60"/>
      <c r="R60"/>
      <c r="S60"/>
      <c r="T60"/>
      <c r="AM60">
        <v>2</v>
      </c>
    </row>
    <row r="61" spans="1:126" x14ac:dyDescent="0.2">
      <c r="K61"/>
      <c r="L61"/>
      <c r="M61"/>
      <c r="N61"/>
      <c r="O61"/>
      <c r="P61"/>
      <c r="Q61"/>
      <c r="R61"/>
      <c r="S61"/>
      <c r="T61"/>
      <c r="AM61" s="100">
        <f>2/8</f>
        <v>0.25</v>
      </c>
    </row>
    <row r="62" spans="1:126" x14ac:dyDescent="0.2">
      <c r="K62"/>
      <c r="L62"/>
      <c r="M62"/>
      <c r="N62"/>
      <c r="O62"/>
      <c r="P62"/>
      <c r="Q62"/>
      <c r="R62"/>
      <c r="S62"/>
      <c r="T62"/>
    </row>
    <row r="63" spans="1:126" x14ac:dyDescent="0.2">
      <c r="B63" s="97" t="s">
        <v>214</v>
      </c>
      <c r="K63"/>
      <c r="L63"/>
      <c r="M63"/>
      <c r="N63"/>
      <c r="O63"/>
      <c r="P63"/>
      <c r="Q63"/>
      <c r="R63"/>
      <c r="S63"/>
      <c r="T63"/>
    </row>
    <row r="64" spans="1:126" x14ac:dyDescent="0.2">
      <c r="K64"/>
      <c r="L64"/>
      <c r="M64"/>
      <c r="N64"/>
      <c r="O64"/>
      <c r="P64"/>
      <c r="Q64"/>
      <c r="R64"/>
      <c r="S64"/>
      <c r="T64"/>
    </row>
    <row r="65" spans="11:39" x14ac:dyDescent="0.2">
      <c r="K65"/>
      <c r="L65"/>
      <c r="M65"/>
      <c r="N65"/>
      <c r="O65"/>
      <c r="P65"/>
      <c r="Q65"/>
      <c r="R65"/>
      <c r="S65"/>
      <c r="T65"/>
    </row>
    <row r="66" spans="11:39" x14ac:dyDescent="0.2">
      <c r="K66"/>
      <c r="L66"/>
      <c r="M66"/>
      <c r="N66"/>
      <c r="O66"/>
      <c r="P66"/>
      <c r="Q66"/>
      <c r="R66"/>
      <c r="S66"/>
      <c r="T66"/>
      <c r="AM66" t="s">
        <v>236</v>
      </c>
    </row>
    <row r="67" spans="11:39" x14ac:dyDescent="0.2">
      <c r="K67"/>
      <c r="L67"/>
      <c r="M67"/>
      <c r="N67"/>
      <c r="O67"/>
      <c r="P67"/>
      <c r="Q67"/>
      <c r="R67"/>
      <c r="S67"/>
      <c r="T67"/>
      <c r="AM67" t="s">
        <v>233</v>
      </c>
    </row>
    <row r="68" spans="11:39" x14ac:dyDescent="0.2">
      <c r="K68"/>
      <c r="L68"/>
      <c r="M68"/>
      <c r="N68"/>
      <c r="O68"/>
      <c r="P68"/>
      <c r="Q68"/>
      <c r="R68"/>
      <c r="S68"/>
      <c r="T68"/>
      <c r="AM68">
        <f>COUNTIF(AM4:AM35,3)</f>
        <v>9</v>
      </c>
    </row>
    <row r="69" spans="11:39" x14ac:dyDescent="0.2">
      <c r="K69"/>
      <c r="L69"/>
      <c r="M69"/>
      <c r="N69"/>
      <c r="O69"/>
      <c r="P69"/>
      <c r="Q69"/>
      <c r="R69"/>
      <c r="S69"/>
      <c r="T69"/>
      <c r="AM69" t="s">
        <v>227</v>
      </c>
    </row>
    <row r="70" spans="11:39" x14ac:dyDescent="0.2">
      <c r="K70"/>
      <c r="L70"/>
      <c r="M70"/>
      <c r="N70"/>
      <c r="O70"/>
      <c r="P70"/>
      <c r="Q70"/>
      <c r="R70"/>
      <c r="S70"/>
      <c r="T70"/>
      <c r="AM70" s="100">
        <f>9/32</f>
        <v>0.28125</v>
      </c>
    </row>
    <row r="71" spans="11:39" x14ac:dyDescent="0.2">
      <c r="K71"/>
      <c r="L71"/>
      <c r="M71"/>
      <c r="N71"/>
      <c r="O71"/>
      <c r="P71"/>
      <c r="Q71"/>
      <c r="R71"/>
      <c r="S71"/>
      <c r="T71"/>
      <c r="AM71" t="s">
        <v>251</v>
      </c>
    </row>
    <row r="72" spans="11:39" x14ac:dyDescent="0.2">
      <c r="K72"/>
      <c r="L72"/>
      <c r="M72"/>
      <c r="N72"/>
      <c r="O72"/>
      <c r="P72"/>
      <c r="Q72"/>
      <c r="R72"/>
      <c r="S72"/>
      <c r="T72"/>
      <c r="AM72">
        <v>4</v>
      </c>
    </row>
    <row r="73" spans="11:39" x14ac:dyDescent="0.2">
      <c r="K73"/>
      <c r="L73"/>
      <c r="M73"/>
      <c r="N73"/>
      <c r="O73"/>
      <c r="P73"/>
      <c r="Q73"/>
      <c r="R73"/>
      <c r="S73"/>
      <c r="T73"/>
      <c r="AM73" s="100">
        <f>4/9</f>
        <v>0.44444444444444442</v>
      </c>
    </row>
    <row r="74" spans="11:39" x14ac:dyDescent="0.2">
      <c r="K74"/>
      <c r="L74"/>
      <c r="M74"/>
      <c r="N74"/>
      <c r="O74"/>
      <c r="P74"/>
      <c r="Q74"/>
      <c r="R74"/>
      <c r="S74"/>
      <c r="T74"/>
      <c r="AM74" t="s">
        <v>252</v>
      </c>
    </row>
    <row r="75" spans="11:39" x14ac:dyDescent="0.2">
      <c r="K75"/>
      <c r="L75"/>
      <c r="M75"/>
      <c r="N75"/>
      <c r="O75"/>
      <c r="P75"/>
      <c r="Q75"/>
      <c r="R75"/>
      <c r="S75"/>
      <c r="T75"/>
      <c r="AM75">
        <v>4</v>
      </c>
    </row>
    <row r="76" spans="11:39" x14ac:dyDescent="0.2">
      <c r="K76"/>
      <c r="L76"/>
      <c r="M76"/>
      <c r="N76"/>
      <c r="O76"/>
      <c r="P76"/>
      <c r="Q76"/>
      <c r="R76"/>
      <c r="S76"/>
      <c r="T76"/>
      <c r="AM76" s="100">
        <f>4/9</f>
        <v>0.44444444444444442</v>
      </c>
    </row>
    <row r="77" spans="11:39" x14ac:dyDescent="0.2">
      <c r="K77"/>
      <c r="L77"/>
      <c r="M77"/>
      <c r="N77"/>
      <c r="O77"/>
      <c r="P77"/>
      <c r="Q77"/>
      <c r="R77"/>
      <c r="S77"/>
      <c r="T77"/>
      <c r="AM77" t="s">
        <v>253</v>
      </c>
    </row>
    <row r="78" spans="11:39" x14ac:dyDescent="0.2">
      <c r="K78"/>
      <c r="L78"/>
      <c r="M78"/>
      <c r="N78"/>
      <c r="O78"/>
      <c r="P78"/>
      <c r="Q78"/>
      <c r="R78"/>
      <c r="S78"/>
      <c r="T78"/>
      <c r="AM78">
        <v>1</v>
      </c>
    </row>
    <row r="79" spans="11:39" x14ac:dyDescent="0.2">
      <c r="K79"/>
      <c r="L79"/>
      <c r="M79"/>
      <c r="N79"/>
      <c r="O79"/>
      <c r="P79"/>
      <c r="Q79"/>
      <c r="R79"/>
      <c r="S79"/>
      <c r="T79"/>
      <c r="AM79" s="100">
        <f>1/9</f>
        <v>0.1111111111111111</v>
      </c>
    </row>
    <row r="80" spans="11:39" x14ac:dyDescent="0.2">
      <c r="K80"/>
      <c r="L80"/>
      <c r="M80"/>
      <c r="N80"/>
      <c r="O80"/>
      <c r="P80"/>
      <c r="Q80"/>
      <c r="R80"/>
      <c r="S80"/>
      <c r="T80"/>
    </row>
    <row r="81" spans="11:20" x14ac:dyDescent="0.2">
      <c r="K81"/>
      <c r="L81"/>
      <c r="M81"/>
      <c r="N81"/>
      <c r="O81"/>
      <c r="P81"/>
      <c r="Q81"/>
      <c r="R81"/>
      <c r="S81"/>
      <c r="T81"/>
    </row>
    <row r="82" spans="11:20" x14ac:dyDescent="0.2">
      <c r="K82"/>
      <c r="L82"/>
      <c r="M82"/>
      <c r="N82"/>
      <c r="O82"/>
      <c r="P82"/>
      <c r="Q82"/>
      <c r="R82"/>
      <c r="S82"/>
      <c r="T82"/>
    </row>
    <row r="83" spans="11:20" x14ac:dyDescent="0.2">
      <c r="K83"/>
      <c r="L83"/>
      <c r="M83"/>
      <c r="N83"/>
      <c r="O83"/>
      <c r="P83"/>
      <c r="Q83"/>
      <c r="R83"/>
      <c r="S83"/>
      <c r="T83"/>
    </row>
    <row r="84" spans="11:20" x14ac:dyDescent="0.2">
      <c r="K84"/>
      <c r="L84"/>
      <c r="M84"/>
      <c r="N84"/>
      <c r="O84"/>
      <c r="P84"/>
      <c r="Q84"/>
      <c r="R84"/>
      <c r="S84"/>
      <c r="T84"/>
    </row>
    <row r="85" spans="11:20" x14ac:dyDescent="0.2">
      <c r="K85"/>
      <c r="L85"/>
      <c r="M85"/>
      <c r="N85"/>
      <c r="O85"/>
      <c r="P85"/>
      <c r="Q85"/>
      <c r="R85"/>
      <c r="S85"/>
      <c r="T85"/>
    </row>
    <row r="86" spans="11:20" x14ac:dyDescent="0.2">
      <c r="K86"/>
      <c r="L86"/>
      <c r="M86"/>
      <c r="N86"/>
      <c r="O86"/>
      <c r="P86"/>
      <c r="Q86"/>
      <c r="R86"/>
      <c r="S86"/>
      <c r="T86"/>
    </row>
    <row r="87" spans="11:20" x14ac:dyDescent="0.2">
      <c r="K87"/>
      <c r="L87"/>
      <c r="M87"/>
      <c r="N87"/>
      <c r="O87"/>
      <c r="P87"/>
      <c r="Q87"/>
      <c r="R87"/>
      <c r="S87"/>
      <c r="T87"/>
    </row>
    <row r="88" spans="11:20" x14ac:dyDescent="0.2">
      <c r="K88"/>
      <c r="L88"/>
      <c r="M88"/>
      <c r="N88"/>
      <c r="O88"/>
      <c r="P88"/>
      <c r="Q88"/>
      <c r="R88"/>
      <c r="S88"/>
      <c r="T88"/>
    </row>
    <row r="89" spans="11:20" x14ac:dyDescent="0.2">
      <c r="K89"/>
      <c r="L89"/>
      <c r="M89"/>
      <c r="N89"/>
      <c r="O89"/>
      <c r="P89"/>
      <c r="Q89"/>
      <c r="R89"/>
      <c r="S89"/>
      <c r="T89"/>
    </row>
    <row r="90" spans="11:20" x14ac:dyDescent="0.2">
      <c r="K90"/>
      <c r="L90"/>
      <c r="M90"/>
      <c r="N90"/>
      <c r="O90"/>
      <c r="P90"/>
      <c r="Q90"/>
      <c r="R90"/>
      <c r="S90"/>
      <c r="T90"/>
    </row>
    <row r="91" spans="11:20" x14ac:dyDescent="0.2">
      <c r="K91"/>
      <c r="L91"/>
      <c r="M91"/>
      <c r="N91"/>
      <c r="O91"/>
      <c r="P91"/>
      <c r="Q91"/>
      <c r="R91"/>
      <c r="S91"/>
      <c r="T91"/>
    </row>
    <row r="92" spans="11:20" x14ac:dyDescent="0.2">
      <c r="K92"/>
      <c r="L92"/>
      <c r="M92"/>
      <c r="N92"/>
      <c r="O92"/>
      <c r="P92"/>
      <c r="Q92"/>
      <c r="R92"/>
      <c r="S92"/>
      <c r="T92"/>
    </row>
    <row r="93" spans="11:20" x14ac:dyDescent="0.2">
      <c r="K93"/>
      <c r="L93"/>
      <c r="M93"/>
      <c r="N93"/>
      <c r="O93"/>
      <c r="P93"/>
      <c r="Q93"/>
      <c r="R93"/>
      <c r="S93"/>
      <c r="T93"/>
    </row>
    <row r="94" spans="11:20" x14ac:dyDescent="0.2">
      <c r="K94"/>
      <c r="L94"/>
      <c r="M94"/>
      <c r="N94"/>
      <c r="O94"/>
      <c r="P94"/>
      <c r="Q94"/>
      <c r="R94"/>
      <c r="S94"/>
      <c r="T94"/>
    </row>
  </sheetData>
  <conditionalFormatting sqref="AM1:AM38 AM41:AM43 AM66:AM1048576 AM51:AM60">
    <cfRule type="cellIs" dxfId="5" priority="4" operator="equal">
      <formula>3</formula>
    </cfRule>
    <cfRule type="cellIs" dxfId="4" priority="5" operator="equal">
      <formula>2</formula>
    </cfRule>
    <cfRule type="cellIs" dxfId="3" priority="6" operator="equal">
      <formula>1</formula>
    </cfRule>
  </conditionalFormatting>
  <conditionalFormatting sqref="V1:V38 V41:V1048576 W38:Z38 AB38">
    <cfRule type="cellIs" dxfId="2" priority="3" operator="equal">
      <formula>1</formula>
    </cfRule>
  </conditionalFormatting>
  <conditionalFormatting sqref="AC38">
    <cfRule type="cellIs" dxfId="1" priority="2" operator="equal">
      <formula>1</formula>
    </cfRule>
  </conditionalFormatting>
  <conditionalFormatting sqref="AD38">
    <cfRule type="cellIs" dxfId="0" priority="1" operator="equal">
      <formula>1</formula>
    </cfRule>
  </conditionalFormatting>
  <pageMargins left="0.7" right="0.7" top="0.75" bottom="0.75" header="0.3" footer="0.3"/>
  <pageSetup paperSize="9" orientation="portrait" horizontalDpi="0" verticalDpi="0"/>
  <ignoredErrors>
    <ignoredError sqref="DH15" 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Utilisateur de Microsoft Office</cp:lastModifiedBy>
  <dcterms:created xsi:type="dcterms:W3CDTF">2016-12-21T10:46:41Z</dcterms:created>
  <dcterms:modified xsi:type="dcterms:W3CDTF">2017-06-03T11:22:17Z</dcterms:modified>
</cp:coreProperties>
</file>