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4.xml" ContentType="application/vnd.openxmlformats-officedocument.drawing+xml"/>
  <Override PartName="/xl/printerSettings/printerSettings2.bin" ContentType="application/vnd.openxmlformats-officedocument.spreadsheetml.printerSettings"/>
  <Override PartName="/xl/drawings/drawing5.xml" ContentType="application/vnd.openxmlformats-officedocument.drawing+xml"/>
  <Override PartName="/xl/activeX/activeX2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printerSettings/printerSettings3.bin" ContentType="application/vnd.openxmlformats-officedocument.spreadsheetml.printerSettings"/>
  <Override PartName="/xl/drawings/drawing6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xr:revisionPtr revIDLastSave="0" documentId="13_ncr:1_{0659A358-25F6-4F07-AC72-051063E01A8F}" xr6:coauthVersionLast="43" xr6:coauthVersionMax="43" xr10:uidLastSave="{00000000-0000-0000-0000-000000000000}"/>
  <bookViews>
    <workbookView xWindow="-120" yWindow="-120" windowWidth="20730" windowHeight="11160" tabRatio="910" firstSheet="4" activeTab="4" xr2:uid="{00000000-000D-0000-FFFF-FFFF00000000}"/>
  </bookViews>
  <sheets>
    <sheet name="Menu D'accueil" sheetId="9" state="hidden" r:id="rId1"/>
    <sheet name="INFORMATION SOCIETE" sheetId="7" state="hidden" r:id="rId2"/>
    <sheet name="Calendrier" sheetId="2" state="hidden" r:id="rId3"/>
    <sheet name="DONNEE PROF C" sheetId="13" state="hidden" r:id="rId4"/>
    <sheet name="Prof-C1" sheetId="14" r:id="rId5"/>
    <sheet name="Reçu de paiement prof" sheetId="5" r:id="rId6"/>
    <sheet name="Attestation Travail" sheetId="17" state="hidden" r:id="rId7"/>
    <sheet name="Attestation Congé" sheetId="18" state="hidden" r:id="rId8"/>
    <sheet name="Fiche de paie" sheetId="16" state="hidden" r:id="rId9"/>
    <sheet name="PARAMETRAGE" sheetId="6" state="hidden" r:id="rId10"/>
    <sheet name="IR" sheetId="11" state="hidden" r:id="rId11"/>
  </sheets>
  <functionGroups builtInGroupCount="19"/>
  <externalReferences>
    <externalReference r:id="rId12"/>
  </externalReferences>
  <definedNames>
    <definedName name="artic" localSheetId="4">#REF!</definedName>
    <definedName name="artic">#REF!</definedName>
    <definedName name="Décembre" localSheetId="4">'Prof-C1'!$33:$35</definedName>
    <definedName name="Décembre">#REF!</definedName>
    <definedName name="list" localSheetId="4">#REF!</definedName>
    <definedName name="list">#REF!</definedName>
    <definedName name="liste" localSheetId="4">#REF!</definedName>
    <definedName name="liste">#REF!</definedName>
    <definedName name="Mois" localSheetId="3">'[1]Prof-C1'!$AQ$5:$AQ$18</definedName>
    <definedName name="Mois" localSheetId="4">'Prof-C1'!$AQ$22:$AQ$35</definedName>
    <definedName name="Mois">#REF!</definedName>
    <definedName name="Novembre" localSheetId="4">'Prof-C1'!$29:$31</definedName>
    <definedName name="Novembre">#REF!</definedName>
    <definedName name="Octobre" localSheetId="4">'Prof-C1'!$25:$27</definedName>
    <definedName name="Octobre">#REF!</definedName>
    <definedName name="Septembre" localSheetId="4">'Prof-C1'!$21:$23</definedName>
    <definedName name="Septembre">#REF!</definedName>
    <definedName name="Text14_QuandClic">#REF!</definedName>
    <definedName name="_xlnm.Print_Area" localSheetId="6">'Attestation Travail'!$A$1:$O$61</definedName>
    <definedName name="_xlnm.Print_Area" localSheetId="5">'Reçu de paiement prof'!$A$1:$D$61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8" i="5" l="1"/>
  <c r="B54" i="5" l="1"/>
  <c r="C44" i="5"/>
  <c r="C45" i="5"/>
  <c r="C46" i="5"/>
  <c r="C47" i="5"/>
  <c r="C48" i="5"/>
  <c r="C49" i="5"/>
  <c r="C50" i="5"/>
  <c r="C51" i="5"/>
  <c r="C43" i="5"/>
  <c r="C40" i="5"/>
  <c r="C36" i="5"/>
  <c r="C35" i="5"/>
  <c r="D26" i="5"/>
  <c r="D58" i="5" s="1"/>
  <c r="B26" i="5"/>
  <c r="B58" i="5" s="1"/>
  <c r="A26" i="5"/>
  <c r="A58" i="5" s="1"/>
  <c r="B24" i="5"/>
  <c r="B56" i="5" s="1"/>
  <c r="B23" i="5"/>
  <c r="B55" i="5" s="1"/>
  <c r="B22" i="5"/>
  <c r="B21" i="5"/>
  <c r="B53" i="5" s="1"/>
  <c r="A41" i="5"/>
  <c r="C3" i="5" l="1"/>
  <c r="C2" i="5"/>
  <c r="O36" i="17"/>
  <c r="C2" i="13" l="1"/>
  <c r="C1" i="13"/>
  <c r="AI15" i="14" l="1"/>
  <c r="AH15" i="14"/>
  <c r="J15" i="14" l="1"/>
  <c r="M15" i="14"/>
  <c r="P15" i="14"/>
  <c r="S15" i="14"/>
  <c r="V15" i="14"/>
  <c r="Y15" i="14"/>
  <c r="AB15" i="14"/>
  <c r="AE15" i="14"/>
  <c r="D22" i="16" l="1"/>
  <c r="C22" i="16"/>
  <c r="E19" i="16"/>
  <c r="F38" i="16" s="1"/>
  <c r="A19" i="16"/>
  <c r="E38" i="16"/>
  <c r="C38" i="16"/>
  <c r="C23" i="16"/>
  <c r="C26" i="16" s="1"/>
  <c r="C20" i="16"/>
  <c r="C18" i="16"/>
  <c r="A38" i="16" s="1"/>
  <c r="A27" i="16"/>
  <c r="A26" i="16"/>
  <c r="A25" i="16"/>
  <c r="A23" i="16"/>
  <c r="A20" i="16"/>
  <c r="A18" i="16"/>
  <c r="D18" i="16" l="1"/>
  <c r="G22" i="16"/>
  <c r="B38" i="16"/>
  <c r="C27" i="16"/>
  <c r="AI66" i="14"/>
  <c r="AH66" i="14"/>
  <c r="AJ66" i="14" s="1"/>
  <c r="AI62" i="14"/>
  <c r="AH62" i="14"/>
  <c r="AJ62" i="14" s="1"/>
  <c r="AI58" i="14"/>
  <c r="AH58" i="14"/>
  <c r="AJ58" i="14" s="1"/>
  <c r="AJ54" i="14"/>
  <c r="AI54" i="14"/>
  <c r="AH54" i="14"/>
  <c r="AI50" i="14"/>
  <c r="AH50" i="14"/>
  <c r="AJ50" i="14" s="1"/>
  <c r="AI46" i="14"/>
  <c r="AH46" i="14"/>
  <c r="AJ46" i="14" s="1"/>
  <c r="AJ42" i="14"/>
  <c r="AI42" i="14"/>
  <c r="AH42" i="14"/>
  <c r="AI38" i="14"/>
  <c r="AH38" i="14"/>
  <c r="AJ38" i="14" s="1"/>
  <c r="AI34" i="14"/>
  <c r="AH34" i="14"/>
  <c r="AJ34" i="14" s="1"/>
  <c r="AI30" i="14"/>
  <c r="AH30" i="14"/>
  <c r="AJ30" i="14" s="1"/>
  <c r="AI26" i="14"/>
  <c r="G11" i="14" s="1"/>
  <c r="AH26" i="14"/>
  <c r="AI22" i="14"/>
  <c r="D11" i="14" s="1"/>
  <c r="AK11" i="14" s="1"/>
  <c r="AH22" i="14"/>
  <c r="AJ22" i="14" s="1"/>
  <c r="D14" i="14" s="1"/>
  <c r="D15" i="14" s="1"/>
  <c r="AJ26" i="14" l="1"/>
  <c r="G14" i="14" s="1"/>
  <c r="G15" i="14" s="1"/>
  <c r="G10" i="14"/>
  <c r="D10" i="14"/>
  <c r="AK10" i="14" s="1"/>
  <c r="D27" i="16"/>
  <c r="G27" i="16" s="1"/>
  <c r="AK14" i="14"/>
  <c r="B7" i="11" l="1"/>
  <c r="E7" i="11"/>
  <c r="B8" i="11"/>
  <c r="E8" i="11"/>
  <c r="B9" i="11"/>
  <c r="E9" i="11"/>
  <c r="B10" i="11"/>
  <c r="E10" i="11"/>
  <c r="B11" i="11"/>
  <c r="E11" i="11"/>
  <c r="B16" i="11"/>
  <c r="C16" i="11"/>
  <c r="B17" i="11" s="1"/>
  <c r="D16" i="11"/>
  <c r="C17" i="11"/>
  <c r="D17" i="11"/>
  <c r="E17" i="11"/>
  <c r="B18" i="11"/>
  <c r="C18" i="11"/>
  <c r="D18" i="11"/>
  <c r="E18" i="11"/>
  <c r="B19" i="11"/>
  <c r="C19" i="11"/>
  <c r="D19" i="11"/>
  <c r="E19" i="11"/>
  <c r="B20" i="11"/>
  <c r="C20" i="11"/>
  <c r="D20" i="11"/>
  <c r="E20" i="11"/>
  <c r="B21" i="11"/>
  <c r="D21" i="11"/>
  <c r="E21" i="11"/>
  <c r="B2" i="9"/>
  <c r="J2" i="9" s="1"/>
  <c r="B4" i="9"/>
  <c r="G5" i="6"/>
  <c r="G15" i="6" s="1"/>
  <c r="E14" i="6"/>
  <c r="G14" i="6"/>
  <c r="G16" i="6"/>
  <c r="G17" i="6"/>
  <c r="G18" i="6"/>
  <c r="G19" i="6"/>
  <c r="C25" i="16" l="1"/>
  <c r="D25" i="16" s="1"/>
  <c r="G25" i="16" s="1"/>
  <c r="G38" i="16" l="1"/>
  <c r="G40" i="16" s="1"/>
  <c r="D38" i="16"/>
</calcChain>
</file>

<file path=xl/sharedStrings.xml><?xml version="1.0" encoding="utf-8"?>
<sst xmlns="http://schemas.openxmlformats.org/spreadsheetml/2006/main" count="384" uniqueCount="186">
  <si>
    <t>Soir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</si>
  <si>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</si>
  <si>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</si>
  <si>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</si>
  <si>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</si>
  <si>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</si>
  <si>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</si>
  <si>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</si>
  <si>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</si>
  <si>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</si>
  <si>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</si>
  <si>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</si>
  <si>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</si>
  <si>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</t>
  </si>
  <si>
    <t>Nov</t>
  </si>
  <si>
    <t>Déc</t>
  </si>
  <si>
    <t>Janv</t>
  </si>
  <si>
    <t>Févr</t>
  </si>
  <si>
    <t>Avr</t>
  </si>
  <si>
    <t>NET A PAYER/M</t>
  </si>
  <si>
    <t>TOTAL H/A</t>
  </si>
  <si>
    <t>Mois</t>
  </si>
  <si>
    <t>NOM DU PROF</t>
  </si>
  <si>
    <t>N° PHONE</t>
  </si>
  <si>
    <t>TOTAL A/A</t>
  </si>
  <si>
    <t>TOTAL Ht/M</t>
  </si>
  <si>
    <t>TOTAL Ha/M</t>
  </si>
  <si>
    <t>MATIERE</t>
  </si>
  <si>
    <t>Matin</t>
  </si>
  <si>
    <t>PRIX D'HEURS</t>
  </si>
  <si>
    <t>Date du fin du travail</t>
  </si>
  <si>
    <t>Reinitialiser le programme</t>
  </si>
  <si>
    <t>N° CNSS</t>
  </si>
  <si>
    <t>N° CIN</t>
  </si>
  <si>
    <t>Date d'embauche</t>
  </si>
  <si>
    <t>FONCTION</t>
  </si>
  <si>
    <t xml:space="preserve">N° RIB </t>
  </si>
  <si>
    <t>SITUATION FAMILIALE</t>
  </si>
  <si>
    <t>DATE DE NAISSANCE</t>
  </si>
  <si>
    <t>NOMBRE D'ENFANTS</t>
  </si>
  <si>
    <t>PARTICIP AMO</t>
  </si>
  <si>
    <t>PAR PATR</t>
  </si>
  <si>
    <t>PAT SALAR</t>
  </si>
  <si>
    <t>TAUX AMO ou MUT</t>
  </si>
  <si>
    <t>FORM. PROF.</t>
  </si>
  <si>
    <t>PREST SOC</t>
  </si>
  <si>
    <t>ALLOC FAM</t>
  </si>
  <si>
    <t>COT. SALAR</t>
  </si>
  <si>
    <t>TAUX CNSS</t>
  </si>
  <si>
    <t>SOMME A DEDUIRE</t>
  </si>
  <si>
    <t>TAUX</t>
  </si>
  <si>
    <t>TRANCHE</t>
  </si>
  <si>
    <t>TABLEAU IR MENSUEL</t>
  </si>
  <si>
    <t>ANCIENNETE</t>
  </si>
  <si>
    <t>DEDUCT./ PERS</t>
  </si>
  <si>
    <t>TAUX F.PROF.</t>
  </si>
  <si>
    <t>TAUX CIMR</t>
  </si>
  <si>
    <t>MUTUELLE</t>
  </si>
  <si>
    <t>CNSS</t>
  </si>
  <si>
    <t>F.PROF.</t>
  </si>
  <si>
    <t>TABLEAU IR ANNUEL</t>
  </si>
  <si>
    <t>PLAFOND</t>
  </si>
  <si>
    <t>RC</t>
  </si>
  <si>
    <t>TP</t>
  </si>
  <si>
    <t>IF</t>
  </si>
  <si>
    <t>VILLE</t>
  </si>
  <si>
    <t>RAISON SOCIAL</t>
  </si>
  <si>
    <t>Exercice :</t>
  </si>
  <si>
    <t>NET A PAYER</t>
  </si>
  <si>
    <t>TOTAL RETENUES</t>
  </si>
  <si>
    <t>TOTAL GAINS</t>
  </si>
  <si>
    <t>CUMUL 
RETENUE IGR</t>
  </si>
  <si>
    <t>CUMUL 
RETENUE CIMR</t>
  </si>
  <si>
    <t>CUMUL
BASE IMPOSABLE</t>
  </si>
  <si>
    <t>CUMUL
BASE CONGES</t>
  </si>
  <si>
    <t>CUM JOURS
TRAVAIL</t>
  </si>
  <si>
    <t>INDIMNITE</t>
  </si>
  <si>
    <t>RETENUE</t>
  </si>
  <si>
    <t>GAIN</t>
  </si>
  <si>
    <t>BASE</t>
  </si>
  <si>
    <t>RUBRIQUE</t>
  </si>
  <si>
    <t>PERIODE DE PAIE</t>
  </si>
  <si>
    <t>DATE NAISSANCE</t>
  </si>
  <si>
    <t>DATE EMBAUCHE</t>
  </si>
  <si>
    <t>MATRICULE</t>
  </si>
  <si>
    <t>QUALIFICATION</t>
  </si>
  <si>
    <t>NOM ET PRENOM</t>
  </si>
  <si>
    <t>25 ans et +</t>
  </si>
  <si>
    <t>20 ans- 25 ans</t>
  </si>
  <si>
    <t>12 ans - 20 ans</t>
  </si>
  <si>
    <t>5 ans - 12 ans</t>
  </si>
  <si>
    <t xml:space="preserve">2 ans- 5 ans </t>
  </si>
  <si>
    <t>PERIODE</t>
  </si>
  <si>
    <t xml:space="preserve">   dans la limite de 6 personnes</t>
  </si>
  <si>
    <t>* Déduction pour charge de famille :30 dhs pour l'épouse et chacun des enfants</t>
  </si>
  <si>
    <t>* Abattement pour frais professionnelles  20% dans la limite de 2500 dhs/mois</t>
  </si>
  <si>
    <t>ET PLUS</t>
  </si>
  <si>
    <t>TRANCHES</t>
  </si>
  <si>
    <t xml:space="preserve">  MENSUEL</t>
  </si>
  <si>
    <t xml:space="preserve">    ANNUEL</t>
  </si>
  <si>
    <t>BAREME DE L'IGR 2009</t>
  </si>
  <si>
    <t>Oujda</t>
  </si>
  <si>
    <t>N°</t>
  </si>
  <si>
    <t>N° RIB</t>
  </si>
  <si>
    <t xml:space="preserve">  REMPLIRE LES HEURES DU MOIS DE:</t>
  </si>
  <si>
    <t>PROF</t>
  </si>
  <si>
    <t>SVT</t>
  </si>
  <si>
    <t>RACH NOUR</t>
  </si>
  <si>
    <t>FE839304</t>
  </si>
  <si>
    <t>AVANCE SALAIRE</t>
  </si>
  <si>
    <t>INDEMNITE</t>
  </si>
  <si>
    <t>TOTAL A PAYER/M</t>
  </si>
  <si>
    <t>RESTE A PAYER/M</t>
  </si>
  <si>
    <t>RECU DE SALAIRE</t>
  </si>
  <si>
    <t>SITUATION FAMILIAL</t>
  </si>
  <si>
    <t>NB DAD</t>
  </si>
  <si>
    <t>MARIER</t>
  </si>
  <si>
    <t>TOTAL  A PAYER/A</t>
  </si>
  <si>
    <t>A1</t>
  </si>
  <si>
    <t>A3</t>
  </si>
  <si>
    <t>** ** **</t>
  </si>
  <si>
    <t>FICHE DE PAIE</t>
  </si>
  <si>
    <t>0876876867868545435987</t>
  </si>
  <si>
    <t>CIN</t>
  </si>
  <si>
    <t>DATE DOMBOUCHE</t>
  </si>
  <si>
    <t xml:space="preserve">*** </t>
  </si>
  <si>
    <t>PAGE PROF</t>
  </si>
  <si>
    <t>ANNEE SCOLAIRE</t>
  </si>
  <si>
    <t>ETABLISSEMENT</t>
  </si>
  <si>
    <t>LISTE PROF COLLEGE</t>
  </si>
  <si>
    <t>ADRESSE 1</t>
  </si>
  <si>
    <t>ADRESSE 2</t>
  </si>
  <si>
    <t>Numéro de licence</t>
  </si>
  <si>
    <t>N° FIX 1</t>
  </si>
  <si>
    <t>N° FIX 2</t>
  </si>
  <si>
    <t>N° PORTABLE 1</t>
  </si>
  <si>
    <t>N° PORTABLE 2</t>
  </si>
  <si>
    <t>N° FAX</t>
  </si>
  <si>
    <t>EMAIL</t>
  </si>
  <si>
    <t>SITE WEB</t>
  </si>
  <si>
    <t>FACEBOOK</t>
  </si>
  <si>
    <t>2019-2020</t>
  </si>
  <si>
    <t>Bulletin de paie</t>
  </si>
  <si>
    <t>Attestation de travail</t>
  </si>
  <si>
    <t xml:space="preserve">Attestons par la présente que </t>
  </si>
  <si>
    <t>Immatriculé à la CNSS sous le N°</t>
  </si>
  <si>
    <t>Titulaire de la CNI N°</t>
  </si>
  <si>
    <t>Et ce depuis :</t>
  </si>
  <si>
    <t>La présente attestation est délivrée à l'intéressé pour servir et valoir ce que de droit</t>
  </si>
  <si>
    <t>Fait à</t>
  </si>
  <si>
    <t>Cachet de l’entreprise</t>
  </si>
  <si>
    <t>signature et cachet</t>
  </si>
  <si>
    <t>Directeur</t>
  </si>
  <si>
    <t>à ce jour.</t>
  </si>
  <si>
    <t xml:space="preserve">     Je, soussignée, Mr ,,,,,,,,,,,,,,,,, Directeur de L'Établissement scolaire l'Oriental.</t>
  </si>
  <si>
    <t xml:space="preserve">     </t>
  </si>
  <si>
    <t>Tel: 05 36 51 55 65  - 06 61 56 92 86</t>
  </si>
  <si>
    <t xml:space="preserve">             </t>
  </si>
  <si>
    <t>Adresse: Route Taza,lot kada &amp; Yatni N°07,Oujda</t>
  </si>
  <si>
    <t>Site:  www.etsoriental.com/</t>
  </si>
  <si>
    <t xml:space="preserve">Email:  etablissementdeloriental@gmail.com  </t>
  </si>
  <si>
    <t>Le:</t>
  </si>
  <si>
    <t>Employé au sein de notre établissement en qualité de</t>
  </si>
  <si>
    <t xml:space="preserve">Mr </t>
  </si>
  <si>
    <t>Reçu de paiement</t>
  </si>
  <si>
    <t>ddddd</t>
  </si>
  <si>
    <t>TEL</t>
  </si>
  <si>
    <t>SITE</t>
  </si>
  <si>
    <t>ADRESSE</t>
  </si>
  <si>
    <t>0661666666</t>
  </si>
  <si>
    <t>0536111122</t>
  </si>
  <si>
    <t>www.azerty.fr</t>
  </si>
  <si>
    <t>azerty@gmail.com</t>
  </si>
  <si>
    <t>PERIODE DE PAIE :</t>
  </si>
  <si>
    <t>NOM :</t>
  </si>
  <si>
    <t>FONCTION :</t>
  </si>
  <si>
    <t>N° CIN :</t>
  </si>
  <si>
    <t>TOTAL H-T :</t>
  </si>
  <si>
    <t>TOTAL H-A :</t>
  </si>
  <si>
    <t>AVANCE SALAIRE :</t>
  </si>
  <si>
    <t>TOTAL A PAYER :</t>
  </si>
  <si>
    <t>RESTE A PAYER :</t>
  </si>
  <si>
    <t>Duplicata</t>
  </si>
  <si>
    <t>CLIENT</t>
  </si>
  <si>
    <t>N° CNSS:</t>
  </si>
  <si>
    <t>H123456789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</si>
</sst>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.00\ [$MAD]"/>
    <numFmt numFmtId="165" formatCode="_-* #,##0.00\ _F_-;\-* #,##0.00\ _F_-;_-* \-??\ _F_-;_-@"/>
    <numFmt numFmtId="166" formatCode="dddd\ d\ mmmm\ yyyy"/>
    <numFmt numFmtId="167" formatCode="mmmm\-yy"/>
    <numFmt numFmtId="168" formatCode="000000000000"/>
    <numFmt numFmtId="169" formatCode="mmm\-yyyy"/>
    <numFmt numFmtId="170" formatCode="#,##0.00\ _€"/>
    <numFmt numFmtId="171" formatCode="[$-F400]h:mm:ss\ AM/PM"/>
  </numFmts>
  <fonts count="4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Times New Roman"/>
      <family val="1"/>
    </font>
    <font>
      <b/>
      <sz val="8"/>
      <color rgb="FF00FF00"/>
      <name val="Arial"/>
      <family val="2"/>
    </font>
    <font>
      <b/>
      <sz val="10"/>
      <name val="Century Gothic"/>
      <family val="2"/>
    </font>
    <font>
      <b/>
      <sz val="10"/>
      <name val="Arial Narrow"/>
      <family val="2"/>
    </font>
    <font>
      <b/>
      <sz val="10"/>
      <color rgb="FFFFFF00"/>
      <name val="Arial"/>
      <family val="2"/>
    </font>
    <font>
      <b/>
      <sz val="10"/>
      <color rgb="FFFF0000"/>
      <name val="Arial"/>
      <family val="2"/>
    </font>
    <font>
      <b/>
      <sz val="10"/>
      <name val="Tahoma"/>
      <family val="2"/>
    </font>
    <font>
      <b/>
      <sz val="6"/>
      <color rgb="FFFFFFFF"/>
      <name val="Century Gothic"/>
      <family val="2"/>
    </font>
    <font>
      <b/>
      <sz val="7"/>
      <color rgb="FFFFFFFF"/>
      <name val="Century Gothic"/>
      <family val="2"/>
    </font>
    <font>
      <b/>
      <sz val="10"/>
      <color rgb="FFFFFFFF"/>
      <name val="Century Gothic"/>
      <family val="2"/>
    </font>
    <font>
      <b/>
      <sz val="10"/>
      <name val="Times New Roman"/>
      <family val="1"/>
    </font>
    <font>
      <b/>
      <sz val="12"/>
      <name val="Arial"/>
      <family val="2"/>
    </font>
    <font>
      <b/>
      <sz val="12"/>
      <name val="Comic Sans MS"/>
      <family val="4"/>
    </font>
    <font>
      <b/>
      <sz val="12"/>
      <name val="Times New Roman"/>
      <family val="1"/>
    </font>
    <font>
      <sz val="10"/>
      <name val="Times New Roman"/>
      <family val="1"/>
    </font>
    <font>
      <b/>
      <i/>
      <sz val="14"/>
      <name val="Times New Roman"/>
      <family val="1"/>
    </font>
    <font>
      <b/>
      <sz val="14"/>
      <name val="Times New Roman"/>
      <family val="1"/>
    </font>
    <font>
      <b/>
      <sz val="14"/>
      <name val="Mina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sz val="1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1"/>
      <name val="C39HrP24DhTt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36"/>
      <color theme="1"/>
      <name val="Code EAN13"/>
      <charset val="2"/>
    </font>
    <font>
      <sz val="11"/>
      <color theme="1"/>
      <name val="Arial"/>
      <family val="2"/>
    </font>
    <font>
      <sz val="11"/>
      <color theme="0"/>
      <name val="Bauhaus Std Light"/>
      <family val="3"/>
    </font>
    <font>
      <sz val="11"/>
      <color theme="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3366FF"/>
        <bgColor rgb="FF3366FF"/>
      </patternFill>
    </fill>
    <fill>
      <patternFill patternType="solid">
        <fgColor rgb="FF99CCFF"/>
        <bgColor rgb="FF99CCFF"/>
      </patternFill>
    </fill>
    <fill>
      <patternFill patternType="solid">
        <fgColor rgb="FF0000FF"/>
        <bgColor rgb="FF0000FF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gray0625"/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ck">
        <color rgb="FF3366FF"/>
      </right>
      <top style="thick">
        <color rgb="FF3366FF"/>
      </top>
      <bottom/>
      <diagonal/>
    </border>
    <border>
      <left/>
      <right/>
      <top style="thick">
        <color rgb="FF3366FF"/>
      </top>
      <bottom/>
      <diagonal/>
    </border>
    <border>
      <left style="thin">
        <color rgb="FF3366FF"/>
      </left>
      <right style="thick">
        <color rgb="FF3366FF"/>
      </right>
      <top style="thin">
        <color rgb="FF3366FF"/>
      </top>
      <bottom/>
      <diagonal/>
    </border>
    <border>
      <left style="thin">
        <color rgb="FF3366FF"/>
      </left>
      <right style="thin">
        <color rgb="FF3366FF"/>
      </right>
      <top style="thin">
        <color rgb="FF3366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medium">
        <color indexed="64"/>
      </right>
      <top style="thin">
        <color rgb="FFFFFFFF"/>
      </top>
      <bottom/>
      <diagonal/>
    </border>
    <border>
      <left style="medium">
        <color indexed="64"/>
      </left>
      <right style="thin">
        <color rgb="FF3366FF"/>
      </right>
      <top style="thin">
        <color rgb="FF3366FF"/>
      </top>
      <bottom/>
      <diagonal/>
    </border>
    <border>
      <left style="thin">
        <color rgb="FF3366FF"/>
      </left>
      <right style="medium">
        <color indexed="64"/>
      </right>
      <top style="thin">
        <color rgb="FF3366FF"/>
      </top>
      <bottom/>
      <diagonal/>
    </border>
    <border>
      <left style="medium">
        <color indexed="64"/>
      </left>
      <right/>
      <top style="thick">
        <color rgb="FF3366FF"/>
      </top>
      <bottom/>
      <diagonal/>
    </border>
    <border>
      <left style="thick">
        <color rgb="FF3366FF"/>
      </left>
      <right style="medium">
        <color indexed="64"/>
      </right>
      <top style="thick">
        <color rgb="FF3366FF"/>
      </top>
      <bottom style="thick">
        <color rgb="FF3366FF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rgb="FF3366FF"/>
      </right>
      <top/>
      <bottom style="medium">
        <color indexed="64"/>
      </bottom>
      <diagonal/>
    </border>
    <border>
      <left style="thick">
        <color rgb="FF3366FF"/>
      </left>
      <right style="medium">
        <color indexed="64"/>
      </right>
      <top style="thick">
        <color rgb="FF3366FF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DashDot">
        <color indexed="64"/>
      </bottom>
      <diagonal/>
    </border>
    <border>
      <left/>
      <right/>
      <top/>
      <bottom style="mediumDashDotDot">
        <color indexed="64"/>
      </bottom>
      <diagonal/>
    </border>
  </borders>
  <cellStyleXfs count="4">
    <xf numFmtId="0" fontId="0" fillId="0" borderId="0"/>
    <xf numFmtId="0" fontId="3" fillId="0" borderId="0"/>
    <xf numFmtId="0" fontId="29" fillId="0" borderId="0" applyNumberFormat="0" applyFill="0" applyBorder="0" applyAlignment="0" applyProtection="0"/>
    <xf numFmtId="0" fontId="4" fillId="0" borderId="0"/>
  </cellStyleXfs>
  <cellXfs count="270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/>
    <xf numFmtId="0" fontId="0" fillId="0" borderId="1" xfId="0" applyBorder="1" applyAlignment="1">
      <alignment horizontal="left" vertical="center"/>
    </xf>
    <xf numFmtId="0" fontId="3" fillId="0" borderId="0" xfId="1"/>
    <xf numFmtId="10" fontId="4" fillId="0" borderId="6" xfId="1" applyNumberFormat="1" applyFont="1" applyBorder="1" applyAlignment="1">
      <alignment horizontal="center"/>
    </xf>
    <xf numFmtId="0" fontId="5" fillId="0" borderId="6" xfId="1" applyFont="1" applyBorder="1" applyAlignment="1">
      <alignment horizontal="left"/>
    </xf>
    <xf numFmtId="10" fontId="4" fillId="0" borderId="7" xfId="1" applyNumberFormat="1" applyFont="1" applyBorder="1" applyAlignment="1">
      <alignment horizontal="center"/>
    </xf>
    <xf numFmtId="0" fontId="5" fillId="0" borderId="7" xfId="1" applyFont="1" applyBorder="1"/>
    <xf numFmtId="10" fontId="4" fillId="0" borderId="8" xfId="1" applyNumberFormat="1" applyFont="1" applyBorder="1" applyAlignment="1">
      <alignment horizontal="center"/>
    </xf>
    <xf numFmtId="0" fontId="5" fillId="0" borderId="9" xfId="1" applyFont="1" applyBorder="1"/>
    <xf numFmtId="0" fontId="4" fillId="0" borderId="0" xfId="1" applyFont="1" applyAlignment="1">
      <alignment horizontal="center"/>
    </xf>
    <xf numFmtId="0" fontId="5" fillId="0" borderId="6" xfId="1" applyFont="1" applyBorder="1"/>
    <xf numFmtId="10" fontId="4" fillId="0" borderId="9" xfId="1" applyNumberFormat="1" applyFont="1" applyBorder="1" applyAlignment="1">
      <alignment horizontal="center"/>
    </xf>
    <xf numFmtId="165" fontId="4" fillId="0" borderId="12" xfId="1" applyNumberFormat="1" applyFont="1" applyBorder="1"/>
    <xf numFmtId="9" fontId="6" fillId="0" borderId="12" xfId="1" applyNumberFormat="1" applyFont="1" applyBorder="1" applyAlignment="1">
      <alignment horizontal="center"/>
    </xf>
    <xf numFmtId="9" fontId="4" fillId="0" borderId="6" xfId="1" applyNumberFormat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9" fontId="4" fillId="0" borderId="7" xfId="1" applyNumberFormat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165" fontId="6" fillId="0" borderId="12" xfId="1" applyNumberFormat="1" applyFont="1" applyBorder="1" applyAlignment="1">
      <alignment horizontal="center"/>
    </xf>
    <xf numFmtId="9" fontId="4" fillId="0" borderId="13" xfId="1" applyNumberFormat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0" xfId="1" applyFont="1"/>
    <xf numFmtId="0" fontId="5" fillId="0" borderId="12" xfId="1" applyFont="1" applyBorder="1" applyAlignment="1">
      <alignment horizontal="center"/>
    </xf>
    <xf numFmtId="165" fontId="4" fillId="0" borderId="6" xfId="1" applyNumberFormat="1" applyFont="1" applyBorder="1"/>
    <xf numFmtId="9" fontId="4" fillId="0" borderId="9" xfId="1" applyNumberFormat="1" applyFont="1" applyBorder="1" applyAlignment="1">
      <alignment horizontal="center"/>
    </xf>
    <xf numFmtId="0" fontId="5" fillId="0" borderId="0" xfId="1" applyFont="1"/>
    <xf numFmtId="165" fontId="4" fillId="0" borderId="7" xfId="1" applyNumberFormat="1" applyFont="1" applyBorder="1"/>
    <xf numFmtId="165" fontId="4" fillId="0" borderId="9" xfId="1" applyNumberFormat="1" applyFont="1" applyBorder="1"/>
    <xf numFmtId="0" fontId="8" fillId="0" borderId="0" xfId="1" applyFont="1"/>
    <xf numFmtId="0" fontId="4" fillId="0" borderId="0" xfId="1" applyFont="1" applyAlignment="1">
      <alignment horizontal="left"/>
    </xf>
    <xf numFmtId="0" fontId="9" fillId="0" borderId="0" xfId="1" applyFont="1"/>
    <xf numFmtId="0" fontId="11" fillId="0" borderId="0" xfId="1" applyFont="1" applyAlignment="1">
      <alignment horizontal="center"/>
    </xf>
    <xf numFmtId="0" fontId="11" fillId="0" borderId="0" xfId="1" applyFont="1" applyAlignment="1">
      <alignment horizontal="right"/>
    </xf>
    <xf numFmtId="0" fontId="12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7" fillId="0" borderId="0" xfId="1" applyFont="1"/>
    <xf numFmtId="9" fontId="17" fillId="0" borderId="24" xfId="1" applyNumberFormat="1" applyFont="1" applyBorder="1" applyAlignment="1">
      <alignment horizontal="center"/>
    </xf>
    <xf numFmtId="9" fontId="17" fillId="0" borderId="25" xfId="1" applyNumberFormat="1" applyFont="1" applyBorder="1" applyAlignment="1">
      <alignment horizontal="center"/>
    </xf>
    <xf numFmtId="0" fontId="18" fillId="17" borderId="15" xfId="1" applyFont="1" applyFill="1" applyBorder="1" applyAlignment="1">
      <alignment horizontal="center"/>
    </xf>
    <xf numFmtId="0" fontId="19" fillId="0" borderId="0" xfId="1" applyFont="1"/>
    <xf numFmtId="4" fontId="16" fillId="0" borderId="0" xfId="1" applyNumberFormat="1" applyFont="1"/>
    <xf numFmtId="4" fontId="16" fillId="0" borderId="0" xfId="1" applyNumberFormat="1" applyFont="1" applyAlignment="1">
      <alignment horizontal="center"/>
    </xf>
    <xf numFmtId="0" fontId="16" fillId="0" borderId="0" xfId="1" applyFont="1"/>
    <xf numFmtId="4" fontId="19" fillId="0" borderId="26" xfId="1" applyNumberFormat="1" applyFont="1" applyBorder="1" applyAlignment="1">
      <alignment horizontal="center"/>
    </xf>
    <xf numFmtId="9" fontId="19" fillId="0" borderId="26" xfId="1" applyNumberFormat="1" applyFont="1" applyBorder="1" applyAlignment="1">
      <alignment horizontal="center"/>
    </xf>
    <xf numFmtId="4" fontId="19" fillId="0" borderId="26" xfId="1" applyNumberFormat="1" applyFont="1" applyBorder="1"/>
    <xf numFmtId="0" fontId="20" fillId="0" borderId="0" xfId="1" applyFont="1"/>
    <xf numFmtId="4" fontId="20" fillId="0" borderId="0" xfId="1" applyNumberFormat="1" applyFont="1"/>
    <xf numFmtId="0" fontId="19" fillId="17" borderId="26" xfId="1" applyFont="1" applyFill="1" applyBorder="1" applyAlignment="1">
      <alignment horizontal="center"/>
    </xf>
    <xf numFmtId="9" fontId="19" fillId="0" borderId="0" xfId="1" applyNumberFormat="1" applyFont="1"/>
    <xf numFmtId="4" fontId="19" fillId="0" borderId="0" xfId="1" applyNumberFormat="1" applyFont="1"/>
    <xf numFmtId="0" fontId="21" fillId="17" borderId="26" xfId="1" applyFont="1" applyFill="1" applyBorder="1" applyAlignment="1">
      <alignment horizontal="left"/>
    </xf>
    <xf numFmtId="9" fontId="17" fillId="0" borderId="26" xfId="1" applyNumberFormat="1" applyFont="1" applyBorder="1" applyAlignment="1">
      <alignment horizontal="center"/>
    </xf>
    <xf numFmtId="165" fontId="17" fillId="0" borderId="26" xfId="1" applyNumberFormat="1" applyFont="1" applyBorder="1" applyAlignment="1">
      <alignment horizontal="center"/>
    </xf>
    <xf numFmtId="165" fontId="17" fillId="0" borderId="26" xfId="1" applyNumberFormat="1" applyFont="1" applyBorder="1"/>
    <xf numFmtId="0" fontId="22" fillId="0" borderId="0" xfId="1" applyFont="1" applyAlignment="1">
      <alignment horizontal="center"/>
    </xf>
    <xf numFmtId="0" fontId="22" fillId="0" borderId="0" xfId="1" applyFont="1" applyAlignment="1">
      <alignment horizontal="center" vertical="center"/>
    </xf>
    <xf numFmtId="0" fontId="23" fillId="0" borderId="0" xfId="1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12" borderId="1" xfId="0" applyFill="1" applyBorder="1" applyAlignment="1">
      <alignment horizontal="left" vertical="center"/>
    </xf>
    <xf numFmtId="0" fontId="3" fillId="0" borderId="0" xfId="1"/>
    <xf numFmtId="0" fontId="0" fillId="0" borderId="0" xfId="0" applyAlignment="1"/>
    <xf numFmtId="0" fontId="25" fillId="0" borderId="0" xfId="0" applyFont="1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5" fontId="15" fillId="13" borderId="33" xfId="1" applyNumberFormat="1" applyFont="1" applyFill="1" applyBorder="1" applyAlignment="1" applyProtection="1">
      <alignment horizontal="center" vertical="center"/>
      <protection locked="0"/>
    </xf>
    <xf numFmtId="167" fontId="0" fillId="0" borderId="35" xfId="0" applyNumberFormat="1" applyBorder="1" applyAlignment="1" applyProtection="1">
      <alignment horizontal="center" vertical="center"/>
      <protection locked="0"/>
    </xf>
    <xf numFmtId="0" fontId="15" fillId="13" borderId="36" xfId="1" applyFont="1" applyFill="1" applyBorder="1" applyAlignment="1" applyProtection="1">
      <alignment horizontal="center" vertical="center"/>
      <protection locked="0"/>
    </xf>
    <xf numFmtId="0" fontId="15" fillId="13" borderId="1" xfId="1" applyFont="1" applyFill="1" applyBorder="1" applyAlignment="1" applyProtection="1">
      <alignment horizontal="center" vertical="center"/>
      <protection locked="0"/>
    </xf>
    <xf numFmtId="165" fontId="15" fillId="13" borderId="35" xfId="1" applyNumberFormat="1" applyFont="1" applyFill="1" applyBorder="1" applyAlignment="1" applyProtection="1">
      <alignment horizontal="center" vertical="center"/>
      <protection locked="0"/>
    </xf>
    <xf numFmtId="14" fontId="0" fillId="0" borderId="36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0" fontId="0" fillId="18" borderId="37" xfId="0" applyFill="1" applyBorder="1" applyProtection="1">
      <protection locked="0"/>
    </xf>
    <xf numFmtId="0" fontId="0" fillId="18" borderId="0" xfId="0" applyFill="1" applyBorder="1" applyProtection="1">
      <protection locked="0"/>
    </xf>
    <xf numFmtId="0" fontId="0" fillId="18" borderId="0" xfId="0" applyFill="1" applyBorder="1" applyAlignment="1" applyProtection="1">
      <alignment horizontal="center" vertical="center"/>
      <protection locked="0"/>
    </xf>
    <xf numFmtId="2" fontId="0" fillId="18" borderId="0" xfId="0" applyNumberFormat="1" applyFill="1" applyBorder="1" applyAlignment="1" applyProtection="1">
      <alignment horizontal="center" vertical="center"/>
      <protection locked="0"/>
    </xf>
    <xf numFmtId="0" fontId="0" fillId="18" borderId="38" xfId="0" applyFill="1" applyBorder="1" applyAlignment="1" applyProtection="1">
      <alignment horizontal="center" vertical="center"/>
      <protection locked="0"/>
    </xf>
    <xf numFmtId="0" fontId="25" fillId="18" borderId="0" xfId="0" applyFont="1" applyFill="1" applyBorder="1" applyAlignment="1" applyProtection="1">
      <alignment horizontal="center" vertical="center"/>
      <protection locked="0"/>
    </xf>
    <xf numFmtId="0" fontId="25" fillId="18" borderId="38" xfId="0" applyFont="1" applyFill="1" applyBorder="1" applyAlignment="1" applyProtection="1">
      <alignment horizontal="center" vertical="center"/>
      <protection locked="0"/>
    </xf>
    <xf numFmtId="0" fontId="25" fillId="18" borderId="37" xfId="0" applyFont="1" applyFill="1" applyBorder="1" applyProtection="1">
      <protection locked="0"/>
    </xf>
    <xf numFmtId="0" fontId="25" fillId="18" borderId="0" xfId="0" applyFont="1" applyFill="1" applyBorder="1" applyProtection="1">
      <protection locked="0"/>
    </xf>
    <xf numFmtId="9" fontId="25" fillId="18" borderId="0" xfId="0" applyNumberFormat="1" applyFont="1" applyFill="1" applyBorder="1" applyAlignment="1" applyProtection="1">
      <alignment horizontal="center" vertical="center"/>
      <protection locked="0"/>
    </xf>
    <xf numFmtId="9" fontId="0" fillId="18" borderId="0" xfId="0" applyNumberFormat="1" applyFill="1" applyBorder="1" applyAlignment="1" applyProtection="1">
      <alignment horizontal="center" vertical="center"/>
      <protection locked="0"/>
    </xf>
    <xf numFmtId="0" fontId="0" fillId="18" borderId="38" xfId="0" applyFill="1" applyBorder="1" applyProtection="1">
      <protection locked="0"/>
    </xf>
    <xf numFmtId="0" fontId="0" fillId="18" borderId="37" xfId="0" applyFill="1" applyBorder="1" applyAlignment="1" applyProtection="1">
      <alignment horizontal="left"/>
      <protection locked="0"/>
    </xf>
    <xf numFmtId="0" fontId="0" fillId="18" borderId="0" xfId="0" applyFill="1" applyBorder="1" applyAlignment="1" applyProtection="1">
      <alignment horizontal="left"/>
      <protection locked="0"/>
    </xf>
    <xf numFmtId="10" fontId="0" fillId="18" borderId="0" xfId="0" applyNumberFormat="1" applyFill="1" applyBorder="1" applyAlignment="1" applyProtection="1">
      <alignment horizontal="center" vertical="center"/>
      <protection locked="0"/>
    </xf>
    <xf numFmtId="0" fontId="14" fillId="13" borderId="39" xfId="1" applyFont="1" applyFill="1" applyBorder="1" applyAlignment="1" applyProtection="1">
      <alignment horizontal="center" vertical="center" wrapText="1"/>
      <protection locked="0"/>
    </xf>
    <xf numFmtId="0" fontId="14" fillId="13" borderId="23" xfId="1" applyFont="1" applyFill="1" applyBorder="1" applyAlignment="1" applyProtection="1">
      <alignment horizontal="center" vertical="center" wrapText="1"/>
      <protection locked="0"/>
    </xf>
    <xf numFmtId="165" fontId="14" fillId="13" borderId="40" xfId="1" applyNumberFormat="1" applyFont="1" applyFill="1" applyBorder="1" applyAlignment="1" applyProtection="1">
      <alignment horizontal="center" vertical="center"/>
      <protection locked="0"/>
    </xf>
    <xf numFmtId="4" fontId="12" fillId="0" borderId="41" xfId="1" applyNumberFormat="1" applyFont="1" applyBorder="1" applyAlignment="1" applyProtection="1">
      <alignment horizontal="right" vertical="center"/>
      <protection locked="0"/>
    </xf>
    <xf numFmtId="4" fontId="12" fillId="0" borderId="22" xfId="1" applyNumberFormat="1" applyFont="1" applyBorder="1" applyAlignment="1" applyProtection="1">
      <alignment horizontal="right" vertical="center"/>
      <protection locked="0"/>
    </xf>
    <xf numFmtId="4" fontId="12" fillId="0" borderId="21" xfId="1" applyNumberFormat="1" applyFont="1" applyBorder="1" applyAlignment="1" applyProtection="1">
      <alignment horizontal="right" vertical="center"/>
      <protection locked="0"/>
    </xf>
    <xf numFmtId="4" fontId="12" fillId="0" borderId="42" xfId="1" applyNumberFormat="1" applyFont="1" applyBorder="1" applyAlignment="1" applyProtection="1">
      <alignment horizontal="right" vertical="center"/>
      <protection locked="0"/>
    </xf>
    <xf numFmtId="165" fontId="13" fillId="13" borderId="44" xfId="1" applyNumberFormat="1" applyFont="1" applyFill="1" applyBorder="1" applyAlignment="1" applyProtection="1">
      <alignment horizontal="center"/>
      <protection locked="0"/>
    </xf>
    <xf numFmtId="4" fontId="12" fillId="16" borderId="48" xfId="1" applyNumberFormat="1" applyFont="1" applyFill="1" applyBorder="1" applyAlignment="1" applyProtection="1">
      <alignment horizontal="right"/>
      <protection locked="0"/>
    </xf>
    <xf numFmtId="0" fontId="0" fillId="0" borderId="0" xfId="0" applyAlignment="1">
      <alignment horizontal="center"/>
    </xf>
    <xf numFmtId="0" fontId="1" fillId="19" borderId="0" xfId="0" applyFont="1" applyFill="1" applyAlignment="1">
      <alignment vertical="center"/>
    </xf>
    <xf numFmtId="0" fontId="0" fillId="19" borderId="0" xfId="0" applyFill="1" applyAlignment="1">
      <alignment vertical="center"/>
    </xf>
    <xf numFmtId="0" fontId="0" fillId="19" borderId="1" xfId="0" applyFill="1" applyBorder="1" applyAlignment="1">
      <alignment horizontal="center" vertical="center"/>
    </xf>
    <xf numFmtId="0" fontId="0" fillId="19" borderId="2" xfId="0" applyFill="1" applyBorder="1" applyAlignment="1">
      <alignment vertical="center"/>
    </xf>
    <xf numFmtId="0" fontId="0" fillId="19" borderId="1" xfId="0" applyFill="1" applyBorder="1" applyAlignment="1" applyProtection="1">
      <alignment horizontal="center" vertical="center"/>
      <protection locked="0"/>
    </xf>
    <xf numFmtId="170" fontId="0" fillId="19" borderId="1" xfId="0" applyNumberFormat="1" applyFill="1" applyBorder="1" applyAlignment="1">
      <alignment horizontal="center" vertical="center"/>
    </xf>
    <xf numFmtId="0" fontId="0" fillId="19" borderId="0" xfId="0" applyFill="1" applyAlignment="1">
      <alignment horizontal="center" vertical="center"/>
    </xf>
    <xf numFmtId="169" fontId="0" fillId="19" borderId="1" xfId="0" applyNumberForma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1" fillId="5" borderId="0" xfId="0" applyFont="1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8" borderId="0" xfId="0" applyFill="1" applyAlignment="1">
      <alignment vertical="center"/>
    </xf>
    <xf numFmtId="0" fontId="0" fillId="18" borderId="1" xfId="0" applyFill="1" applyBorder="1" applyAlignment="1">
      <alignment horizontal="center" vertical="center"/>
    </xf>
    <xf numFmtId="0" fontId="0" fillId="18" borderId="1" xfId="0" applyFill="1" applyBorder="1" applyAlignment="1" applyProtection="1">
      <alignment horizontal="center" vertical="center"/>
      <protection locked="0"/>
    </xf>
    <xf numFmtId="0" fontId="1" fillId="21" borderId="1" xfId="0" applyFont="1" applyFill="1" applyBorder="1" applyAlignment="1">
      <alignment horizontal="center" vertical="center"/>
    </xf>
    <xf numFmtId="0" fontId="1" fillId="20" borderId="1" xfId="0" applyFont="1" applyFill="1" applyBorder="1" applyAlignment="1">
      <alignment horizontal="center" vertical="center"/>
    </xf>
    <xf numFmtId="0" fontId="1" fillId="22" borderId="1" xfId="0" applyFont="1" applyFill="1" applyBorder="1" applyAlignment="1">
      <alignment horizontal="center" vertical="center"/>
    </xf>
    <xf numFmtId="0" fontId="1" fillId="19" borderId="0" xfId="0" applyFont="1" applyFill="1" applyBorder="1" applyAlignment="1">
      <alignment vertical="center"/>
    </xf>
    <xf numFmtId="0" fontId="3" fillId="0" borderId="0" xfId="1"/>
    <xf numFmtId="0" fontId="27" fillId="0" borderId="0" xfId="0" applyFont="1"/>
    <xf numFmtId="0" fontId="27" fillId="0" borderId="0" xfId="0" applyFont="1" applyAlignment="1">
      <alignment vertical="center"/>
    </xf>
    <xf numFmtId="0" fontId="28" fillId="24" borderId="4" xfId="0" applyFont="1" applyFill="1" applyBorder="1" applyAlignment="1">
      <alignment horizontal="center" vertical="center"/>
    </xf>
    <xf numFmtId="0" fontId="28" fillId="24" borderId="4" xfId="0" applyFont="1" applyFill="1" applyBorder="1" applyAlignment="1">
      <alignment horizontal="center" vertical="center" wrapText="1"/>
    </xf>
    <xf numFmtId="0" fontId="27" fillId="20" borderId="49" xfId="0" applyFont="1" applyFill="1" applyBorder="1" applyAlignment="1">
      <alignment horizontal="center" vertical="center"/>
    </xf>
    <xf numFmtId="0" fontId="0" fillId="20" borderId="50" xfId="0" applyFill="1" applyBorder="1" applyAlignment="1">
      <alignment horizontal="center" vertical="center"/>
    </xf>
    <xf numFmtId="0" fontId="0" fillId="23" borderId="50" xfId="0" applyFill="1" applyBorder="1" applyAlignment="1">
      <alignment horizontal="center" vertical="center"/>
    </xf>
    <xf numFmtId="0" fontId="0" fillId="23" borderId="52" xfId="0" applyFill="1" applyBorder="1" applyAlignment="1">
      <alignment horizontal="center" vertical="center"/>
    </xf>
    <xf numFmtId="0" fontId="0" fillId="20" borderId="54" xfId="0" applyFill="1" applyBorder="1" applyAlignment="1">
      <alignment horizontal="center" vertical="center"/>
    </xf>
    <xf numFmtId="0" fontId="27" fillId="23" borderId="52" xfId="0" applyFont="1" applyFill="1" applyBorder="1" applyAlignment="1">
      <alignment horizontal="center" vertical="center"/>
    </xf>
    <xf numFmtId="0" fontId="30" fillId="10" borderId="51" xfId="2" applyFont="1" applyFill="1" applyBorder="1" applyAlignment="1">
      <alignment horizontal="center" vertical="center"/>
    </xf>
    <xf numFmtId="0" fontId="0" fillId="10" borderId="53" xfId="0" applyFill="1" applyBorder="1" applyAlignment="1">
      <alignment horizontal="center" vertical="center"/>
    </xf>
    <xf numFmtId="0" fontId="0" fillId="10" borderId="51" xfId="0" applyFill="1" applyBorder="1" applyAlignment="1">
      <alignment horizontal="center" vertical="center"/>
    </xf>
    <xf numFmtId="0" fontId="9" fillId="0" borderId="1" xfId="1" applyFont="1" applyBorder="1" applyAlignment="1">
      <alignment horizontal="left" vertical="center"/>
    </xf>
    <xf numFmtId="0" fontId="3" fillId="0" borderId="0" xfId="1" applyAlignment="1">
      <alignment horizontal="left" vertical="center"/>
    </xf>
    <xf numFmtId="0" fontId="9" fillId="0" borderId="1" xfId="1" applyFont="1" applyBorder="1" applyAlignment="1">
      <alignment horizontal="left" vertical="center" wrapText="1"/>
    </xf>
    <xf numFmtId="0" fontId="9" fillId="0" borderId="0" xfId="1" applyFont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6" fillId="19" borderId="0" xfId="0" applyFont="1" applyFill="1" applyAlignment="1">
      <alignment vertical="top"/>
    </xf>
    <xf numFmtId="0" fontId="0" fillId="18" borderId="0" xfId="0" applyFill="1" applyAlignment="1">
      <alignment horizontal="left" vertical="center"/>
    </xf>
    <xf numFmtId="0" fontId="29" fillId="0" borderId="0" xfId="2"/>
    <xf numFmtId="0" fontId="4" fillId="14" borderId="1" xfId="1" applyFont="1" applyFill="1" applyBorder="1" applyAlignment="1">
      <alignment horizontal="left" vertical="center"/>
    </xf>
    <xf numFmtId="0" fontId="0" fillId="0" borderId="56" xfId="0" applyBorder="1"/>
    <xf numFmtId="0" fontId="33" fillId="0" borderId="0" xfId="0" applyFont="1" applyAlignment="1"/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14" fontId="33" fillId="0" borderId="0" xfId="0" applyNumberFormat="1" applyFont="1" applyAlignment="1">
      <alignment horizontal="left" vertical="center"/>
    </xf>
    <xf numFmtId="0" fontId="34" fillId="0" borderId="0" xfId="0" applyFont="1" applyAlignment="1">
      <alignment horizontal="center" vertical="center"/>
    </xf>
    <xf numFmtId="0" fontId="4" fillId="14" borderId="1" xfId="1" applyFont="1" applyFill="1" applyBorder="1" applyAlignment="1">
      <alignment horizontal="center" vertical="center"/>
    </xf>
    <xf numFmtId="49" fontId="4" fillId="14" borderId="1" xfId="1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57" xfId="0" applyBorder="1" applyAlignment="1">
      <alignment vertical="center"/>
    </xf>
    <xf numFmtId="0" fontId="0" fillId="0" borderId="0" xfId="0" applyAlignment="1">
      <alignment horizontal="center" vertical="center"/>
    </xf>
    <xf numFmtId="0" fontId="38" fillId="0" borderId="0" xfId="0" applyFont="1"/>
    <xf numFmtId="0" fontId="39" fillId="0" borderId="0" xfId="0" applyFont="1"/>
    <xf numFmtId="166" fontId="11" fillId="0" borderId="0" xfId="1" applyNumberFormat="1" applyFont="1" applyAlignment="1">
      <alignment horizontal="left"/>
    </xf>
    <xf numFmtId="0" fontId="3" fillId="0" borderId="0" xfId="1"/>
    <xf numFmtId="0" fontId="10" fillId="15" borderId="18" xfId="1" applyFont="1" applyFill="1" applyBorder="1" applyAlignment="1">
      <alignment horizontal="center" vertical="center"/>
    </xf>
    <xf numFmtId="0" fontId="4" fillId="0" borderId="17" xfId="1" applyFont="1" applyBorder="1"/>
    <xf numFmtId="0" fontId="4" fillId="0" borderId="16" xfId="1" applyFont="1" applyBorder="1"/>
    <xf numFmtId="0" fontId="27" fillId="0" borderId="0" xfId="0" applyFont="1" applyAlignment="1">
      <alignment horizontal="center"/>
    </xf>
    <xf numFmtId="0" fontId="26" fillId="19" borderId="55" xfId="0" applyFont="1" applyFill="1" applyBorder="1" applyAlignment="1">
      <alignment horizontal="center" vertical="center"/>
    </xf>
    <xf numFmtId="0" fontId="26" fillId="19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1" fillId="19" borderId="5" xfId="0" applyFont="1" applyFill="1" applyBorder="1" applyAlignment="1">
      <alignment horizontal="center" vertical="center"/>
    </xf>
    <xf numFmtId="0" fontId="1" fillId="19" borderId="3" xfId="0" applyFont="1" applyFill="1" applyBorder="1" applyAlignment="1">
      <alignment horizontal="center" vertical="center"/>
    </xf>
    <xf numFmtId="14" fontId="0" fillId="19" borderId="1" xfId="0" applyNumberFormat="1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19" borderId="5" xfId="0" applyFill="1" applyBorder="1" applyAlignment="1">
      <alignment horizontal="center" vertical="center"/>
    </xf>
    <xf numFmtId="0" fontId="0" fillId="19" borderId="3" xfId="0" applyFill="1" applyBorder="1" applyAlignment="1">
      <alignment horizontal="center" vertical="center"/>
    </xf>
    <xf numFmtId="0" fontId="0" fillId="19" borderId="2" xfId="0" applyFill="1" applyBorder="1" applyAlignment="1">
      <alignment horizontal="center" vertical="center"/>
    </xf>
    <xf numFmtId="0" fontId="1" fillId="19" borderId="5" xfId="0" applyFont="1" applyFill="1" applyBorder="1" applyAlignment="1">
      <alignment horizontal="left" vertical="center"/>
    </xf>
    <xf numFmtId="0" fontId="1" fillId="19" borderId="3" xfId="0" applyFont="1" applyFill="1" applyBorder="1" applyAlignment="1">
      <alignment horizontal="left" vertical="center"/>
    </xf>
    <xf numFmtId="0" fontId="1" fillId="19" borderId="2" xfId="0" applyFont="1" applyFill="1" applyBorder="1" applyAlignment="1">
      <alignment horizontal="left" vertical="center"/>
    </xf>
    <xf numFmtId="49" fontId="0" fillId="19" borderId="1" xfId="0" applyNumberForma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68" fontId="0" fillId="19" borderId="5" xfId="0" applyNumberFormat="1" applyFill="1" applyBorder="1" applyAlignment="1">
      <alignment horizontal="center" vertical="center"/>
    </xf>
    <xf numFmtId="168" fontId="0" fillId="19" borderId="3" xfId="0" applyNumberFormat="1" applyFill="1" applyBorder="1" applyAlignment="1">
      <alignment horizontal="center" vertical="center"/>
    </xf>
    <xf numFmtId="168" fontId="0" fillId="19" borderId="2" xfId="0" applyNumberFormat="1" applyFill="1" applyBorder="1" applyAlignment="1">
      <alignment horizontal="center" vertical="center"/>
    </xf>
    <xf numFmtId="164" fontId="0" fillId="19" borderId="5" xfId="0" applyNumberFormat="1" applyFill="1" applyBorder="1" applyAlignment="1">
      <alignment horizontal="center" vertical="center"/>
    </xf>
    <xf numFmtId="164" fontId="0" fillId="19" borderId="3" xfId="0" applyNumberFormat="1" applyFill="1" applyBorder="1" applyAlignment="1">
      <alignment horizontal="center" vertical="center"/>
    </xf>
    <xf numFmtId="164" fontId="0" fillId="19" borderId="2" xfId="0" applyNumberFormat="1" applyFill="1" applyBorder="1" applyAlignment="1">
      <alignment horizontal="center" vertical="center"/>
    </xf>
    <xf numFmtId="164" fontId="0" fillId="19" borderId="1" xfId="0" applyNumberForma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left" vertical="center"/>
    </xf>
    <xf numFmtId="0" fontId="0" fillId="19" borderId="1" xfId="0" applyFill="1" applyBorder="1" applyAlignment="1" applyProtection="1">
      <alignment horizontal="center" vertical="center"/>
      <protection locked="0"/>
    </xf>
    <xf numFmtId="170" fontId="0" fillId="19" borderId="1" xfId="0" applyNumberFormat="1" applyFill="1" applyBorder="1" applyAlignment="1">
      <alignment horizontal="center" vertical="center"/>
    </xf>
    <xf numFmtId="0" fontId="1" fillId="19" borderId="30" xfId="0" applyFont="1" applyFill="1" applyBorder="1" applyAlignment="1">
      <alignment horizontal="center" vertical="center"/>
    </xf>
    <xf numFmtId="169" fontId="0" fillId="19" borderId="1" xfId="0" applyNumberFormat="1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164" fontId="0" fillId="18" borderId="1" xfId="0" applyNumberForma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1" fontId="33" fillId="0" borderId="0" xfId="0" quotePrefix="1" applyNumberFormat="1" applyFont="1" applyAlignment="1">
      <alignment horizontal="center" vertical="center"/>
    </xf>
    <xf numFmtId="1" fontId="33" fillId="0" borderId="0" xfId="0" applyNumberFormat="1" applyFont="1" applyAlignment="1">
      <alignment horizontal="center" vertical="center"/>
    </xf>
    <xf numFmtId="1" fontId="37" fillId="0" borderId="0" xfId="0" applyNumberFormat="1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/>
    </xf>
    <xf numFmtId="14" fontId="1" fillId="0" borderId="0" xfId="0" applyNumberFormat="1" applyFont="1" applyAlignment="1">
      <alignment horizontal="center" vertical="center"/>
    </xf>
    <xf numFmtId="171" fontId="1" fillId="0" borderId="0" xfId="0" applyNumberFormat="1" applyFont="1" applyAlignment="1">
      <alignment horizontal="center" vertical="center"/>
    </xf>
    <xf numFmtId="169" fontId="0" fillId="0" borderId="0" xfId="0" applyNumberFormat="1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36" fillId="25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7" fillId="0" borderId="0" xfId="0" applyFont="1" applyAlignment="1">
      <alignment horizontal="left" vertical="center"/>
    </xf>
    <xf numFmtId="14" fontId="27" fillId="0" borderId="0" xfId="0" applyNumberFormat="1" applyFont="1" applyAlignment="1">
      <alignment horizontal="left" vertical="center"/>
    </xf>
    <xf numFmtId="0" fontId="33" fillId="0" borderId="0" xfId="0" applyFont="1" applyAlignment="1">
      <alignment horizontal="center"/>
    </xf>
    <xf numFmtId="0" fontId="27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31" fillId="0" borderId="0" xfId="2" applyFont="1" applyAlignment="1">
      <alignment horizontal="center"/>
    </xf>
    <xf numFmtId="0" fontId="0" fillId="0" borderId="0" xfId="0" applyFont="1" applyAlignment="1">
      <alignment horizontal="center"/>
    </xf>
    <xf numFmtId="0" fontId="32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25" fillId="18" borderId="37" xfId="0" applyFont="1" applyFill="1" applyBorder="1" applyAlignment="1" applyProtection="1">
      <alignment horizontal="left"/>
      <protection locked="0"/>
    </xf>
    <xf numFmtId="0" fontId="25" fillId="18" borderId="0" xfId="0" applyFont="1" applyFill="1" applyBorder="1" applyAlignment="1" applyProtection="1">
      <alignment horizontal="left"/>
      <protection locked="0"/>
    </xf>
    <xf numFmtId="0" fontId="15" fillId="13" borderId="36" xfId="1" applyFont="1" applyFill="1" applyBorder="1" applyAlignment="1" applyProtection="1">
      <alignment horizontal="center" vertical="center"/>
      <protection locked="0"/>
    </xf>
    <xf numFmtId="0" fontId="4" fillId="0" borderId="1" xfId="1" applyFont="1" applyBorder="1" applyAlignment="1" applyProtection="1">
      <alignment horizontal="center" vertical="center"/>
      <protection locked="0"/>
    </xf>
    <xf numFmtId="0" fontId="15" fillId="13" borderId="1" xfId="1" applyFont="1" applyFill="1" applyBorder="1" applyAlignment="1" applyProtection="1">
      <alignment horizontal="center" vertical="center"/>
      <protection locked="0"/>
    </xf>
    <xf numFmtId="0" fontId="15" fillId="13" borderId="32" xfId="1" applyFont="1" applyFill="1" applyBorder="1" applyAlignment="1" applyProtection="1">
      <alignment horizontal="center" vertical="center"/>
      <protection locked="0"/>
    </xf>
    <xf numFmtId="0" fontId="4" fillId="0" borderId="32" xfId="1" applyFont="1" applyBorder="1" applyAlignment="1" applyProtection="1">
      <alignment horizontal="center" vertical="center"/>
      <protection locked="0"/>
    </xf>
    <xf numFmtId="0" fontId="15" fillId="13" borderId="31" xfId="1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15" fillId="13" borderId="5" xfId="1" applyFont="1" applyFill="1" applyBorder="1" applyAlignment="1" applyProtection="1">
      <alignment horizontal="center" vertical="center"/>
      <protection locked="0"/>
    </xf>
    <xf numFmtId="0" fontId="15" fillId="13" borderId="2" xfId="1" applyFont="1" applyFill="1" applyBorder="1" applyAlignment="1" applyProtection="1">
      <alignment horizontal="center" vertical="center"/>
      <protection locked="0"/>
    </xf>
    <xf numFmtId="0" fontId="0" fillId="18" borderId="0" xfId="0" applyFill="1" applyBorder="1" applyAlignment="1" applyProtection="1">
      <alignment horizontal="center" vertical="center"/>
      <protection locked="0"/>
    </xf>
    <xf numFmtId="0" fontId="8" fillId="16" borderId="43" xfId="1" applyFont="1" applyFill="1" applyBorder="1" applyAlignment="1" applyProtection="1">
      <alignment horizontal="center"/>
      <protection locked="0"/>
    </xf>
    <xf numFmtId="0" fontId="4" fillId="0" borderId="20" xfId="1" applyFont="1" applyBorder="1" applyProtection="1">
      <protection locked="0"/>
    </xf>
    <xf numFmtId="0" fontId="4" fillId="0" borderId="19" xfId="1" applyFont="1" applyBorder="1" applyProtection="1">
      <protection locked="0"/>
    </xf>
    <xf numFmtId="0" fontId="4" fillId="0" borderId="45" xfId="1" applyFont="1" applyBorder="1" applyProtection="1">
      <protection locked="0"/>
    </xf>
    <xf numFmtId="0" fontId="4" fillId="0" borderId="46" xfId="1" applyFont="1" applyBorder="1" applyProtection="1">
      <protection locked="0"/>
    </xf>
    <xf numFmtId="0" fontId="4" fillId="0" borderId="47" xfId="1" applyFont="1" applyBorder="1" applyProtection="1">
      <protection locked="0"/>
    </xf>
    <xf numFmtId="0" fontId="0" fillId="18" borderId="37" xfId="0" applyFill="1" applyBorder="1" applyAlignment="1" applyProtection="1">
      <alignment horizontal="left"/>
      <protection locked="0"/>
    </xf>
    <xf numFmtId="0" fontId="0" fillId="18" borderId="0" xfId="0" applyFill="1" applyBorder="1" applyAlignment="1" applyProtection="1">
      <alignment horizontal="left"/>
      <protection locked="0"/>
    </xf>
    <xf numFmtId="0" fontId="0" fillId="18" borderId="30" xfId="0" applyFill="1" applyBorder="1" applyAlignment="1" applyProtection="1">
      <alignment horizontal="center" vertical="center"/>
      <protection locked="0"/>
    </xf>
    <xf numFmtId="0" fontId="25" fillId="18" borderId="0" xfId="0" applyFont="1" applyFill="1" applyBorder="1" applyAlignment="1" applyProtection="1">
      <alignment horizontal="center" vertical="center"/>
      <protection locked="0"/>
    </xf>
    <xf numFmtId="0" fontId="5" fillId="13" borderId="11" xfId="1" applyFont="1" applyFill="1" applyBorder="1" applyAlignment="1">
      <alignment horizontal="center" vertical="center"/>
    </xf>
    <xf numFmtId="0" fontId="4" fillId="0" borderId="10" xfId="1" applyFont="1" applyBorder="1"/>
    <xf numFmtId="0" fontId="4" fillId="0" borderId="14" xfId="1" applyFont="1" applyBorder="1"/>
    <xf numFmtId="0" fontId="7" fillId="0" borderId="0" xfId="1" applyFont="1" applyAlignment="1">
      <alignment horizontal="center"/>
    </xf>
    <xf numFmtId="0" fontId="22" fillId="17" borderId="28" xfId="1" applyFont="1" applyFill="1" applyBorder="1" applyAlignment="1">
      <alignment horizontal="center"/>
    </xf>
    <xf numFmtId="0" fontId="4" fillId="0" borderId="29" xfId="1" applyFont="1" applyBorder="1"/>
    <xf numFmtId="0" fontId="4" fillId="0" borderId="27" xfId="1" applyFont="1" applyBorder="1"/>
    <xf numFmtId="0" fontId="19" fillId="17" borderId="28" xfId="1" applyFont="1" applyFill="1" applyBorder="1" applyAlignment="1">
      <alignment horizontal="center"/>
    </xf>
    <xf numFmtId="0" fontId="18" fillId="17" borderId="18" xfId="1" applyFont="1" applyFill="1" applyBorder="1" applyAlignment="1">
      <alignment horizontal="center"/>
    </xf>
  </cellXfs>
  <cellStyles count="4">
    <cellStyle name="Lien hypertexte" xfId="2" builtinId="8"/>
    <cellStyle name="Normal" xfId="0" builtinId="0"/>
    <cellStyle name="Normal 2" xfId="1" xr:uid="{7E5278BF-3FEE-4F99-B65D-D3E2F15DCCF1}"/>
    <cellStyle name="Normal 3" xfId="3" xr:uid="{BD5E4FF3-6EA7-4A96-8AF4-1AF4D8B60FF9}"/>
  </cellStyles>
  <dxfs count="0"/>
  <tableStyles count="0" defaultTableStyle="TableStyleMedium2" defaultPivotStyle="PivotStyleLight16"/>
  <colors>
    <mruColors>
      <color rgb="FF00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Prof-C1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DONNEE PROF C'!A1"/><Relationship Id="rId1" Type="http://schemas.openxmlformats.org/officeDocument/2006/relationships/hyperlink" Target="#'Menu D''accueil'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'DONNEE PROF C'!A1"/><Relationship Id="rId1" Type="http://schemas.openxmlformats.org/officeDocument/2006/relationships/hyperlink" Target="#'Menu D''accueil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247650</xdr:colOff>
      <xdr:row>3</xdr:row>
      <xdr:rowOff>171450</xdr:rowOff>
    </xdr:from>
    <xdr:ext cx="6664723" cy="3206183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47650" y="657225"/>
          <a:ext cx="6664723" cy="3206183"/>
          <a:chOff x="2012250" y="2170275"/>
          <a:chExt cx="6664724" cy="3206183"/>
        </a:xfrm>
      </xdr:grpSpPr>
      <xdr:grpSp>
        <xdr:nvGrpSpPr>
          <xdr:cNvPr id="3" name="Shape 6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2012250" y="2170275"/>
            <a:ext cx="6664724" cy="3206183"/>
            <a:chOff x="1208" y="1217"/>
            <a:chExt cx="12000" cy="5075"/>
          </a:xfrm>
        </xdr:grpSpPr>
        <xdr:sp macro="" textlink="">
          <xdr:nvSpPr>
            <xdr:cNvPr id="4" name="Shape 7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1208" y="1217"/>
              <a:ext cx="12000" cy="50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7" name="Shape 10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/>
          </xdr:nvSpPr>
          <xdr:spPr>
            <a:xfrm>
              <a:off x="9150" y="2996"/>
              <a:ext cx="3832" cy="407"/>
            </a:xfrm>
            <a:prstGeom prst="rect">
              <a:avLst/>
            </a:prstGeom>
            <a:gradFill>
              <a:gsLst>
                <a:gs pos="0">
                  <a:srgbClr val="757575"/>
                </a:gs>
                <a:gs pos="50000">
                  <a:srgbClr val="FFFFFF"/>
                </a:gs>
                <a:gs pos="100000">
                  <a:srgbClr val="757575"/>
                </a:gs>
              </a:gsLst>
              <a:lin ang="5400000" scaled="0"/>
            </a:gradFill>
            <a:ln w="9525" cap="flat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Préparation liste salarié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000" b="1" i="0" u="none" strike="noStrike">
                <a:solidFill>
                  <a:srgbClr val="000000"/>
                </a:solidFill>
                <a:latin typeface="Arial"/>
                <a:ea typeface="Arial"/>
                <a:cs typeface="Arial"/>
                <a:sym typeface="Arial"/>
              </a:endParaRPr>
            </a:p>
          </xdr:txBody>
        </xdr:sp>
        <xdr:sp macro="" textlink="">
          <xdr:nvSpPr>
            <xdr:cNvPr id="8" name="Shape 11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/>
          </xdr:nvSpPr>
          <xdr:spPr>
            <a:xfrm>
              <a:off x="9150" y="4082"/>
              <a:ext cx="3848" cy="407"/>
            </a:xfrm>
            <a:prstGeom prst="rect">
              <a:avLst/>
            </a:prstGeom>
            <a:gradFill>
              <a:gsLst>
                <a:gs pos="0">
                  <a:srgbClr val="757575"/>
                </a:gs>
                <a:gs pos="50000">
                  <a:srgbClr val="FFFFFF"/>
                </a:gs>
                <a:gs pos="100000">
                  <a:srgbClr val="757575"/>
                </a:gs>
              </a:gsLst>
              <a:lin ang="5400000" scaled="0"/>
            </a:gradFill>
            <a:ln w="9525" cap="flat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Edition fiche de salaire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000" b="1" i="0" u="none" strike="noStrike">
                <a:solidFill>
                  <a:srgbClr val="000000"/>
                </a:solidFill>
                <a:latin typeface="Arial"/>
                <a:ea typeface="Arial"/>
                <a:cs typeface="Arial"/>
                <a:sym typeface="Arial"/>
              </a:endParaRPr>
            </a:p>
          </xdr:txBody>
        </xdr:sp>
        <xdr:sp macro="" textlink="">
          <xdr:nvSpPr>
            <xdr:cNvPr id="9" name="Shape 12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9150" y="5152"/>
              <a:ext cx="3848" cy="407"/>
            </a:xfrm>
            <a:prstGeom prst="rect">
              <a:avLst/>
            </a:prstGeom>
            <a:gradFill>
              <a:gsLst>
                <a:gs pos="0">
                  <a:srgbClr val="757575"/>
                </a:gs>
                <a:gs pos="50000">
                  <a:srgbClr val="FFFFFF"/>
                </a:gs>
                <a:gs pos="100000">
                  <a:srgbClr val="757575"/>
                </a:gs>
              </a:gsLst>
              <a:lin ang="5400000" scaled="0"/>
            </a:gradFill>
            <a:ln w="9525" cap="flat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Edition CNSS et AMO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000" b="1" i="0" u="none" strike="noStrike">
                <a:solidFill>
                  <a:srgbClr val="000000"/>
                </a:solidFill>
                <a:latin typeface="Arial"/>
                <a:ea typeface="Arial"/>
                <a:cs typeface="Arial"/>
                <a:sym typeface="Arial"/>
              </a:endParaRPr>
            </a:p>
          </xdr:txBody>
        </xdr:sp>
        <xdr:sp macro="" textlink="">
          <xdr:nvSpPr>
            <xdr:cNvPr id="10" name="Shape 13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9119" y="3584"/>
              <a:ext cx="3848" cy="392"/>
            </a:xfrm>
            <a:prstGeom prst="rect">
              <a:avLst/>
            </a:prstGeom>
            <a:gradFill>
              <a:gsLst>
                <a:gs pos="0">
                  <a:srgbClr val="757575"/>
                </a:gs>
                <a:gs pos="50000">
                  <a:srgbClr val="FFFFFF"/>
                </a:gs>
                <a:gs pos="100000">
                  <a:srgbClr val="757575"/>
                </a:gs>
              </a:gsLst>
              <a:lin ang="5400000" scaled="0"/>
            </a:gradFill>
            <a:ln w="9525" cap="flat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Paramétrage 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000" b="1" i="0" u="none" strike="noStrike">
                <a:solidFill>
                  <a:srgbClr val="000000"/>
                </a:solidFill>
                <a:latin typeface="Arial"/>
                <a:ea typeface="Arial"/>
                <a:cs typeface="Arial"/>
                <a:sym typeface="Arial"/>
              </a:endParaRPr>
            </a:p>
          </xdr:txBody>
        </xdr:sp>
        <xdr:sp macro="" textlink="">
          <xdr:nvSpPr>
            <xdr:cNvPr id="11" name="Shape 14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/>
          </xdr:nvSpPr>
          <xdr:spPr>
            <a:xfrm>
              <a:off x="9150" y="4594"/>
              <a:ext cx="3848" cy="407"/>
            </a:xfrm>
            <a:prstGeom prst="rect">
              <a:avLst/>
            </a:prstGeom>
            <a:gradFill>
              <a:gsLst>
                <a:gs pos="0">
                  <a:srgbClr val="757575"/>
                </a:gs>
                <a:gs pos="50000">
                  <a:srgbClr val="FFFFFF"/>
                </a:gs>
                <a:gs pos="100000">
                  <a:srgbClr val="757575"/>
                </a:gs>
              </a:gsLst>
              <a:lin ang="5400000" scaled="0"/>
            </a:gradFill>
            <a:ln w="9525" cap="flat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9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Information Société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900" b="1" i="0" u="none" strike="noStrike">
                <a:solidFill>
                  <a:srgbClr val="000000"/>
                </a:solidFill>
                <a:latin typeface="Arial"/>
                <a:ea typeface="Arial"/>
                <a:cs typeface="Arial"/>
                <a:sym typeface="Arial"/>
              </a:endParaRPr>
            </a:p>
          </xdr:txBody>
        </xdr:sp>
      </xdr:grp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436791</xdr:colOff>
      <xdr:row>8</xdr:row>
      <xdr:rowOff>4800</xdr:rowOff>
    </xdr:from>
    <xdr:to>
      <xdr:col>0</xdr:col>
      <xdr:colOff>617765</xdr:colOff>
      <xdr:row>8</xdr:row>
      <xdr:rowOff>185774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791" y="1500225"/>
          <a:ext cx="180974" cy="180974"/>
        </a:xfrm>
        <a:prstGeom prst="rect">
          <a:avLst/>
        </a:prstGeom>
      </xdr:spPr>
    </xdr:pic>
    <xdr:clientData/>
  </xdr:twoCellAnchor>
  <xdr:twoCellAnchor editAs="oneCell">
    <xdr:from>
      <xdr:col>0</xdr:col>
      <xdr:colOff>453440</xdr:colOff>
      <xdr:row>15</xdr:row>
      <xdr:rowOff>10251</xdr:rowOff>
    </xdr:from>
    <xdr:to>
      <xdr:col>0</xdr:col>
      <xdr:colOff>648013</xdr:colOff>
      <xdr:row>16</xdr:row>
      <xdr:rowOff>14324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3440" y="2839176"/>
          <a:ext cx="194573" cy="194573"/>
        </a:xfrm>
        <a:prstGeom prst="rect">
          <a:avLst/>
        </a:prstGeom>
      </xdr:spPr>
    </xdr:pic>
    <xdr:clientData/>
  </xdr:twoCellAnchor>
  <xdr:twoCellAnchor editAs="oneCell">
    <xdr:from>
      <xdr:col>0</xdr:col>
      <xdr:colOff>412941</xdr:colOff>
      <xdr:row>13</xdr:row>
      <xdr:rowOff>161925</xdr:rowOff>
    </xdr:from>
    <xdr:to>
      <xdr:col>0</xdr:col>
      <xdr:colOff>655865</xdr:colOff>
      <xdr:row>15</xdr:row>
      <xdr:rowOff>23849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941" y="2609850"/>
          <a:ext cx="242924" cy="242924"/>
        </a:xfrm>
        <a:prstGeom prst="rect">
          <a:avLst/>
        </a:prstGeom>
      </xdr:spPr>
    </xdr:pic>
    <xdr:clientData/>
  </xdr:twoCellAnchor>
  <xdr:twoCellAnchor editAs="oneCell">
    <xdr:from>
      <xdr:col>0</xdr:col>
      <xdr:colOff>429590</xdr:colOff>
      <xdr:row>10</xdr:row>
      <xdr:rowOff>3803</xdr:rowOff>
    </xdr:from>
    <xdr:to>
      <xdr:col>0</xdr:col>
      <xdr:colOff>636815</xdr:colOff>
      <xdr:row>11</xdr:row>
      <xdr:rowOff>20528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590" y="2261228"/>
          <a:ext cx="207225" cy="207225"/>
        </a:xfrm>
        <a:prstGeom prst="rect">
          <a:avLst/>
        </a:prstGeom>
      </xdr:spPr>
    </xdr:pic>
    <xdr:clientData/>
  </xdr:twoCellAnchor>
  <xdr:twoCellAnchor editAs="oneCell">
    <xdr:from>
      <xdr:col>0</xdr:col>
      <xdr:colOff>419101</xdr:colOff>
      <xdr:row>12</xdr:row>
      <xdr:rowOff>172167</xdr:rowOff>
    </xdr:from>
    <xdr:to>
      <xdr:col>0</xdr:col>
      <xdr:colOff>638176</xdr:colOff>
      <xdr:row>14</xdr:row>
      <xdr:rowOff>4800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1" y="2429592"/>
          <a:ext cx="219075" cy="213633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</xdr:colOff>
      <xdr:row>5</xdr:row>
      <xdr:rowOff>3387</xdr:rowOff>
    </xdr:from>
    <xdr:to>
      <xdr:col>0</xdr:col>
      <xdr:colOff>640896</xdr:colOff>
      <xdr:row>6</xdr:row>
      <xdr:rowOff>38766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927312"/>
          <a:ext cx="231321" cy="2258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428625</xdr:colOff>
          <xdr:row>3</xdr:row>
          <xdr:rowOff>152400</xdr:rowOff>
        </xdr:from>
        <xdr:to>
          <xdr:col>35</xdr:col>
          <xdr:colOff>0</xdr:colOff>
          <xdr:row>7</xdr:row>
          <xdr:rowOff>19050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5</xdr:row>
      <xdr:rowOff>19050</xdr:rowOff>
    </xdr:from>
    <xdr:to>
      <xdr:col>10</xdr:col>
      <xdr:colOff>1333500</xdr:colOff>
      <xdr:row>5</xdr:row>
      <xdr:rowOff>257175</xdr:rowOff>
    </xdr:to>
    <xdr:sp macro="" textlink="">
      <xdr:nvSpPr>
        <xdr:cNvPr id="3" name="Flèche : pentagon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0944225" y="1447800"/>
          <a:ext cx="1295400" cy="238125"/>
        </a:xfrm>
        <a:prstGeom prst="homePlate">
          <a:avLst/>
        </a:prstGeom>
        <a:ln>
          <a:noFill/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PROF-C1</a:t>
          </a:r>
        </a:p>
      </xdr:txBody>
    </xdr:sp>
    <xdr:clientData/>
  </xdr:twoCellAnchor>
  <xdr:twoCellAnchor>
    <xdr:from>
      <xdr:col>10</xdr:col>
      <xdr:colOff>38100</xdr:colOff>
      <xdr:row>6</xdr:row>
      <xdr:rowOff>19050</xdr:rowOff>
    </xdr:from>
    <xdr:to>
      <xdr:col>10</xdr:col>
      <xdr:colOff>1333500</xdr:colOff>
      <xdr:row>6</xdr:row>
      <xdr:rowOff>257175</xdr:rowOff>
    </xdr:to>
    <xdr:sp macro="" textlink="">
      <xdr:nvSpPr>
        <xdr:cNvPr id="8" name="Flèche : pentago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10944225" y="1724025"/>
          <a:ext cx="1295400" cy="238125"/>
        </a:xfrm>
        <a:prstGeom prst="homePlate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PROF-C2</a:t>
          </a:r>
        </a:p>
      </xdr:txBody>
    </xdr:sp>
    <xdr:clientData/>
  </xdr:twoCellAnchor>
  <xdr:twoCellAnchor>
    <xdr:from>
      <xdr:col>10</xdr:col>
      <xdr:colOff>38100</xdr:colOff>
      <xdr:row>7</xdr:row>
      <xdr:rowOff>19050</xdr:rowOff>
    </xdr:from>
    <xdr:to>
      <xdr:col>10</xdr:col>
      <xdr:colOff>1333500</xdr:colOff>
      <xdr:row>7</xdr:row>
      <xdr:rowOff>257175</xdr:rowOff>
    </xdr:to>
    <xdr:sp macro="" textlink="">
      <xdr:nvSpPr>
        <xdr:cNvPr id="9" name="Flèche : pentagon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10944225" y="2000250"/>
          <a:ext cx="1295400" cy="238125"/>
        </a:xfrm>
        <a:prstGeom prst="homePlat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PROF-C3</a:t>
          </a:r>
        </a:p>
      </xdr:txBody>
    </xdr:sp>
    <xdr:clientData/>
  </xdr:twoCellAnchor>
  <xdr:twoCellAnchor>
    <xdr:from>
      <xdr:col>10</xdr:col>
      <xdr:colOff>38100</xdr:colOff>
      <xdr:row>8</xdr:row>
      <xdr:rowOff>19050</xdr:rowOff>
    </xdr:from>
    <xdr:to>
      <xdr:col>10</xdr:col>
      <xdr:colOff>1333500</xdr:colOff>
      <xdr:row>8</xdr:row>
      <xdr:rowOff>257175</xdr:rowOff>
    </xdr:to>
    <xdr:sp macro="" textlink="">
      <xdr:nvSpPr>
        <xdr:cNvPr id="10" name="Flèche : pentagon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10944225" y="2276475"/>
          <a:ext cx="1295400" cy="238125"/>
        </a:xfrm>
        <a:prstGeom prst="homePlat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PROF-C4</a:t>
          </a:r>
        </a:p>
      </xdr:txBody>
    </xdr:sp>
    <xdr:clientData/>
  </xdr:twoCellAnchor>
  <xdr:twoCellAnchor>
    <xdr:from>
      <xdr:col>10</xdr:col>
      <xdr:colOff>38100</xdr:colOff>
      <xdr:row>9</xdr:row>
      <xdr:rowOff>19050</xdr:rowOff>
    </xdr:from>
    <xdr:to>
      <xdr:col>10</xdr:col>
      <xdr:colOff>1333500</xdr:colOff>
      <xdr:row>9</xdr:row>
      <xdr:rowOff>257175</xdr:rowOff>
    </xdr:to>
    <xdr:sp macro="" textlink="">
      <xdr:nvSpPr>
        <xdr:cNvPr id="44" name="Flèche : pentagone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/>
      </xdr:nvSpPr>
      <xdr:spPr>
        <a:xfrm>
          <a:off x="10944225" y="2009775"/>
          <a:ext cx="1295400" cy="238125"/>
        </a:xfrm>
        <a:prstGeom prst="homePlat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PROF-C5</a:t>
          </a:r>
        </a:p>
      </xdr:txBody>
    </xdr:sp>
    <xdr:clientData/>
  </xdr:twoCellAnchor>
  <xdr:twoCellAnchor>
    <xdr:from>
      <xdr:col>10</xdr:col>
      <xdr:colOff>38100</xdr:colOff>
      <xdr:row>10</xdr:row>
      <xdr:rowOff>19050</xdr:rowOff>
    </xdr:from>
    <xdr:to>
      <xdr:col>10</xdr:col>
      <xdr:colOff>1333500</xdr:colOff>
      <xdr:row>10</xdr:row>
      <xdr:rowOff>257175</xdr:rowOff>
    </xdr:to>
    <xdr:sp macro="" textlink="">
      <xdr:nvSpPr>
        <xdr:cNvPr id="45" name="Flèche : pentagone 4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/>
      </xdr:nvSpPr>
      <xdr:spPr>
        <a:xfrm>
          <a:off x="10944225" y="2286000"/>
          <a:ext cx="1295400" cy="238125"/>
        </a:xfrm>
        <a:prstGeom prst="homePlat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PROF-C6</a:t>
          </a:r>
        </a:p>
      </xdr:txBody>
    </xdr:sp>
    <xdr:clientData/>
  </xdr:twoCellAnchor>
  <xdr:twoCellAnchor>
    <xdr:from>
      <xdr:col>10</xdr:col>
      <xdr:colOff>38100</xdr:colOff>
      <xdr:row>11</xdr:row>
      <xdr:rowOff>19050</xdr:rowOff>
    </xdr:from>
    <xdr:to>
      <xdr:col>10</xdr:col>
      <xdr:colOff>1333500</xdr:colOff>
      <xdr:row>11</xdr:row>
      <xdr:rowOff>257175</xdr:rowOff>
    </xdr:to>
    <xdr:sp macro="" textlink="">
      <xdr:nvSpPr>
        <xdr:cNvPr id="46" name="Flèche : pentagone 45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/>
      </xdr:nvSpPr>
      <xdr:spPr>
        <a:xfrm>
          <a:off x="10944225" y="2009775"/>
          <a:ext cx="1295400" cy="238125"/>
        </a:xfrm>
        <a:prstGeom prst="homePlat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PROF-C7</a:t>
          </a:r>
        </a:p>
      </xdr:txBody>
    </xdr:sp>
    <xdr:clientData/>
  </xdr:twoCellAnchor>
  <xdr:twoCellAnchor>
    <xdr:from>
      <xdr:col>10</xdr:col>
      <xdr:colOff>38100</xdr:colOff>
      <xdr:row>12</xdr:row>
      <xdr:rowOff>19050</xdr:rowOff>
    </xdr:from>
    <xdr:to>
      <xdr:col>10</xdr:col>
      <xdr:colOff>1333500</xdr:colOff>
      <xdr:row>12</xdr:row>
      <xdr:rowOff>257175</xdr:rowOff>
    </xdr:to>
    <xdr:sp macro="" textlink="">
      <xdr:nvSpPr>
        <xdr:cNvPr id="47" name="Flèche : pentagone 4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/>
      </xdr:nvSpPr>
      <xdr:spPr>
        <a:xfrm>
          <a:off x="10944225" y="2286000"/>
          <a:ext cx="1295400" cy="238125"/>
        </a:xfrm>
        <a:prstGeom prst="homePlat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PROF-C8</a:t>
          </a:r>
        </a:p>
      </xdr:txBody>
    </xdr:sp>
    <xdr:clientData/>
  </xdr:twoCellAnchor>
  <xdr:twoCellAnchor>
    <xdr:from>
      <xdr:col>10</xdr:col>
      <xdr:colOff>38100</xdr:colOff>
      <xdr:row>13</xdr:row>
      <xdr:rowOff>19050</xdr:rowOff>
    </xdr:from>
    <xdr:to>
      <xdr:col>10</xdr:col>
      <xdr:colOff>1333500</xdr:colOff>
      <xdr:row>13</xdr:row>
      <xdr:rowOff>257175</xdr:rowOff>
    </xdr:to>
    <xdr:sp macro="" textlink="">
      <xdr:nvSpPr>
        <xdr:cNvPr id="48" name="Flèche : pentagone 4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/>
      </xdr:nvSpPr>
      <xdr:spPr>
        <a:xfrm>
          <a:off x="10944225" y="2562225"/>
          <a:ext cx="1295400" cy="238125"/>
        </a:xfrm>
        <a:prstGeom prst="homePlat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PROF-C9</a:t>
          </a:r>
        </a:p>
      </xdr:txBody>
    </xdr:sp>
    <xdr:clientData/>
  </xdr:twoCellAnchor>
  <xdr:twoCellAnchor>
    <xdr:from>
      <xdr:col>10</xdr:col>
      <xdr:colOff>38100</xdr:colOff>
      <xdr:row>14</xdr:row>
      <xdr:rowOff>19050</xdr:rowOff>
    </xdr:from>
    <xdr:to>
      <xdr:col>10</xdr:col>
      <xdr:colOff>1333500</xdr:colOff>
      <xdr:row>14</xdr:row>
      <xdr:rowOff>257175</xdr:rowOff>
    </xdr:to>
    <xdr:sp macro="" textlink="">
      <xdr:nvSpPr>
        <xdr:cNvPr id="49" name="Flèche : pentagone 4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/>
      </xdr:nvSpPr>
      <xdr:spPr>
        <a:xfrm>
          <a:off x="10944225" y="2838450"/>
          <a:ext cx="1295400" cy="238125"/>
        </a:xfrm>
        <a:prstGeom prst="homePlat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PROF-C10</a:t>
          </a:r>
        </a:p>
      </xdr:txBody>
    </xdr:sp>
    <xdr:clientData/>
  </xdr:twoCellAnchor>
  <xdr:twoCellAnchor>
    <xdr:from>
      <xdr:col>10</xdr:col>
      <xdr:colOff>38100</xdr:colOff>
      <xdr:row>15</xdr:row>
      <xdr:rowOff>19050</xdr:rowOff>
    </xdr:from>
    <xdr:to>
      <xdr:col>10</xdr:col>
      <xdr:colOff>1333500</xdr:colOff>
      <xdr:row>15</xdr:row>
      <xdr:rowOff>257175</xdr:rowOff>
    </xdr:to>
    <xdr:sp macro="" textlink="">
      <xdr:nvSpPr>
        <xdr:cNvPr id="50" name="Flèche : pentagone 4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/>
      </xdr:nvSpPr>
      <xdr:spPr>
        <a:xfrm>
          <a:off x="10944225" y="2009775"/>
          <a:ext cx="1295400" cy="238125"/>
        </a:xfrm>
        <a:prstGeom prst="homePlat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PROF-C11</a:t>
          </a:r>
        </a:p>
      </xdr:txBody>
    </xdr:sp>
    <xdr:clientData/>
  </xdr:twoCellAnchor>
  <xdr:twoCellAnchor>
    <xdr:from>
      <xdr:col>10</xdr:col>
      <xdr:colOff>38100</xdr:colOff>
      <xdr:row>16</xdr:row>
      <xdr:rowOff>19050</xdr:rowOff>
    </xdr:from>
    <xdr:to>
      <xdr:col>10</xdr:col>
      <xdr:colOff>1333500</xdr:colOff>
      <xdr:row>16</xdr:row>
      <xdr:rowOff>257175</xdr:rowOff>
    </xdr:to>
    <xdr:sp macro="" textlink="">
      <xdr:nvSpPr>
        <xdr:cNvPr id="51" name="Flèche : pentagone 5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/>
      </xdr:nvSpPr>
      <xdr:spPr>
        <a:xfrm>
          <a:off x="10944225" y="2286000"/>
          <a:ext cx="1295400" cy="238125"/>
        </a:xfrm>
        <a:prstGeom prst="homePlat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PROF-C12</a:t>
          </a:r>
        </a:p>
      </xdr:txBody>
    </xdr:sp>
    <xdr:clientData/>
  </xdr:twoCellAnchor>
  <xdr:twoCellAnchor>
    <xdr:from>
      <xdr:col>10</xdr:col>
      <xdr:colOff>38100</xdr:colOff>
      <xdr:row>17</xdr:row>
      <xdr:rowOff>19050</xdr:rowOff>
    </xdr:from>
    <xdr:to>
      <xdr:col>10</xdr:col>
      <xdr:colOff>1333500</xdr:colOff>
      <xdr:row>17</xdr:row>
      <xdr:rowOff>257175</xdr:rowOff>
    </xdr:to>
    <xdr:sp macro="" textlink="">
      <xdr:nvSpPr>
        <xdr:cNvPr id="52" name="Flèche : pentagone 5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/>
      </xdr:nvSpPr>
      <xdr:spPr>
        <a:xfrm>
          <a:off x="10944225" y="2562225"/>
          <a:ext cx="1295400" cy="238125"/>
        </a:xfrm>
        <a:prstGeom prst="homePlat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PROF-C13</a:t>
          </a:r>
        </a:p>
      </xdr:txBody>
    </xdr:sp>
    <xdr:clientData/>
  </xdr:twoCellAnchor>
  <xdr:twoCellAnchor>
    <xdr:from>
      <xdr:col>10</xdr:col>
      <xdr:colOff>38100</xdr:colOff>
      <xdr:row>18</xdr:row>
      <xdr:rowOff>19050</xdr:rowOff>
    </xdr:from>
    <xdr:to>
      <xdr:col>10</xdr:col>
      <xdr:colOff>1333500</xdr:colOff>
      <xdr:row>18</xdr:row>
      <xdr:rowOff>257175</xdr:rowOff>
    </xdr:to>
    <xdr:sp macro="" textlink="">
      <xdr:nvSpPr>
        <xdr:cNvPr id="53" name="Flèche : pentagone 52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/>
      </xdr:nvSpPr>
      <xdr:spPr>
        <a:xfrm>
          <a:off x="10944225" y="2838450"/>
          <a:ext cx="1295400" cy="238125"/>
        </a:xfrm>
        <a:prstGeom prst="homePlat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PROF-C14</a:t>
          </a:r>
        </a:p>
      </xdr:txBody>
    </xdr:sp>
    <xdr:clientData/>
  </xdr:twoCellAnchor>
  <xdr:twoCellAnchor>
    <xdr:from>
      <xdr:col>10</xdr:col>
      <xdr:colOff>38100</xdr:colOff>
      <xdr:row>19</xdr:row>
      <xdr:rowOff>19050</xdr:rowOff>
    </xdr:from>
    <xdr:to>
      <xdr:col>10</xdr:col>
      <xdr:colOff>1333500</xdr:colOff>
      <xdr:row>19</xdr:row>
      <xdr:rowOff>257175</xdr:rowOff>
    </xdr:to>
    <xdr:sp macro="" textlink="">
      <xdr:nvSpPr>
        <xdr:cNvPr id="54" name="Flèche : pentagone 53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/>
      </xdr:nvSpPr>
      <xdr:spPr>
        <a:xfrm>
          <a:off x="10944225" y="3114675"/>
          <a:ext cx="1295400" cy="238125"/>
        </a:xfrm>
        <a:prstGeom prst="homePlat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PROF-C15</a:t>
          </a:r>
        </a:p>
      </xdr:txBody>
    </xdr:sp>
    <xdr:clientData/>
  </xdr:twoCellAnchor>
  <xdr:twoCellAnchor>
    <xdr:from>
      <xdr:col>10</xdr:col>
      <xdr:colOff>38100</xdr:colOff>
      <xdr:row>20</xdr:row>
      <xdr:rowOff>19050</xdr:rowOff>
    </xdr:from>
    <xdr:to>
      <xdr:col>10</xdr:col>
      <xdr:colOff>1333500</xdr:colOff>
      <xdr:row>20</xdr:row>
      <xdr:rowOff>257175</xdr:rowOff>
    </xdr:to>
    <xdr:sp macro="" textlink="">
      <xdr:nvSpPr>
        <xdr:cNvPr id="55" name="Flèche : pentagone 5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/>
      </xdr:nvSpPr>
      <xdr:spPr>
        <a:xfrm>
          <a:off x="10944225" y="3390900"/>
          <a:ext cx="1295400" cy="238125"/>
        </a:xfrm>
        <a:prstGeom prst="homePlat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PROF-C16</a:t>
          </a:r>
        </a:p>
      </xdr:txBody>
    </xdr:sp>
    <xdr:clientData/>
  </xdr:twoCellAnchor>
  <xdr:twoCellAnchor>
    <xdr:from>
      <xdr:col>10</xdr:col>
      <xdr:colOff>38100</xdr:colOff>
      <xdr:row>21</xdr:row>
      <xdr:rowOff>19050</xdr:rowOff>
    </xdr:from>
    <xdr:to>
      <xdr:col>10</xdr:col>
      <xdr:colOff>1333500</xdr:colOff>
      <xdr:row>21</xdr:row>
      <xdr:rowOff>257175</xdr:rowOff>
    </xdr:to>
    <xdr:sp macro="" textlink="">
      <xdr:nvSpPr>
        <xdr:cNvPr id="56" name="Flèche : pentagone 55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/>
      </xdr:nvSpPr>
      <xdr:spPr>
        <a:xfrm>
          <a:off x="10944225" y="3667125"/>
          <a:ext cx="1295400" cy="238125"/>
        </a:xfrm>
        <a:prstGeom prst="homePlat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PROF-C17</a:t>
          </a:r>
        </a:p>
      </xdr:txBody>
    </xdr:sp>
    <xdr:clientData/>
  </xdr:twoCellAnchor>
  <xdr:twoCellAnchor>
    <xdr:from>
      <xdr:col>10</xdr:col>
      <xdr:colOff>38100</xdr:colOff>
      <xdr:row>22</xdr:row>
      <xdr:rowOff>19050</xdr:rowOff>
    </xdr:from>
    <xdr:to>
      <xdr:col>10</xdr:col>
      <xdr:colOff>1333500</xdr:colOff>
      <xdr:row>22</xdr:row>
      <xdr:rowOff>257175</xdr:rowOff>
    </xdr:to>
    <xdr:sp macro="" textlink="">
      <xdr:nvSpPr>
        <xdr:cNvPr id="57" name="Flèche : pentagone 56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/>
      </xdr:nvSpPr>
      <xdr:spPr>
        <a:xfrm>
          <a:off x="10944225" y="3943350"/>
          <a:ext cx="1295400" cy="238125"/>
        </a:xfrm>
        <a:prstGeom prst="homePlat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PROF-C18</a:t>
          </a:r>
        </a:p>
      </xdr:txBody>
    </xdr:sp>
    <xdr:clientData/>
  </xdr:twoCellAnchor>
  <xdr:twoCellAnchor>
    <xdr:from>
      <xdr:col>10</xdr:col>
      <xdr:colOff>38100</xdr:colOff>
      <xdr:row>23</xdr:row>
      <xdr:rowOff>19050</xdr:rowOff>
    </xdr:from>
    <xdr:to>
      <xdr:col>10</xdr:col>
      <xdr:colOff>1333500</xdr:colOff>
      <xdr:row>23</xdr:row>
      <xdr:rowOff>257175</xdr:rowOff>
    </xdr:to>
    <xdr:sp macro="" textlink="">
      <xdr:nvSpPr>
        <xdr:cNvPr id="58" name="Flèche : pentagone 5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/>
      </xdr:nvSpPr>
      <xdr:spPr>
        <a:xfrm>
          <a:off x="10944225" y="2009775"/>
          <a:ext cx="1295400" cy="238125"/>
        </a:xfrm>
        <a:prstGeom prst="homePlat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PROF-C19</a:t>
          </a:r>
        </a:p>
      </xdr:txBody>
    </xdr:sp>
    <xdr:clientData/>
  </xdr:twoCellAnchor>
  <xdr:twoCellAnchor>
    <xdr:from>
      <xdr:col>10</xdr:col>
      <xdr:colOff>38100</xdr:colOff>
      <xdr:row>24</xdr:row>
      <xdr:rowOff>19050</xdr:rowOff>
    </xdr:from>
    <xdr:to>
      <xdr:col>10</xdr:col>
      <xdr:colOff>1333500</xdr:colOff>
      <xdr:row>24</xdr:row>
      <xdr:rowOff>257175</xdr:rowOff>
    </xdr:to>
    <xdr:sp macro="" textlink="">
      <xdr:nvSpPr>
        <xdr:cNvPr id="59" name="Flèche : pentagone 5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/>
      </xdr:nvSpPr>
      <xdr:spPr>
        <a:xfrm>
          <a:off x="10944225" y="2286000"/>
          <a:ext cx="1295400" cy="238125"/>
        </a:xfrm>
        <a:prstGeom prst="homePlat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PROF-C20</a:t>
          </a:r>
        </a:p>
      </xdr:txBody>
    </xdr:sp>
    <xdr:clientData/>
  </xdr:twoCellAnchor>
  <xdr:twoCellAnchor>
    <xdr:from>
      <xdr:col>10</xdr:col>
      <xdr:colOff>38100</xdr:colOff>
      <xdr:row>25</xdr:row>
      <xdr:rowOff>19050</xdr:rowOff>
    </xdr:from>
    <xdr:to>
      <xdr:col>10</xdr:col>
      <xdr:colOff>1333500</xdr:colOff>
      <xdr:row>25</xdr:row>
      <xdr:rowOff>257175</xdr:rowOff>
    </xdr:to>
    <xdr:sp macro="" textlink="">
      <xdr:nvSpPr>
        <xdr:cNvPr id="60" name="Flèche : pentagone 59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/>
      </xdr:nvSpPr>
      <xdr:spPr>
        <a:xfrm>
          <a:off x="10944225" y="2562225"/>
          <a:ext cx="1295400" cy="238125"/>
        </a:xfrm>
        <a:prstGeom prst="homePlat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PROF-C21</a:t>
          </a:r>
        </a:p>
      </xdr:txBody>
    </xdr:sp>
    <xdr:clientData/>
  </xdr:twoCellAnchor>
  <xdr:twoCellAnchor>
    <xdr:from>
      <xdr:col>10</xdr:col>
      <xdr:colOff>38100</xdr:colOff>
      <xdr:row>26</xdr:row>
      <xdr:rowOff>19050</xdr:rowOff>
    </xdr:from>
    <xdr:to>
      <xdr:col>10</xdr:col>
      <xdr:colOff>1333500</xdr:colOff>
      <xdr:row>26</xdr:row>
      <xdr:rowOff>257175</xdr:rowOff>
    </xdr:to>
    <xdr:sp macro="" textlink="">
      <xdr:nvSpPr>
        <xdr:cNvPr id="61" name="Flèche : pentagone 60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/>
      </xdr:nvSpPr>
      <xdr:spPr>
        <a:xfrm>
          <a:off x="10944225" y="2838450"/>
          <a:ext cx="1295400" cy="238125"/>
        </a:xfrm>
        <a:prstGeom prst="homePlat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PROF-C22</a:t>
          </a:r>
        </a:p>
      </xdr:txBody>
    </xdr:sp>
    <xdr:clientData/>
  </xdr:twoCellAnchor>
  <xdr:twoCellAnchor>
    <xdr:from>
      <xdr:col>10</xdr:col>
      <xdr:colOff>38100</xdr:colOff>
      <xdr:row>27</xdr:row>
      <xdr:rowOff>19050</xdr:rowOff>
    </xdr:from>
    <xdr:to>
      <xdr:col>10</xdr:col>
      <xdr:colOff>1333500</xdr:colOff>
      <xdr:row>27</xdr:row>
      <xdr:rowOff>257175</xdr:rowOff>
    </xdr:to>
    <xdr:sp macro="" textlink="">
      <xdr:nvSpPr>
        <xdr:cNvPr id="62" name="Flèche : pentagone 6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/>
      </xdr:nvSpPr>
      <xdr:spPr>
        <a:xfrm>
          <a:off x="10944225" y="3114675"/>
          <a:ext cx="1295400" cy="238125"/>
        </a:xfrm>
        <a:prstGeom prst="homePlat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PROF-C23</a:t>
          </a:r>
        </a:p>
      </xdr:txBody>
    </xdr:sp>
    <xdr:clientData/>
  </xdr:twoCellAnchor>
  <xdr:twoCellAnchor>
    <xdr:from>
      <xdr:col>10</xdr:col>
      <xdr:colOff>38100</xdr:colOff>
      <xdr:row>28</xdr:row>
      <xdr:rowOff>19050</xdr:rowOff>
    </xdr:from>
    <xdr:to>
      <xdr:col>10</xdr:col>
      <xdr:colOff>1333500</xdr:colOff>
      <xdr:row>28</xdr:row>
      <xdr:rowOff>257175</xdr:rowOff>
    </xdr:to>
    <xdr:sp macro="" textlink="">
      <xdr:nvSpPr>
        <xdr:cNvPr id="63" name="Flèche : pentagone 62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/>
      </xdr:nvSpPr>
      <xdr:spPr>
        <a:xfrm>
          <a:off x="10944225" y="3390900"/>
          <a:ext cx="1295400" cy="238125"/>
        </a:xfrm>
        <a:prstGeom prst="homePlat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PROF-C24</a:t>
          </a:r>
        </a:p>
      </xdr:txBody>
    </xdr:sp>
    <xdr:clientData/>
  </xdr:twoCellAnchor>
  <xdr:twoCellAnchor>
    <xdr:from>
      <xdr:col>10</xdr:col>
      <xdr:colOff>38100</xdr:colOff>
      <xdr:row>29</xdr:row>
      <xdr:rowOff>19050</xdr:rowOff>
    </xdr:from>
    <xdr:to>
      <xdr:col>10</xdr:col>
      <xdr:colOff>1333500</xdr:colOff>
      <xdr:row>29</xdr:row>
      <xdr:rowOff>257175</xdr:rowOff>
    </xdr:to>
    <xdr:sp macro="" textlink="">
      <xdr:nvSpPr>
        <xdr:cNvPr id="64" name="Flèche : pentagone 63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/>
      </xdr:nvSpPr>
      <xdr:spPr>
        <a:xfrm>
          <a:off x="10944225" y="3667125"/>
          <a:ext cx="1295400" cy="238125"/>
        </a:xfrm>
        <a:prstGeom prst="homePlat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PROF-C25</a:t>
          </a:r>
        </a:p>
      </xdr:txBody>
    </xdr:sp>
    <xdr:clientData/>
  </xdr:twoCellAnchor>
  <xdr:twoCellAnchor>
    <xdr:from>
      <xdr:col>10</xdr:col>
      <xdr:colOff>38100</xdr:colOff>
      <xdr:row>30</xdr:row>
      <xdr:rowOff>19050</xdr:rowOff>
    </xdr:from>
    <xdr:to>
      <xdr:col>10</xdr:col>
      <xdr:colOff>1333500</xdr:colOff>
      <xdr:row>30</xdr:row>
      <xdr:rowOff>257175</xdr:rowOff>
    </xdr:to>
    <xdr:sp macro="" textlink="">
      <xdr:nvSpPr>
        <xdr:cNvPr id="65" name="Flèche : pentagone 6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/>
      </xdr:nvSpPr>
      <xdr:spPr>
        <a:xfrm>
          <a:off x="10944225" y="3943350"/>
          <a:ext cx="1295400" cy="238125"/>
        </a:xfrm>
        <a:prstGeom prst="homePlat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PROF-C26</a:t>
          </a:r>
        </a:p>
      </xdr:txBody>
    </xdr:sp>
    <xdr:clientData/>
  </xdr:twoCellAnchor>
  <xdr:twoCellAnchor>
    <xdr:from>
      <xdr:col>10</xdr:col>
      <xdr:colOff>38100</xdr:colOff>
      <xdr:row>31</xdr:row>
      <xdr:rowOff>19050</xdr:rowOff>
    </xdr:from>
    <xdr:to>
      <xdr:col>10</xdr:col>
      <xdr:colOff>1333500</xdr:colOff>
      <xdr:row>31</xdr:row>
      <xdr:rowOff>257175</xdr:rowOff>
    </xdr:to>
    <xdr:sp macro="" textlink="">
      <xdr:nvSpPr>
        <xdr:cNvPr id="66" name="Flèche : pentagone 65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/>
      </xdr:nvSpPr>
      <xdr:spPr>
        <a:xfrm>
          <a:off x="10944225" y="4219575"/>
          <a:ext cx="1295400" cy="238125"/>
        </a:xfrm>
        <a:prstGeom prst="homePlat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PROF-C27</a:t>
          </a:r>
        </a:p>
      </xdr:txBody>
    </xdr:sp>
    <xdr:clientData/>
  </xdr:twoCellAnchor>
  <xdr:twoCellAnchor>
    <xdr:from>
      <xdr:col>10</xdr:col>
      <xdr:colOff>38100</xdr:colOff>
      <xdr:row>32</xdr:row>
      <xdr:rowOff>19050</xdr:rowOff>
    </xdr:from>
    <xdr:to>
      <xdr:col>10</xdr:col>
      <xdr:colOff>1333500</xdr:colOff>
      <xdr:row>32</xdr:row>
      <xdr:rowOff>257175</xdr:rowOff>
    </xdr:to>
    <xdr:sp macro="" textlink="">
      <xdr:nvSpPr>
        <xdr:cNvPr id="67" name="Flèche : pentagone 66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/>
      </xdr:nvSpPr>
      <xdr:spPr>
        <a:xfrm>
          <a:off x="10944225" y="4495800"/>
          <a:ext cx="1295400" cy="238125"/>
        </a:xfrm>
        <a:prstGeom prst="homePlat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PROF-C28</a:t>
          </a:r>
        </a:p>
      </xdr:txBody>
    </xdr:sp>
    <xdr:clientData/>
  </xdr:twoCellAnchor>
  <xdr:twoCellAnchor>
    <xdr:from>
      <xdr:col>10</xdr:col>
      <xdr:colOff>38100</xdr:colOff>
      <xdr:row>33</xdr:row>
      <xdr:rowOff>19050</xdr:rowOff>
    </xdr:from>
    <xdr:to>
      <xdr:col>10</xdr:col>
      <xdr:colOff>1333500</xdr:colOff>
      <xdr:row>33</xdr:row>
      <xdr:rowOff>257175</xdr:rowOff>
    </xdr:to>
    <xdr:sp macro="" textlink="">
      <xdr:nvSpPr>
        <xdr:cNvPr id="68" name="Flèche : pentagone 67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/>
      </xdr:nvSpPr>
      <xdr:spPr>
        <a:xfrm>
          <a:off x="10944225" y="4772025"/>
          <a:ext cx="1295400" cy="238125"/>
        </a:xfrm>
        <a:prstGeom prst="homePlat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PROF-C29</a:t>
          </a:r>
        </a:p>
      </xdr:txBody>
    </xdr:sp>
    <xdr:clientData/>
  </xdr:twoCellAnchor>
  <xdr:twoCellAnchor>
    <xdr:from>
      <xdr:col>10</xdr:col>
      <xdr:colOff>38100</xdr:colOff>
      <xdr:row>34</xdr:row>
      <xdr:rowOff>19050</xdr:rowOff>
    </xdr:from>
    <xdr:to>
      <xdr:col>10</xdr:col>
      <xdr:colOff>1333500</xdr:colOff>
      <xdr:row>34</xdr:row>
      <xdr:rowOff>257175</xdr:rowOff>
    </xdr:to>
    <xdr:sp macro="" textlink="">
      <xdr:nvSpPr>
        <xdr:cNvPr id="69" name="Flèche : pentagone 6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/>
      </xdr:nvSpPr>
      <xdr:spPr>
        <a:xfrm>
          <a:off x="10944225" y="5048250"/>
          <a:ext cx="1295400" cy="238125"/>
        </a:xfrm>
        <a:prstGeom prst="homePlat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PROF-C30</a:t>
          </a:r>
        </a:p>
      </xdr:txBody>
    </xdr:sp>
    <xdr:clientData/>
  </xdr:twoCellAnchor>
  <xdr:twoCellAnchor>
    <xdr:from>
      <xdr:col>10</xdr:col>
      <xdr:colOff>38100</xdr:colOff>
      <xdr:row>35</xdr:row>
      <xdr:rowOff>19050</xdr:rowOff>
    </xdr:from>
    <xdr:to>
      <xdr:col>10</xdr:col>
      <xdr:colOff>1333500</xdr:colOff>
      <xdr:row>35</xdr:row>
      <xdr:rowOff>257175</xdr:rowOff>
    </xdr:to>
    <xdr:sp macro="" textlink="">
      <xdr:nvSpPr>
        <xdr:cNvPr id="70" name="Flèche : pentagone 69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/>
      </xdr:nvSpPr>
      <xdr:spPr>
        <a:xfrm>
          <a:off x="10944225" y="5324475"/>
          <a:ext cx="1295400" cy="238125"/>
        </a:xfrm>
        <a:prstGeom prst="homePlat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PROF-C31</a:t>
          </a:r>
        </a:p>
      </xdr:txBody>
    </xdr:sp>
    <xdr:clientData/>
  </xdr:twoCellAnchor>
  <xdr:twoCellAnchor>
    <xdr:from>
      <xdr:col>10</xdr:col>
      <xdr:colOff>38100</xdr:colOff>
      <xdr:row>36</xdr:row>
      <xdr:rowOff>19050</xdr:rowOff>
    </xdr:from>
    <xdr:to>
      <xdr:col>10</xdr:col>
      <xdr:colOff>1333500</xdr:colOff>
      <xdr:row>36</xdr:row>
      <xdr:rowOff>257175</xdr:rowOff>
    </xdr:to>
    <xdr:sp macro="" textlink="">
      <xdr:nvSpPr>
        <xdr:cNvPr id="71" name="Flèche : pentagone 70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/>
      </xdr:nvSpPr>
      <xdr:spPr>
        <a:xfrm>
          <a:off x="10944225" y="5600700"/>
          <a:ext cx="1295400" cy="238125"/>
        </a:xfrm>
        <a:prstGeom prst="homePlat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PROF-C32</a:t>
          </a:r>
        </a:p>
      </xdr:txBody>
    </xdr:sp>
    <xdr:clientData/>
  </xdr:twoCellAnchor>
  <xdr:twoCellAnchor>
    <xdr:from>
      <xdr:col>10</xdr:col>
      <xdr:colOff>38100</xdr:colOff>
      <xdr:row>37</xdr:row>
      <xdr:rowOff>19050</xdr:rowOff>
    </xdr:from>
    <xdr:to>
      <xdr:col>10</xdr:col>
      <xdr:colOff>1333500</xdr:colOff>
      <xdr:row>37</xdr:row>
      <xdr:rowOff>257175</xdr:rowOff>
    </xdr:to>
    <xdr:sp macro="" textlink="">
      <xdr:nvSpPr>
        <xdr:cNvPr id="72" name="Flèche : pentagone 71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/>
      </xdr:nvSpPr>
      <xdr:spPr>
        <a:xfrm>
          <a:off x="10944225" y="5876925"/>
          <a:ext cx="1295400" cy="238125"/>
        </a:xfrm>
        <a:prstGeom prst="homePlat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PROF-C33</a:t>
          </a:r>
        </a:p>
      </xdr:txBody>
    </xdr:sp>
    <xdr:clientData/>
  </xdr:twoCellAnchor>
  <xdr:twoCellAnchor>
    <xdr:from>
      <xdr:col>10</xdr:col>
      <xdr:colOff>38100</xdr:colOff>
      <xdr:row>38</xdr:row>
      <xdr:rowOff>19050</xdr:rowOff>
    </xdr:from>
    <xdr:to>
      <xdr:col>10</xdr:col>
      <xdr:colOff>1333500</xdr:colOff>
      <xdr:row>38</xdr:row>
      <xdr:rowOff>257175</xdr:rowOff>
    </xdr:to>
    <xdr:sp macro="" textlink="">
      <xdr:nvSpPr>
        <xdr:cNvPr id="73" name="Flèche : pentagone 7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/>
      </xdr:nvSpPr>
      <xdr:spPr>
        <a:xfrm>
          <a:off x="10944225" y="6153150"/>
          <a:ext cx="1295400" cy="238125"/>
        </a:xfrm>
        <a:prstGeom prst="homePlat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PROF-C34</a:t>
          </a:r>
        </a:p>
      </xdr:txBody>
    </xdr:sp>
    <xdr:clientData/>
  </xdr:twoCellAnchor>
  <xdr:twoCellAnchor>
    <xdr:from>
      <xdr:col>10</xdr:col>
      <xdr:colOff>38100</xdr:colOff>
      <xdr:row>39</xdr:row>
      <xdr:rowOff>19050</xdr:rowOff>
    </xdr:from>
    <xdr:to>
      <xdr:col>10</xdr:col>
      <xdr:colOff>1333500</xdr:colOff>
      <xdr:row>39</xdr:row>
      <xdr:rowOff>257175</xdr:rowOff>
    </xdr:to>
    <xdr:sp macro="" textlink="">
      <xdr:nvSpPr>
        <xdr:cNvPr id="74" name="Flèche : pentagone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/>
      </xdr:nvSpPr>
      <xdr:spPr>
        <a:xfrm>
          <a:off x="10944225" y="10296525"/>
          <a:ext cx="1295400" cy="238125"/>
        </a:xfrm>
        <a:prstGeom prst="homePlat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PROF-C35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190500</xdr:colOff>
          <xdr:row>5</xdr:row>
          <xdr:rowOff>95250</xdr:rowOff>
        </xdr:from>
        <xdr:to>
          <xdr:col>37</xdr:col>
          <xdr:colOff>9525</xdr:colOff>
          <xdr:row>6</xdr:row>
          <xdr:rowOff>180975</xdr:rowOff>
        </xdr:to>
        <xdr:sp macro="" textlink="">
          <xdr:nvSpPr>
            <xdr:cNvPr id="26625" name="ComboBox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4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8</xdr:row>
          <xdr:rowOff>38100</xdr:rowOff>
        </xdr:from>
        <xdr:to>
          <xdr:col>5</xdr:col>
          <xdr:colOff>209550</xdr:colOff>
          <xdr:row>8</xdr:row>
          <xdr:rowOff>219075</xdr:rowOff>
        </xdr:to>
        <xdr:sp macro="" textlink="">
          <xdr:nvSpPr>
            <xdr:cNvPr id="26626" name="Button 2" hidden="1">
              <a:extLst>
                <a:ext uri="{63B3BB69-23CF-44E3-9099-C40C66FF867C}">
                  <a14:compatExt spid="_x0000_s26626"/>
                </a:ext>
                <a:ext uri="{FF2B5EF4-FFF2-40B4-BE49-F238E27FC236}">
                  <a16:creationId xmlns:a16="http://schemas.microsoft.com/office/drawing/2014/main" id="{00000000-0008-0000-0400-00000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SEPT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16</xdr:row>
          <xdr:rowOff>38100</xdr:rowOff>
        </xdr:from>
        <xdr:to>
          <xdr:col>5</xdr:col>
          <xdr:colOff>209550</xdr:colOff>
          <xdr:row>16</xdr:row>
          <xdr:rowOff>219075</xdr:rowOff>
        </xdr:to>
        <xdr:sp macro="" textlink="">
          <xdr:nvSpPr>
            <xdr:cNvPr id="26627" name="Button 3" hidden="1">
              <a:extLst>
                <a:ext uri="{63B3BB69-23CF-44E3-9099-C40C66FF867C}">
                  <a14:compatExt spid="_x0000_s26627"/>
                </a:ext>
                <a:ext uri="{FF2B5EF4-FFF2-40B4-BE49-F238E27FC236}">
                  <a16:creationId xmlns:a16="http://schemas.microsoft.com/office/drawing/2014/main" id="{00000000-0008-0000-0400-000003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 09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8</xdr:row>
          <xdr:rowOff>38100</xdr:rowOff>
        </xdr:from>
        <xdr:to>
          <xdr:col>8</xdr:col>
          <xdr:colOff>209550</xdr:colOff>
          <xdr:row>8</xdr:row>
          <xdr:rowOff>219075</xdr:rowOff>
        </xdr:to>
        <xdr:sp macro="" textlink="">
          <xdr:nvSpPr>
            <xdr:cNvPr id="26629" name="Button 5" hidden="1">
              <a:extLst>
                <a:ext uri="{63B3BB69-23CF-44E3-9099-C40C66FF867C}">
                  <a14:compatExt spid="_x0000_s26629"/>
                </a:ext>
                <a:ext uri="{FF2B5EF4-FFF2-40B4-BE49-F238E27FC236}">
                  <a16:creationId xmlns:a16="http://schemas.microsoft.com/office/drawing/2014/main" id="{00000000-0008-0000-0400-000005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8</xdr:row>
          <xdr:rowOff>38100</xdr:rowOff>
        </xdr:from>
        <xdr:to>
          <xdr:col>11</xdr:col>
          <xdr:colOff>200025</xdr:colOff>
          <xdr:row>8</xdr:row>
          <xdr:rowOff>219075</xdr:rowOff>
        </xdr:to>
        <xdr:sp macro="" textlink="">
          <xdr:nvSpPr>
            <xdr:cNvPr id="26630" name="Button 6" hidden="1">
              <a:extLst>
                <a:ext uri="{63B3BB69-23CF-44E3-9099-C40C66FF867C}">
                  <a14:compatExt spid="_x0000_s26630"/>
                </a:ext>
                <a:ext uri="{FF2B5EF4-FFF2-40B4-BE49-F238E27FC236}">
                  <a16:creationId xmlns:a16="http://schemas.microsoft.com/office/drawing/2014/main" id="{00000000-0008-0000-0400-000006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8</xdr:row>
          <xdr:rowOff>38100</xdr:rowOff>
        </xdr:from>
        <xdr:to>
          <xdr:col>14</xdr:col>
          <xdr:colOff>209550</xdr:colOff>
          <xdr:row>8</xdr:row>
          <xdr:rowOff>219075</xdr:rowOff>
        </xdr:to>
        <xdr:sp macro="" textlink="">
          <xdr:nvSpPr>
            <xdr:cNvPr id="26631" name="Button 7" hidden="1">
              <a:extLst>
                <a:ext uri="{63B3BB69-23CF-44E3-9099-C40C66FF867C}">
                  <a14:compatExt spid="_x0000_s26631"/>
                </a:ext>
                <a:ext uri="{FF2B5EF4-FFF2-40B4-BE49-F238E27FC236}">
                  <a16:creationId xmlns:a16="http://schemas.microsoft.com/office/drawing/2014/main" id="{00000000-0008-0000-0400-000007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38100</xdr:colOff>
          <xdr:row>8</xdr:row>
          <xdr:rowOff>38100</xdr:rowOff>
        </xdr:from>
        <xdr:to>
          <xdr:col>17</xdr:col>
          <xdr:colOff>209550</xdr:colOff>
          <xdr:row>8</xdr:row>
          <xdr:rowOff>219075</xdr:rowOff>
        </xdr:to>
        <xdr:sp macro="" textlink="">
          <xdr:nvSpPr>
            <xdr:cNvPr id="26632" name="Button 8" hidden="1">
              <a:extLst>
                <a:ext uri="{63B3BB69-23CF-44E3-9099-C40C66FF867C}">
                  <a14:compatExt spid="_x0000_s26632"/>
                </a:ext>
                <a:ext uri="{FF2B5EF4-FFF2-40B4-BE49-F238E27FC236}">
                  <a16:creationId xmlns:a16="http://schemas.microsoft.com/office/drawing/2014/main" id="{00000000-0008-0000-0400-000008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JANV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38100</xdr:colOff>
          <xdr:row>8</xdr:row>
          <xdr:rowOff>38100</xdr:rowOff>
        </xdr:from>
        <xdr:to>
          <xdr:col>20</xdr:col>
          <xdr:colOff>209550</xdr:colOff>
          <xdr:row>8</xdr:row>
          <xdr:rowOff>219075</xdr:rowOff>
        </xdr:to>
        <xdr:sp macro="" textlink="">
          <xdr:nvSpPr>
            <xdr:cNvPr id="26633" name="Button 9" hidden="1">
              <a:extLst>
                <a:ext uri="{63B3BB69-23CF-44E3-9099-C40C66FF867C}">
                  <a14:compatExt spid="_x0000_s26633"/>
                </a:ext>
                <a:ext uri="{FF2B5EF4-FFF2-40B4-BE49-F238E27FC236}">
                  <a16:creationId xmlns:a16="http://schemas.microsoft.com/office/drawing/2014/main" id="{00000000-0008-0000-0400-000009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FÉVR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38100</xdr:colOff>
          <xdr:row>8</xdr:row>
          <xdr:rowOff>38100</xdr:rowOff>
        </xdr:from>
        <xdr:to>
          <xdr:col>23</xdr:col>
          <xdr:colOff>209550</xdr:colOff>
          <xdr:row>8</xdr:row>
          <xdr:rowOff>219075</xdr:rowOff>
        </xdr:to>
        <xdr:sp macro="" textlink="">
          <xdr:nvSpPr>
            <xdr:cNvPr id="26634" name="Button 10" hidden="1">
              <a:extLst>
                <a:ext uri="{63B3BB69-23CF-44E3-9099-C40C66FF867C}">
                  <a14:compatExt spid="_x0000_s26634"/>
                </a:ext>
                <a:ext uri="{FF2B5EF4-FFF2-40B4-BE49-F238E27FC236}">
                  <a16:creationId xmlns:a16="http://schemas.microsoft.com/office/drawing/2014/main" id="{00000000-0008-0000-0400-00000A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38100</xdr:colOff>
          <xdr:row>8</xdr:row>
          <xdr:rowOff>38100</xdr:rowOff>
        </xdr:from>
        <xdr:to>
          <xdr:col>26</xdr:col>
          <xdr:colOff>209550</xdr:colOff>
          <xdr:row>8</xdr:row>
          <xdr:rowOff>219075</xdr:rowOff>
        </xdr:to>
        <xdr:sp macro="" textlink="">
          <xdr:nvSpPr>
            <xdr:cNvPr id="26635" name="Button 11" hidden="1">
              <a:extLst>
                <a:ext uri="{63B3BB69-23CF-44E3-9099-C40C66FF867C}">
                  <a14:compatExt spid="_x0000_s26635"/>
                </a:ext>
                <a:ext uri="{FF2B5EF4-FFF2-40B4-BE49-F238E27FC236}">
                  <a16:creationId xmlns:a16="http://schemas.microsoft.com/office/drawing/2014/main" id="{00000000-0008-0000-0400-00000B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AVR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38100</xdr:colOff>
          <xdr:row>8</xdr:row>
          <xdr:rowOff>38100</xdr:rowOff>
        </xdr:from>
        <xdr:to>
          <xdr:col>29</xdr:col>
          <xdr:colOff>209550</xdr:colOff>
          <xdr:row>8</xdr:row>
          <xdr:rowOff>219075</xdr:rowOff>
        </xdr:to>
        <xdr:sp macro="" textlink="">
          <xdr:nvSpPr>
            <xdr:cNvPr id="26636" name="Button 12" hidden="1">
              <a:extLst>
                <a:ext uri="{63B3BB69-23CF-44E3-9099-C40C66FF867C}">
                  <a14:compatExt spid="_x0000_s26636"/>
                </a:ext>
                <a:ext uri="{FF2B5EF4-FFF2-40B4-BE49-F238E27FC236}">
                  <a16:creationId xmlns:a16="http://schemas.microsoft.com/office/drawing/2014/main" id="{00000000-0008-0000-0400-00000C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38100</xdr:colOff>
          <xdr:row>8</xdr:row>
          <xdr:rowOff>38100</xdr:rowOff>
        </xdr:from>
        <xdr:to>
          <xdr:col>32</xdr:col>
          <xdr:colOff>209550</xdr:colOff>
          <xdr:row>8</xdr:row>
          <xdr:rowOff>219075</xdr:rowOff>
        </xdr:to>
        <xdr:sp macro="" textlink="">
          <xdr:nvSpPr>
            <xdr:cNvPr id="26637" name="Button 13" hidden="1">
              <a:extLst>
                <a:ext uri="{63B3BB69-23CF-44E3-9099-C40C66FF867C}">
                  <a14:compatExt spid="_x0000_s26637"/>
                </a:ext>
                <a:ext uri="{FF2B5EF4-FFF2-40B4-BE49-F238E27FC236}">
                  <a16:creationId xmlns:a16="http://schemas.microsoft.com/office/drawing/2014/main" id="{00000000-0008-0000-0400-00000D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JUIN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38100</xdr:colOff>
          <xdr:row>8</xdr:row>
          <xdr:rowOff>38100</xdr:rowOff>
        </xdr:from>
        <xdr:to>
          <xdr:col>33</xdr:col>
          <xdr:colOff>685800</xdr:colOff>
          <xdr:row>8</xdr:row>
          <xdr:rowOff>219075</xdr:rowOff>
        </xdr:to>
        <xdr:sp macro="" textlink="">
          <xdr:nvSpPr>
            <xdr:cNvPr id="26638" name="Button 14" hidden="1">
              <a:extLst>
                <a:ext uri="{63B3BB69-23CF-44E3-9099-C40C66FF867C}">
                  <a14:compatExt spid="_x0000_s26638"/>
                </a:ext>
                <a:ext uri="{FF2B5EF4-FFF2-40B4-BE49-F238E27FC236}">
                  <a16:creationId xmlns:a16="http://schemas.microsoft.com/office/drawing/2014/main" id="{00000000-0008-0000-0400-00000E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38100</xdr:colOff>
          <xdr:row>8</xdr:row>
          <xdr:rowOff>38100</xdr:rowOff>
        </xdr:from>
        <xdr:to>
          <xdr:col>34</xdr:col>
          <xdr:colOff>685800</xdr:colOff>
          <xdr:row>8</xdr:row>
          <xdr:rowOff>219075</xdr:rowOff>
        </xdr:to>
        <xdr:sp macro="" textlink="">
          <xdr:nvSpPr>
            <xdr:cNvPr id="26639" name="Button 15" hidden="1">
              <a:extLst>
                <a:ext uri="{63B3BB69-23CF-44E3-9099-C40C66FF867C}">
                  <a14:compatExt spid="_x0000_s26639"/>
                </a:ext>
                <a:ext uri="{FF2B5EF4-FFF2-40B4-BE49-F238E27FC236}">
                  <a16:creationId xmlns:a16="http://schemas.microsoft.com/office/drawing/2014/main" id="{00000000-0008-0000-0400-00000F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AOÛT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16</xdr:row>
          <xdr:rowOff>38100</xdr:rowOff>
        </xdr:from>
        <xdr:to>
          <xdr:col>8</xdr:col>
          <xdr:colOff>209550</xdr:colOff>
          <xdr:row>16</xdr:row>
          <xdr:rowOff>219075</xdr:rowOff>
        </xdr:to>
        <xdr:sp macro="" textlink="">
          <xdr:nvSpPr>
            <xdr:cNvPr id="26640" name="Button 16" hidden="1">
              <a:extLst>
                <a:ext uri="{63B3BB69-23CF-44E3-9099-C40C66FF867C}">
                  <a14:compatExt spid="_x0000_s26640"/>
                </a:ext>
                <a:ext uri="{FF2B5EF4-FFF2-40B4-BE49-F238E27FC236}">
                  <a16:creationId xmlns:a16="http://schemas.microsoft.com/office/drawing/2014/main" id="{00000000-0008-0000-0400-000010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16</xdr:row>
          <xdr:rowOff>38100</xdr:rowOff>
        </xdr:from>
        <xdr:to>
          <xdr:col>11</xdr:col>
          <xdr:colOff>209550</xdr:colOff>
          <xdr:row>16</xdr:row>
          <xdr:rowOff>219075</xdr:rowOff>
        </xdr:to>
        <xdr:sp macro="" textlink="">
          <xdr:nvSpPr>
            <xdr:cNvPr id="26641" name="Button 17" hidden="1">
              <a:extLst>
                <a:ext uri="{63B3BB69-23CF-44E3-9099-C40C66FF867C}">
                  <a14:compatExt spid="_x0000_s26641"/>
                </a:ext>
                <a:ext uri="{FF2B5EF4-FFF2-40B4-BE49-F238E27FC236}">
                  <a16:creationId xmlns:a16="http://schemas.microsoft.com/office/drawing/2014/main" id="{00000000-0008-0000-0400-00001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 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16</xdr:row>
          <xdr:rowOff>38100</xdr:rowOff>
        </xdr:from>
        <xdr:to>
          <xdr:col>14</xdr:col>
          <xdr:colOff>209550</xdr:colOff>
          <xdr:row>16</xdr:row>
          <xdr:rowOff>219075</xdr:rowOff>
        </xdr:to>
        <xdr:sp macro="" textlink="">
          <xdr:nvSpPr>
            <xdr:cNvPr id="26642" name="Button 18" hidden="1">
              <a:extLst>
                <a:ext uri="{63B3BB69-23CF-44E3-9099-C40C66FF867C}">
                  <a14:compatExt spid="_x0000_s26642"/>
                </a:ext>
                <a:ext uri="{FF2B5EF4-FFF2-40B4-BE49-F238E27FC236}">
                  <a16:creationId xmlns:a16="http://schemas.microsoft.com/office/drawing/2014/main" id="{00000000-0008-0000-0400-00001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 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38100</xdr:colOff>
          <xdr:row>16</xdr:row>
          <xdr:rowOff>38100</xdr:rowOff>
        </xdr:from>
        <xdr:to>
          <xdr:col>17</xdr:col>
          <xdr:colOff>209550</xdr:colOff>
          <xdr:row>16</xdr:row>
          <xdr:rowOff>219075</xdr:rowOff>
        </xdr:to>
        <xdr:sp macro="" textlink="">
          <xdr:nvSpPr>
            <xdr:cNvPr id="26643" name="Button 19" hidden="1">
              <a:extLst>
                <a:ext uri="{63B3BB69-23CF-44E3-9099-C40C66FF867C}">
                  <a14:compatExt spid="_x0000_s26643"/>
                </a:ext>
                <a:ext uri="{FF2B5EF4-FFF2-40B4-BE49-F238E27FC236}">
                  <a16:creationId xmlns:a16="http://schemas.microsoft.com/office/drawing/2014/main" id="{00000000-0008-0000-0400-000013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 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38100</xdr:colOff>
          <xdr:row>16</xdr:row>
          <xdr:rowOff>38100</xdr:rowOff>
        </xdr:from>
        <xdr:to>
          <xdr:col>20</xdr:col>
          <xdr:colOff>209550</xdr:colOff>
          <xdr:row>16</xdr:row>
          <xdr:rowOff>219075</xdr:rowOff>
        </xdr:to>
        <xdr:sp macro="" textlink="">
          <xdr:nvSpPr>
            <xdr:cNvPr id="26644" name="Button 20" hidden="1">
              <a:extLst>
                <a:ext uri="{63B3BB69-23CF-44E3-9099-C40C66FF867C}">
                  <a14:compatExt spid="_x0000_s26644"/>
                </a:ext>
                <a:ext uri="{FF2B5EF4-FFF2-40B4-BE49-F238E27FC236}">
                  <a16:creationId xmlns:a16="http://schemas.microsoft.com/office/drawing/2014/main" id="{00000000-0008-0000-0400-000014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 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38100</xdr:colOff>
          <xdr:row>16</xdr:row>
          <xdr:rowOff>38100</xdr:rowOff>
        </xdr:from>
        <xdr:to>
          <xdr:col>23</xdr:col>
          <xdr:colOff>209550</xdr:colOff>
          <xdr:row>16</xdr:row>
          <xdr:rowOff>219075</xdr:rowOff>
        </xdr:to>
        <xdr:sp macro="" textlink="">
          <xdr:nvSpPr>
            <xdr:cNvPr id="26645" name="Button 21" hidden="1">
              <a:extLst>
                <a:ext uri="{63B3BB69-23CF-44E3-9099-C40C66FF867C}">
                  <a14:compatExt spid="_x0000_s26645"/>
                </a:ext>
                <a:ext uri="{FF2B5EF4-FFF2-40B4-BE49-F238E27FC236}">
                  <a16:creationId xmlns:a16="http://schemas.microsoft.com/office/drawing/2014/main" id="{00000000-0008-0000-0400-000015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 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38100</xdr:colOff>
          <xdr:row>16</xdr:row>
          <xdr:rowOff>38100</xdr:rowOff>
        </xdr:from>
        <xdr:to>
          <xdr:col>26</xdr:col>
          <xdr:colOff>209550</xdr:colOff>
          <xdr:row>16</xdr:row>
          <xdr:rowOff>219075</xdr:rowOff>
        </xdr:to>
        <xdr:sp macro="" textlink="">
          <xdr:nvSpPr>
            <xdr:cNvPr id="26646" name="Button 22" hidden="1">
              <a:extLst>
                <a:ext uri="{63B3BB69-23CF-44E3-9099-C40C66FF867C}">
                  <a14:compatExt spid="_x0000_s26646"/>
                </a:ext>
                <a:ext uri="{FF2B5EF4-FFF2-40B4-BE49-F238E27FC236}">
                  <a16:creationId xmlns:a16="http://schemas.microsoft.com/office/drawing/2014/main" id="{00000000-0008-0000-0400-000016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 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38100</xdr:colOff>
          <xdr:row>16</xdr:row>
          <xdr:rowOff>38100</xdr:rowOff>
        </xdr:from>
        <xdr:to>
          <xdr:col>29</xdr:col>
          <xdr:colOff>209550</xdr:colOff>
          <xdr:row>16</xdr:row>
          <xdr:rowOff>219075</xdr:rowOff>
        </xdr:to>
        <xdr:sp macro="" textlink="">
          <xdr:nvSpPr>
            <xdr:cNvPr id="26647" name="Button 23" hidden="1">
              <a:extLst>
                <a:ext uri="{63B3BB69-23CF-44E3-9099-C40C66FF867C}">
                  <a14:compatExt spid="_x0000_s26647"/>
                </a:ext>
                <a:ext uri="{FF2B5EF4-FFF2-40B4-BE49-F238E27FC236}">
                  <a16:creationId xmlns:a16="http://schemas.microsoft.com/office/drawing/2014/main" id="{00000000-0008-0000-0400-000017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 05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38100</xdr:colOff>
          <xdr:row>16</xdr:row>
          <xdr:rowOff>38100</xdr:rowOff>
        </xdr:from>
        <xdr:to>
          <xdr:col>32</xdr:col>
          <xdr:colOff>209550</xdr:colOff>
          <xdr:row>16</xdr:row>
          <xdr:rowOff>219075</xdr:rowOff>
        </xdr:to>
        <xdr:sp macro="" textlink="">
          <xdr:nvSpPr>
            <xdr:cNvPr id="26648" name="Button 24" hidden="1">
              <a:extLst>
                <a:ext uri="{63B3BB69-23CF-44E3-9099-C40C66FF867C}">
                  <a14:compatExt spid="_x0000_s26648"/>
                </a:ext>
                <a:ext uri="{FF2B5EF4-FFF2-40B4-BE49-F238E27FC236}">
                  <a16:creationId xmlns:a16="http://schemas.microsoft.com/office/drawing/2014/main" id="{00000000-0008-0000-0400-000018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 06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47625</xdr:colOff>
          <xdr:row>16</xdr:row>
          <xdr:rowOff>38100</xdr:rowOff>
        </xdr:from>
        <xdr:to>
          <xdr:col>33</xdr:col>
          <xdr:colOff>695325</xdr:colOff>
          <xdr:row>16</xdr:row>
          <xdr:rowOff>219075</xdr:rowOff>
        </xdr:to>
        <xdr:sp macro="" textlink="">
          <xdr:nvSpPr>
            <xdr:cNvPr id="26649" name="Button 25" hidden="1">
              <a:extLst>
                <a:ext uri="{63B3BB69-23CF-44E3-9099-C40C66FF867C}">
                  <a14:compatExt spid="_x0000_s26649"/>
                </a:ext>
                <a:ext uri="{FF2B5EF4-FFF2-40B4-BE49-F238E27FC236}">
                  <a16:creationId xmlns:a16="http://schemas.microsoft.com/office/drawing/2014/main" id="{00000000-0008-0000-0400-000019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 07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47625</xdr:colOff>
          <xdr:row>16</xdr:row>
          <xdr:rowOff>38100</xdr:rowOff>
        </xdr:from>
        <xdr:to>
          <xdr:col>34</xdr:col>
          <xdr:colOff>695325</xdr:colOff>
          <xdr:row>16</xdr:row>
          <xdr:rowOff>219075</xdr:rowOff>
        </xdr:to>
        <xdr:sp macro="" textlink="">
          <xdr:nvSpPr>
            <xdr:cNvPr id="26650" name="Button 26" hidden="1">
              <a:extLst>
                <a:ext uri="{63B3BB69-23CF-44E3-9099-C40C66FF867C}">
                  <a14:compatExt spid="_x0000_s26650"/>
                </a:ext>
                <a:ext uri="{FF2B5EF4-FFF2-40B4-BE49-F238E27FC236}">
                  <a16:creationId xmlns:a16="http://schemas.microsoft.com/office/drawing/2014/main" id="{00000000-0008-0000-0400-00001A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 08</a:t>
              </a:r>
            </a:p>
          </xdr:txBody>
        </xdr:sp>
        <xdr:clientData fPrintsWithSheet="0"/>
      </xdr:twoCellAnchor>
    </mc:Choice>
    <mc:Fallback/>
  </mc:AlternateContent>
  <xdr:twoCellAnchor>
    <xdr:from>
      <xdr:col>34</xdr:col>
      <xdr:colOff>476250</xdr:colOff>
      <xdr:row>0</xdr:row>
      <xdr:rowOff>59100</xdr:rowOff>
    </xdr:from>
    <xdr:to>
      <xdr:col>35</xdr:col>
      <xdr:colOff>1057875</xdr:colOff>
      <xdr:row>1</xdr:row>
      <xdr:rowOff>114300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544050" y="59100"/>
          <a:ext cx="1296000" cy="245700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MENU PRINCIPAL</a:t>
          </a:r>
        </a:p>
      </xdr:txBody>
    </xdr:sp>
    <xdr:clientData/>
  </xdr:twoCellAnchor>
  <xdr:twoCellAnchor>
    <xdr:from>
      <xdr:col>36</xdr:col>
      <xdr:colOff>9525</xdr:colOff>
      <xdr:row>0</xdr:row>
      <xdr:rowOff>59100</xdr:rowOff>
    </xdr:from>
    <xdr:to>
      <xdr:col>37</xdr:col>
      <xdr:colOff>543525</xdr:colOff>
      <xdr:row>1</xdr:row>
      <xdr:rowOff>114300</xdr:rowOff>
    </xdr:to>
    <xdr:sp macro="" textlink="">
      <xdr:nvSpPr>
        <xdr:cNvPr id="30" name="Rectangle 2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/>
      </xdr:nvSpPr>
      <xdr:spPr>
        <a:xfrm>
          <a:off x="10896600" y="59100"/>
          <a:ext cx="1296000" cy="245700"/>
        </a:xfrm>
        <a:prstGeom prst="rect">
          <a:avLst/>
        </a:prstGeom>
        <a:solidFill>
          <a:srgbClr val="00FFFF"/>
        </a:solidFill>
        <a:ln>
          <a:noFill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LISTE PROF</a:t>
          </a:r>
        </a:p>
      </xdr:txBody>
    </xdr:sp>
    <xdr:clientData/>
  </xdr:twoCellAnchor>
  <xdr:twoCellAnchor editAs="oneCell">
    <xdr:from>
      <xdr:col>37</xdr:col>
      <xdr:colOff>95250</xdr:colOff>
      <xdr:row>9</xdr:row>
      <xdr:rowOff>133350</xdr:rowOff>
    </xdr:from>
    <xdr:to>
      <xdr:col>38</xdr:col>
      <xdr:colOff>66675</xdr:colOff>
      <xdr:row>13</xdr:row>
      <xdr:rowOff>104775</xdr:rowOff>
    </xdr:to>
    <xdr:pic macro="[0]!Image4_Cliquer">
      <xdr:nvPicPr>
        <xdr:cNvPr id="5" name="Imag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44325" y="1647825"/>
          <a:ext cx="733425" cy="733425"/>
        </a:xfrm>
        <a:prstGeom prst="rect">
          <a:avLst/>
        </a:prstGeom>
      </xdr:spPr>
    </xdr:pic>
    <xdr:clientData/>
  </xdr:twoCellAnchor>
  <xdr:twoCellAnchor>
    <xdr:from>
      <xdr:col>34</xdr:col>
      <xdr:colOff>485775</xdr:colOff>
      <xdr:row>2</xdr:row>
      <xdr:rowOff>30525</xdr:rowOff>
    </xdr:from>
    <xdr:to>
      <xdr:col>35</xdr:col>
      <xdr:colOff>1067400</xdr:colOff>
      <xdr:row>4</xdr:row>
      <xdr:rowOff>47625</xdr:rowOff>
    </xdr:to>
    <xdr:sp macro="[0]!Rectangle31_Cliquer" textlink="">
      <xdr:nvSpPr>
        <xdr:cNvPr id="32" name="Rectangle 3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/>
      </xdr:nvSpPr>
      <xdr:spPr>
        <a:xfrm>
          <a:off x="9553575" y="411525"/>
          <a:ext cx="1296000" cy="245700"/>
        </a:xfrm>
        <a:prstGeom prst="rect">
          <a:avLst/>
        </a:prstGeom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Attestation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r>
            <a:rPr lang="fr-FR" sz="1100" b="1">
              <a:solidFill>
                <a:sysClr val="windowText" lastClr="000000"/>
              </a:solidFill>
            </a:rPr>
            <a:t>Travail</a:t>
          </a:r>
        </a:p>
      </xdr:txBody>
    </xdr:sp>
    <xdr:clientData/>
  </xdr:twoCellAnchor>
  <xdr:twoCellAnchor>
    <xdr:from>
      <xdr:col>36</xdr:col>
      <xdr:colOff>19050</xdr:colOff>
      <xdr:row>2</xdr:row>
      <xdr:rowOff>30525</xdr:rowOff>
    </xdr:from>
    <xdr:to>
      <xdr:col>37</xdr:col>
      <xdr:colOff>553050</xdr:colOff>
      <xdr:row>4</xdr:row>
      <xdr:rowOff>47625</xdr:rowOff>
    </xdr:to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/>
      </xdr:nvSpPr>
      <xdr:spPr>
        <a:xfrm>
          <a:off x="10906125" y="411525"/>
          <a:ext cx="1296000" cy="245700"/>
        </a:xfrm>
        <a:prstGeom prst="rect">
          <a:avLst/>
        </a:prstGeom>
        <a:ln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Attestation Congé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0</xdr:row>
      <xdr:rowOff>180975</xdr:rowOff>
    </xdr:from>
    <xdr:to>
      <xdr:col>10</xdr:col>
      <xdr:colOff>48225</xdr:colOff>
      <xdr:row>2</xdr:row>
      <xdr:rowOff>45675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372225" y="180975"/>
          <a:ext cx="1296000" cy="245700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MENU PRINCIPAL</a:t>
          </a:r>
        </a:p>
      </xdr:txBody>
    </xdr:sp>
    <xdr:clientData/>
  </xdr:twoCellAnchor>
  <xdr:twoCellAnchor>
    <xdr:from>
      <xdr:col>10</xdr:col>
      <xdr:colOff>104775</xdr:colOff>
      <xdr:row>0</xdr:row>
      <xdr:rowOff>171450</xdr:rowOff>
    </xdr:from>
    <xdr:to>
      <xdr:col>11</xdr:col>
      <xdr:colOff>638775</xdr:colOff>
      <xdr:row>2</xdr:row>
      <xdr:rowOff>36150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7724775" y="171450"/>
          <a:ext cx="1296000" cy="245700"/>
        </a:xfrm>
        <a:prstGeom prst="rect">
          <a:avLst/>
        </a:prstGeom>
        <a:solidFill>
          <a:srgbClr val="00FFFF"/>
        </a:solidFill>
        <a:ln>
          <a:noFill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LISTE PROF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 PROF C"/>
      <sheetName val="RAPPORT C"/>
      <sheetName val="Calendrier"/>
      <sheetName val="Calendrier1"/>
      <sheetName val="Prof-C1"/>
      <sheetName val="Prof-C2"/>
      <sheetName val="Prof-C3"/>
      <sheetName val="Exempl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">
          <cell r="AQ5" t="str">
            <v>Septembre</v>
          </cell>
        </row>
        <row r="6">
          <cell r="AQ6" t="str">
            <v>Octobre</v>
          </cell>
        </row>
        <row r="7">
          <cell r="AQ7" t="str">
            <v>Novembre</v>
          </cell>
        </row>
        <row r="8">
          <cell r="AQ8" t="str">
            <v>Décembre</v>
          </cell>
        </row>
        <row r="9">
          <cell r="AQ9" t="str">
            <v>Janvier</v>
          </cell>
        </row>
        <row r="10">
          <cell r="AQ10" t="str">
            <v>Février</v>
          </cell>
        </row>
        <row r="11">
          <cell r="AQ11" t="str">
            <v>Mars</v>
          </cell>
        </row>
        <row r="12">
          <cell r="AQ12" t="str">
            <v>Avril</v>
          </cell>
        </row>
        <row r="13">
          <cell r="AQ13" t="str">
            <v>Mai</v>
          </cell>
        </row>
        <row r="14">
          <cell r="AQ14" t="str">
            <v>Juin</v>
          </cell>
        </row>
        <row r="17">
          <cell r="AQ17" t="str">
            <v>Juillet</v>
          </cell>
        </row>
        <row r="18">
          <cell r="AQ18" t="str">
            <v>Août</v>
          </cell>
        </row>
      </sheetData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image" Target="../media/image7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5" Type="http://schemas.openxmlformats.org/officeDocument/2006/relationships/image" Target="../media/image8.emf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4" Type="http://schemas.openxmlformats.org/officeDocument/2006/relationships/control" Target="../activeX/activeX2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D74E3-867D-4220-823E-49F2DEEC6481}">
  <sheetPr codeName="Feuil3"/>
  <dimension ref="A1:L1000"/>
  <sheetViews>
    <sheetView showGridLines="0" workbookViewId="0">
      <selection activeCell="M11" sqref="M11"/>
    </sheetView>
  </sheetViews>
  <sheetFormatPr baseColWidth="10" defaultColWidth="14.42578125" defaultRowHeight="15" customHeight="1"/>
  <cols>
    <col min="1" max="1" width="10" style="20" customWidth="1"/>
    <col min="2" max="2" width="20" style="20" customWidth="1"/>
    <col min="3" max="26" width="10" style="20" customWidth="1"/>
    <col min="27" max="16384" width="14.42578125" style="20"/>
  </cols>
  <sheetData>
    <row r="1" spans="1:12" ht="12.75" customHeight="1"/>
    <row r="2" spans="1:12" ht="12.75" customHeight="1">
      <c r="B2" s="176">
        <f ca="1">TODAY()</f>
        <v>43634</v>
      </c>
      <c r="C2" s="177"/>
      <c r="I2" s="50" t="s">
        <v>67</v>
      </c>
      <c r="J2" s="49">
        <f ca="1">YEAR(B2)</f>
        <v>2019</v>
      </c>
    </row>
    <row r="3" spans="1:12" ht="12.75" customHeight="1" thickBot="1"/>
    <row r="4" spans="1:12" ht="21.75" customHeight="1" thickBot="1">
      <c r="A4" s="39"/>
      <c r="B4" s="178" t="str">
        <f>+'INFORMATION SOCIETE'!C4</f>
        <v>ddddd</v>
      </c>
      <c r="C4" s="179"/>
      <c r="D4" s="179"/>
      <c r="E4" s="179"/>
      <c r="F4" s="179"/>
      <c r="G4" s="179"/>
      <c r="H4" s="179"/>
      <c r="I4" s="179"/>
      <c r="J4" s="180"/>
      <c r="L4" s="20" t="s">
        <v>31</v>
      </c>
    </row>
    <row r="5" spans="1:12" ht="12.75" customHeight="1"/>
    <row r="6" spans="1:12" ht="12.75" customHeight="1"/>
    <row r="7" spans="1:12" ht="12.75" customHeight="1"/>
    <row r="8" spans="1:12" ht="12.75" customHeight="1"/>
    <row r="9" spans="1:12" ht="12.75" customHeight="1"/>
    <row r="10" spans="1:12" ht="12.75" customHeight="1"/>
    <row r="11" spans="1:12" ht="12.75" customHeight="1"/>
    <row r="12" spans="1:12" ht="12.75" customHeight="1"/>
    <row r="13" spans="1:12" ht="12.75" customHeight="1"/>
    <row r="14" spans="1:12" ht="12.75" customHeight="1"/>
    <row r="15" spans="1:12" ht="12.75" customHeight="1"/>
    <row r="16" spans="1:12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B2:C2"/>
    <mergeCell ref="B4:J4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831CC-4558-4BE0-A115-41EAC935ADE0}">
  <sheetPr codeName="Feuil4"/>
  <dimension ref="A1:V1004"/>
  <sheetViews>
    <sheetView showGridLines="0" workbookViewId="0">
      <selection activeCell="C21" sqref="C21"/>
    </sheetView>
  </sheetViews>
  <sheetFormatPr baseColWidth="10" defaultColWidth="14.42578125" defaultRowHeight="15" customHeight="1"/>
  <cols>
    <col min="1" max="1" width="10" style="20" customWidth="1"/>
    <col min="2" max="2" width="15.28515625" style="20" customWidth="1"/>
    <col min="3" max="3" width="31.5703125" style="20" customWidth="1"/>
    <col min="4" max="22" width="10" style="20" customWidth="1"/>
    <col min="23" max="16384" width="14.42578125" style="20"/>
  </cols>
  <sheetData>
    <row r="1" spans="1:22" ht="12.75" customHeight="1"/>
    <row r="2" spans="1:22" ht="15" customHeight="1">
      <c r="B2" s="150" t="s">
        <v>127</v>
      </c>
      <c r="C2" s="158" t="s">
        <v>141</v>
      </c>
    </row>
    <row r="3" spans="1:22" ht="15" customHeight="1">
      <c r="B3" s="151"/>
      <c r="C3" s="151"/>
    </row>
    <row r="4" spans="1:22" ht="15" customHeight="1">
      <c r="B4" s="150" t="s">
        <v>66</v>
      </c>
      <c r="C4" s="167" t="s">
        <v>165</v>
      </c>
    </row>
    <row r="5" spans="1:22" ht="15" customHeight="1">
      <c r="B5" s="152" t="s">
        <v>132</v>
      </c>
      <c r="C5" s="167"/>
    </row>
    <row r="6" spans="1:22" ht="15" customHeight="1">
      <c r="B6" s="150" t="s">
        <v>130</v>
      </c>
      <c r="C6" s="167"/>
    </row>
    <row r="7" spans="1:22" ht="15" customHeight="1">
      <c r="A7" s="39"/>
      <c r="B7" s="150" t="s">
        <v>131</v>
      </c>
      <c r="C7" s="167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</row>
    <row r="8" spans="1:22" ht="15" customHeight="1">
      <c r="B8" s="150" t="s">
        <v>65</v>
      </c>
      <c r="C8" s="167"/>
    </row>
    <row r="9" spans="1:22" s="136" customFormat="1" ht="15" customHeight="1">
      <c r="B9" s="150" t="s">
        <v>133</v>
      </c>
      <c r="C9" s="168" t="s">
        <v>170</v>
      </c>
    </row>
    <row r="10" spans="1:22" s="136" customFormat="1" ht="15" customHeight="1">
      <c r="B10" s="150" t="s">
        <v>134</v>
      </c>
      <c r="C10" s="168"/>
    </row>
    <row r="11" spans="1:22" s="136" customFormat="1" ht="15" customHeight="1">
      <c r="B11" s="150" t="s">
        <v>135</v>
      </c>
      <c r="C11" s="168" t="s">
        <v>169</v>
      </c>
    </row>
    <row r="12" spans="1:22" s="136" customFormat="1" ht="15" customHeight="1">
      <c r="B12" s="150" t="s">
        <v>136</v>
      </c>
      <c r="C12" s="168"/>
    </row>
    <row r="13" spans="1:22" s="136" customFormat="1" ht="15" customHeight="1">
      <c r="B13" s="150" t="s">
        <v>137</v>
      </c>
      <c r="C13" s="168"/>
    </row>
    <row r="14" spans="1:22" s="136" customFormat="1" ht="15" customHeight="1">
      <c r="B14" s="150" t="s">
        <v>138</v>
      </c>
      <c r="C14" s="168" t="s">
        <v>172</v>
      </c>
    </row>
    <row r="15" spans="1:22" s="136" customFormat="1" ht="15" customHeight="1">
      <c r="B15" s="150" t="s">
        <v>139</v>
      </c>
      <c r="C15" s="167" t="s">
        <v>171</v>
      </c>
    </row>
    <row r="16" spans="1:22" s="136" customFormat="1" ht="15" customHeight="1">
      <c r="B16" s="150" t="s">
        <v>140</v>
      </c>
      <c r="C16" s="167"/>
    </row>
    <row r="17" spans="1:22" ht="15" customHeight="1">
      <c r="A17" s="39"/>
      <c r="B17" s="153"/>
      <c r="C17" s="153"/>
      <c r="D17" s="48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</row>
    <row r="18" spans="1:22" ht="15" customHeight="1">
      <c r="B18" s="150" t="s">
        <v>64</v>
      </c>
      <c r="C18" s="158">
        <v>1252545</v>
      </c>
    </row>
    <row r="19" spans="1:22" ht="15" customHeight="1">
      <c r="B19" s="150" t="s">
        <v>32</v>
      </c>
      <c r="C19" s="158">
        <v>35524545</v>
      </c>
    </row>
    <row r="20" spans="1:22" ht="15" customHeight="1">
      <c r="B20" s="150" t="s">
        <v>63</v>
      </c>
      <c r="C20" s="158">
        <v>142536</v>
      </c>
    </row>
    <row r="21" spans="1:22" ht="15" customHeight="1">
      <c r="B21" s="150" t="s">
        <v>62</v>
      </c>
      <c r="C21" s="158">
        <v>6253</v>
      </c>
    </row>
    <row r="22" spans="1:22" ht="12.75" customHeight="1"/>
    <row r="23" spans="1:22" ht="12.75" customHeight="1"/>
    <row r="24" spans="1:22" ht="12.75" customHeight="1">
      <c r="C24" s="39"/>
    </row>
    <row r="25" spans="1:22" ht="12.75" customHeight="1"/>
    <row r="26" spans="1:22" ht="12.75" customHeight="1">
      <c r="B26" s="47"/>
    </row>
    <row r="27" spans="1:22" ht="12.75" customHeight="1"/>
    <row r="28" spans="1:22" ht="12.75" customHeight="1"/>
    <row r="29" spans="1:22" ht="12.75" customHeight="1"/>
    <row r="30" spans="1:22" ht="12.75" customHeight="1"/>
    <row r="31" spans="1:22" ht="12.75" customHeight="1"/>
    <row r="32" spans="1:2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</sheetData>
  <phoneticPr fontId="2" type="noConversion"/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5:AF51"/>
  <sheetViews>
    <sheetView workbookViewId="0">
      <selection activeCell="B6" sqref="B6"/>
    </sheetView>
  </sheetViews>
  <sheetFormatPr baseColWidth="10" defaultColWidth="11.42578125" defaultRowHeight="15"/>
  <cols>
    <col min="2" max="32" width="3.28515625" customWidth="1"/>
  </cols>
  <sheetData>
    <row r="5" spans="1:32">
      <c r="A5" s="2" t="s">
        <v>1</v>
      </c>
      <c r="B5" s="14">
        <v>1</v>
      </c>
      <c r="C5" s="14">
        <v>2</v>
      </c>
      <c r="D5" s="14">
        <v>3</v>
      </c>
      <c r="E5" s="14">
        <v>4</v>
      </c>
      <c r="F5" s="14">
        <v>5</v>
      </c>
      <c r="G5" s="14">
        <v>6</v>
      </c>
      <c r="H5" s="14">
        <v>7</v>
      </c>
      <c r="I5" s="14">
        <v>8</v>
      </c>
      <c r="J5" s="14">
        <v>9</v>
      </c>
      <c r="K5" s="14">
        <v>10</v>
      </c>
      <c r="L5" s="14">
        <v>11</v>
      </c>
      <c r="M5" s="14">
        <v>12</v>
      </c>
      <c r="N5" s="14">
        <v>13</v>
      </c>
      <c r="O5" s="14">
        <v>14</v>
      </c>
      <c r="P5" s="14">
        <v>15</v>
      </c>
      <c r="Q5" s="14">
        <v>16</v>
      </c>
      <c r="R5" s="14">
        <v>17</v>
      </c>
      <c r="S5" s="14">
        <v>18</v>
      </c>
      <c r="T5" s="14">
        <v>19</v>
      </c>
      <c r="U5" s="14">
        <v>20</v>
      </c>
      <c r="V5" s="14">
        <v>21</v>
      </c>
      <c r="W5" s="14">
        <v>22</v>
      </c>
      <c r="X5" s="14">
        <v>23</v>
      </c>
      <c r="Y5" s="14">
        <v>24</v>
      </c>
      <c r="Z5" s="14">
        <v>25</v>
      </c>
      <c r="AA5" s="14">
        <v>26</v>
      </c>
      <c r="AB5" s="14">
        <v>27</v>
      </c>
      <c r="AC5" s="14">
        <v>28</v>
      </c>
      <c r="AD5" s="14">
        <v>29</v>
      </c>
      <c r="AE5" s="14">
        <v>30</v>
      </c>
      <c r="AF5" s="14">
        <v>31</v>
      </c>
    </row>
    <row r="6" spans="1:32">
      <c r="A6" s="15" t="s">
        <v>28</v>
      </c>
      <c r="B6" s="15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6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</row>
    <row r="7" spans="1:32">
      <c r="A7" s="14" t="s">
        <v>0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6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</row>
    <row r="9" spans="1:32">
      <c r="A9" s="4" t="s">
        <v>2</v>
      </c>
      <c r="B9" s="14">
        <v>1</v>
      </c>
      <c r="C9" s="14">
        <v>2</v>
      </c>
      <c r="D9" s="14">
        <v>3</v>
      </c>
      <c r="E9" s="14">
        <v>4</v>
      </c>
      <c r="F9" s="14">
        <v>5</v>
      </c>
      <c r="G9" s="14">
        <v>6</v>
      </c>
      <c r="H9" s="14">
        <v>7</v>
      </c>
      <c r="I9" s="14">
        <v>8</v>
      </c>
      <c r="J9" s="14">
        <v>9</v>
      </c>
      <c r="K9" s="14">
        <v>10</v>
      </c>
      <c r="L9" s="14">
        <v>11</v>
      </c>
      <c r="M9" s="14">
        <v>12</v>
      </c>
      <c r="N9" s="14">
        <v>13</v>
      </c>
      <c r="O9" s="14">
        <v>14</v>
      </c>
      <c r="P9" s="14">
        <v>15</v>
      </c>
      <c r="Q9" s="14">
        <v>16</v>
      </c>
      <c r="R9" s="14">
        <v>17</v>
      </c>
      <c r="S9" s="14">
        <v>18</v>
      </c>
      <c r="T9" s="14">
        <v>19</v>
      </c>
      <c r="U9" s="14">
        <v>20</v>
      </c>
      <c r="V9" s="14">
        <v>21</v>
      </c>
      <c r="W9" s="14">
        <v>22</v>
      </c>
      <c r="X9" s="14">
        <v>23</v>
      </c>
      <c r="Y9" s="14">
        <v>24</v>
      </c>
      <c r="Z9" s="14">
        <v>25</v>
      </c>
      <c r="AA9" s="14">
        <v>26</v>
      </c>
      <c r="AB9" s="14">
        <v>27</v>
      </c>
      <c r="AC9" s="14">
        <v>28</v>
      </c>
      <c r="AD9" s="14">
        <v>29</v>
      </c>
      <c r="AE9" s="14">
        <v>30</v>
      </c>
      <c r="AF9" s="14">
        <v>31</v>
      </c>
    </row>
    <row r="10" spans="1:32">
      <c r="A10" s="15" t="s">
        <v>28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6"/>
      <c r="Z10" s="14"/>
      <c r="AA10" s="14"/>
      <c r="AB10" s="14"/>
      <c r="AC10" s="14"/>
      <c r="AD10" s="14"/>
      <c r="AE10" s="14"/>
      <c r="AF10" s="14"/>
    </row>
    <row r="11" spans="1:32">
      <c r="A11" s="14" t="s">
        <v>0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6"/>
      <c r="Z11" s="14"/>
      <c r="AA11" s="14"/>
      <c r="AB11" s="14"/>
      <c r="AC11" s="14"/>
      <c r="AD11" s="14"/>
      <c r="AE11" s="14"/>
      <c r="AF11" s="14"/>
    </row>
    <row r="13" spans="1:32">
      <c r="A13" s="5" t="s">
        <v>3</v>
      </c>
      <c r="B13" s="14">
        <v>1</v>
      </c>
      <c r="C13" s="14">
        <v>2</v>
      </c>
      <c r="D13" s="14">
        <v>3</v>
      </c>
      <c r="E13" s="14">
        <v>4</v>
      </c>
      <c r="F13" s="14">
        <v>5</v>
      </c>
      <c r="G13" s="14">
        <v>6</v>
      </c>
      <c r="H13" s="14">
        <v>7</v>
      </c>
      <c r="I13" s="14">
        <v>8</v>
      </c>
      <c r="J13" s="14">
        <v>9</v>
      </c>
      <c r="K13" s="14">
        <v>10</v>
      </c>
      <c r="L13" s="14">
        <v>11</v>
      </c>
      <c r="M13" s="14">
        <v>12</v>
      </c>
      <c r="N13" s="14">
        <v>13</v>
      </c>
      <c r="O13" s="14">
        <v>14</v>
      </c>
      <c r="P13" s="14">
        <v>15</v>
      </c>
      <c r="Q13" s="14">
        <v>16</v>
      </c>
      <c r="R13" s="14">
        <v>17</v>
      </c>
      <c r="S13" s="14">
        <v>18</v>
      </c>
      <c r="T13" s="14">
        <v>19</v>
      </c>
      <c r="U13" s="14">
        <v>20</v>
      </c>
      <c r="V13" s="14">
        <v>21</v>
      </c>
      <c r="W13" s="14">
        <v>22</v>
      </c>
      <c r="X13" s="14">
        <v>23</v>
      </c>
      <c r="Y13" s="14">
        <v>24</v>
      </c>
      <c r="Z13" s="14">
        <v>25</v>
      </c>
      <c r="AA13" s="14">
        <v>26</v>
      </c>
      <c r="AB13" s="14">
        <v>27</v>
      </c>
      <c r="AC13" s="14">
        <v>28</v>
      </c>
      <c r="AD13" s="14">
        <v>29</v>
      </c>
      <c r="AE13" s="14">
        <v>30</v>
      </c>
      <c r="AF13" s="14">
        <v>31</v>
      </c>
    </row>
    <row r="14" spans="1:32">
      <c r="A14" s="15" t="s">
        <v>28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6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</row>
    <row r="15" spans="1:32">
      <c r="A15" s="14" t="s">
        <v>0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6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</row>
    <row r="17" spans="1:32">
      <c r="A17" s="6" t="s">
        <v>4</v>
      </c>
      <c r="B17" s="14">
        <v>1</v>
      </c>
      <c r="C17" s="14">
        <v>2</v>
      </c>
      <c r="D17" s="14">
        <v>3</v>
      </c>
      <c r="E17" s="14">
        <v>4</v>
      </c>
      <c r="F17" s="14">
        <v>5</v>
      </c>
      <c r="G17" s="14">
        <v>6</v>
      </c>
      <c r="H17" s="14">
        <v>7</v>
      </c>
      <c r="I17" s="14">
        <v>8</v>
      </c>
      <c r="J17" s="14">
        <v>9</v>
      </c>
      <c r="K17" s="14">
        <v>10</v>
      </c>
      <c r="L17" s="14">
        <v>11</v>
      </c>
      <c r="M17" s="14">
        <v>12</v>
      </c>
      <c r="N17" s="14">
        <v>13</v>
      </c>
      <c r="O17" s="14">
        <v>14</v>
      </c>
      <c r="P17" s="14">
        <v>15</v>
      </c>
      <c r="Q17" s="14">
        <v>16</v>
      </c>
      <c r="R17" s="14">
        <v>17</v>
      </c>
      <c r="S17" s="14">
        <v>18</v>
      </c>
      <c r="T17" s="14">
        <v>19</v>
      </c>
      <c r="U17" s="14">
        <v>20</v>
      </c>
      <c r="V17" s="14">
        <v>21</v>
      </c>
      <c r="W17" s="14">
        <v>22</v>
      </c>
      <c r="X17" s="14">
        <v>23</v>
      </c>
      <c r="Y17" s="14">
        <v>24</v>
      </c>
      <c r="Z17" s="14">
        <v>25</v>
      </c>
      <c r="AA17" s="14">
        <v>26</v>
      </c>
      <c r="AB17" s="14">
        <v>27</v>
      </c>
      <c r="AC17" s="14">
        <v>28</v>
      </c>
      <c r="AD17" s="14">
        <v>29</v>
      </c>
      <c r="AE17" s="14">
        <v>30</v>
      </c>
      <c r="AF17" s="14">
        <v>31</v>
      </c>
    </row>
    <row r="18" spans="1:32">
      <c r="A18" s="15" t="s">
        <v>28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</row>
    <row r="19" spans="1:32">
      <c r="A19" s="14" t="s">
        <v>0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</row>
    <row r="21" spans="1:32">
      <c r="A21" s="7" t="s">
        <v>5</v>
      </c>
      <c r="B21" s="14">
        <v>1</v>
      </c>
      <c r="C21" s="14">
        <v>2</v>
      </c>
      <c r="D21" s="14">
        <v>3</v>
      </c>
      <c r="E21" s="14">
        <v>4</v>
      </c>
      <c r="F21" s="14">
        <v>5</v>
      </c>
      <c r="G21" s="14">
        <v>6</v>
      </c>
      <c r="H21" s="14">
        <v>7</v>
      </c>
      <c r="I21" s="14">
        <v>8</v>
      </c>
      <c r="J21" s="14">
        <v>9</v>
      </c>
      <c r="K21" s="14">
        <v>10</v>
      </c>
      <c r="L21" s="14">
        <v>11</v>
      </c>
      <c r="M21" s="14">
        <v>12</v>
      </c>
      <c r="N21" s="14">
        <v>13</v>
      </c>
      <c r="O21" s="14">
        <v>14</v>
      </c>
      <c r="P21" s="14">
        <v>15</v>
      </c>
      <c r="Q21" s="14">
        <v>16</v>
      </c>
      <c r="R21" s="14">
        <v>17</v>
      </c>
      <c r="S21" s="14">
        <v>18</v>
      </c>
      <c r="T21" s="14">
        <v>19</v>
      </c>
      <c r="U21" s="14">
        <v>20</v>
      </c>
      <c r="V21" s="14">
        <v>21</v>
      </c>
      <c r="W21" s="14">
        <v>22</v>
      </c>
      <c r="X21" s="14">
        <v>23</v>
      </c>
      <c r="Y21" s="14">
        <v>24</v>
      </c>
      <c r="Z21" s="14">
        <v>25</v>
      </c>
      <c r="AA21" s="14">
        <v>26</v>
      </c>
      <c r="AB21" s="14">
        <v>27</v>
      </c>
      <c r="AC21" s="14">
        <v>28</v>
      </c>
      <c r="AD21" s="14">
        <v>29</v>
      </c>
      <c r="AE21" s="14">
        <v>30</v>
      </c>
      <c r="AF21" s="14">
        <v>31</v>
      </c>
    </row>
    <row r="22" spans="1:32">
      <c r="A22" s="15" t="s">
        <v>28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</row>
    <row r="23" spans="1:32">
      <c r="A23" s="14" t="s">
        <v>0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</row>
    <row r="25" spans="1:32">
      <c r="A25" s="8" t="s">
        <v>6</v>
      </c>
      <c r="B25" s="14">
        <v>1</v>
      </c>
      <c r="C25" s="14">
        <v>2</v>
      </c>
      <c r="D25" s="14">
        <v>3</v>
      </c>
      <c r="E25" s="14">
        <v>4</v>
      </c>
      <c r="F25" s="14">
        <v>5</v>
      </c>
      <c r="G25" s="14">
        <v>6</v>
      </c>
      <c r="H25" s="14">
        <v>7</v>
      </c>
      <c r="I25" s="14">
        <v>8</v>
      </c>
      <c r="J25" s="14">
        <v>9</v>
      </c>
      <c r="K25" s="14">
        <v>10</v>
      </c>
      <c r="L25" s="14">
        <v>11</v>
      </c>
      <c r="M25" s="14">
        <v>12</v>
      </c>
      <c r="N25" s="14">
        <v>13</v>
      </c>
      <c r="O25" s="14">
        <v>14</v>
      </c>
      <c r="P25" s="14">
        <v>15</v>
      </c>
      <c r="Q25" s="14">
        <v>16</v>
      </c>
      <c r="R25" s="14">
        <v>17</v>
      </c>
      <c r="S25" s="14">
        <v>18</v>
      </c>
      <c r="T25" s="14">
        <v>19</v>
      </c>
      <c r="U25" s="14">
        <v>20</v>
      </c>
      <c r="V25" s="14">
        <v>21</v>
      </c>
      <c r="W25" s="14">
        <v>22</v>
      </c>
      <c r="X25" s="14">
        <v>23</v>
      </c>
      <c r="Y25" s="14">
        <v>24</v>
      </c>
      <c r="Z25" s="14">
        <v>25</v>
      </c>
      <c r="AA25" s="14">
        <v>26</v>
      </c>
      <c r="AB25" s="14">
        <v>27</v>
      </c>
      <c r="AC25" s="14">
        <v>28</v>
      </c>
      <c r="AD25" s="14">
        <v>29</v>
      </c>
      <c r="AE25" s="14">
        <v>30</v>
      </c>
      <c r="AF25" s="14">
        <v>31</v>
      </c>
    </row>
    <row r="26" spans="1:32">
      <c r="A26" s="15" t="s">
        <v>28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</row>
    <row r="27" spans="1:32">
      <c r="A27" s="14" t="s">
        <v>0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</row>
    <row r="29" spans="1:32">
      <c r="A29" s="9" t="s">
        <v>7</v>
      </c>
      <c r="B29" s="14">
        <v>1</v>
      </c>
      <c r="C29" s="14">
        <v>2</v>
      </c>
      <c r="D29" s="14">
        <v>3</v>
      </c>
      <c r="E29" s="14">
        <v>4</v>
      </c>
      <c r="F29" s="14">
        <v>5</v>
      </c>
      <c r="G29" s="14">
        <v>6</v>
      </c>
      <c r="H29" s="14">
        <v>7</v>
      </c>
      <c r="I29" s="14">
        <v>8</v>
      </c>
      <c r="J29" s="14">
        <v>9</v>
      </c>
      <c r="K29" s="14">
        <v>10</v>
      </c>
      <c r="L29" s="14">
        <v>11</v>
      </c>
      <c r="M29" s="14">
        <v>12</v>
      </c>
      <c r="N29" s="14">
        <v>13</v>
      </c>
      <c r="O29" s="14">
        <v>14</v>
      </c>
      <c r="P29" s="14">
        <v>15</v>
      </c>
      <c r="Q29" s="14">
        <v>16</v>
      </c>
      <c r="R29" s="14">
        <v>17</v>
      </c>
      <c r="S29" s="14">
        <v>18</v>
      </c>
      <c r="T29" s="14">
        <v>19</v>
      </c>
      <c r="U29" s="14">
        <v>20</v>
      </c>
      <c r="V29" s="14">
        <v>21</v>
      </c>
      <c r="W29" s="14">
        <v>22</v>
      </c>
      <c r="X29" s="14">
        <v>23</v>
      </c>
      <c r="Y29" s="14">
        <v>24</v>
      </c>
      <c r="Z29" s="14">
        <v>25</v>
      </c>
      <c r="AA29" s="14">
        <v>26</v>
      </c>
      <c r="AB29" s="14">
        <v>27</v>
      </c>
      <c r="AC29" s="14">
        <v>28</v>
      </c>
      <c r="AD29" s="14">
        <v>29</v>
      </c>
      <c r="AE29" s="14">
        <v>30</v>
      </c>
      <c r="AF29" s="14">
        <v>31</v>
      </c>
    </row>
    <row r="30" spans="1:32">
      <c r="A30" s="15" t="s">
        <v>28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</row>
    <row r="31" spans="1:32">
      <c r="A31" s="14" t="s">
        <v>0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</row>
    <row r="32" spans="1: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>
      <c r="A33" s="10" t="s">
        <v>8</v>
      </c>
      <c r="B33" s="14">
        <v>1</v>
      </c>
      <c r="C33" s="14">
        <v>2</v>
      </c>
      <c r="D33" s="14">
        <v>3</v>
      </c>
      <c r="E33" s="14">
        <v>4</v>
      </c>
      <c r="F33" s="14">
        <v>5</v>
      </c>
      <c r="G33" s="14">
        <v>6</v>
      </c>
      <c r="H33" s="14">
        <v>7</v>
      </c>
      <c r="I33" s="14">
        <v>8</v>
      </c>
      <c r="J33" s="14">
        <v>9</v>
      </c>
      <c r="K33" s="14">
        <v>10</v>
      </c>
      <c r="L33" s="14">
        <v>11</v>
      </c>
      <c r="M33" s="14">
        <v>12</v>
      </c>
      <c r="N33" s="14">
        <v>13</v>
      </c>
      <c r="O33" s="14">
        <v>14</v>
      </c>
      <c r="P33" s="14">
        <v>15</v>
      </c>
      <c r="Q33" s="14">
        <v>16</v>
      </c>
      <c r="R33" s="14">
        <v>17</v>
      </c>
      <c r="S33" s="14">
        <v>18</v>
      </c>
      <c r="T33" s="14">
        <v>19</v>
      </c>
      <c r="U33" s="14">
        <v>20</v>
      </c>
      <c r="V33" s="14">
        <v>21</v>
      </c>
      <c r="W33" s="14">
        <v>22</v>
      </c>
      <c r="X33" s="14">
        <v>23</v>
      </c>
      <c r="Y33" s="14">
        <v>24</v>
      </c>
      <c r="Z33" s="14">
        <v>25</v>
      </c>
      <c r="AA33" s="14">
        <v>26</v>
      </c>
      <c r="AB33" s="14">
        <v>27</v>
      </c>
      <c r="AC33" s="14">
        <v>28</v>
      </c>
      <c r="AD33" s="14">
        <v>29</v>
      </c>
      <c r="AE33" s="14">
        <v>30</v>
      </c>
      <c r="AF33" s="14">
        <v>31</v>
      </c>
    </row>
    <row r="34" spans="1:32">
      <c r="A34" s="15" t="s">
        <v>28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</row>
    <row r="35" spans="1:32">
      <c r="A35" s="14" t="s">
        <v>0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</row>
    <row r="37" spans="1:32">
      <c r="A37" s="11" t="s">
        <v>9</v>
      </c>
      <c r="B37" s="14">
        <v>1</v>
      </c>
      <c r="C37" s="14">
        <v>2</v>
      </c>
      <c r="D37" s="14">
        <v>3</v>
      </c>
      <c r="E37" s="14">
        <v>4</v>
      </c>
      <c r="F37" s="14">
        <v>5</v>
      </c>
      <c r="G37" s="14">
        <v>6</v>
      </c>
      <c r="H37" s="14">
        <v>7</v>
      </c>
      <c r="I37" s="14">
        <v>8</v>
      </c>
      <c r="J37" s="14">
        <v>9</v>
      </c>
      <c r="K37" s="14">
        <v>10</v>
      </c>
      <c r="L37" s="14">
        <v>11</v>
      </c>
      <c r="M37" s="14">
        <v>12</v>
      </c>
      <c r="N37" s="14">
        <v>13</v>
      </c>
      <c r="O37" s="14">
        <v>14</v>
      </c>
      <c r="P37" s="14">
        <v>15</v>
      </c>
      <c r="Q37" s="14">
        <v>16</v>
      </c>
      <c r="R37" s="14">
        <v>17</v>
      </c>
      <c r="S37" s="14">
        <v>18</v>
      </c>
      <c r="T37" s="14">
        <v>19</v>
      </c>
      <c r="U37" s="14">
        <v>20</v>
      </c>
      <c r="V37" s="14">
        <v>21</v>
      </c>
      <c r="W37" s="14">
        <v>22</v>
      </c>
      <c r="X37" s="14">
        <v>23</v>
      </c>
      <c r="Y37" s="14">
        <v>24</v>
      </c>
      <c r="Z37" s="14">
        <v>25</v>
      </c>
      <c r="AA37" s="14">
        <v>26</v>
      </c>
      <c r="AB37" s="14">
        <v>27</v>
      </c>
      <c r="AC37" s="14">
        <v>28</v>
      </c>
      <c r="AD37" s="14">
        <v>29</v>
      </c>
      <c r="AE37" s="14">
        <v>30</v>
      </c>
      <c r="AF37" s="14">
        <v>31</v>
      </c>
    </row>
    <row r="38" spans="1:32">
      <c r="A38" s="15" t="s">
        <v>28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>
      <c r="A39" s="14" t="s">
        <v>0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</row>
    <row r="41" spans="1:32">
      <c r="A41" s="9" t="s">
        <v>10</v>
      </c>
      <c r="B41" s="14">
        <v>1</v>
      </c>
      <c r="C41" s="14">
        <v>2</v>
      </c>
      <c r="D41" s="14">
        <v>3</v>
      </c>
      <c r="E41" s="14">
        <v>4</v>
      </c>
      <c r="F41" s="14">
        <v>5</v>
      </c>
      <c r="G41" s="14">
        <v>6</v>
      </c>
      <c r="H41" s="14">
        <v>7</v>
      </c>
      <c r="I41" s="14">
        <v>8</v>
      </c>
      <c r="J41" s="14">
        <v>9</v>
      </c>
      <c r="K41" s="14">
        <v>10</v>
      </c>
      <c r="L41" s="14">
        <v>11</v>
      </c>
      <c r="M41" s="14">
        <v>12</v>
      </c>
      <c r="N41" s="14">
        <v>13</v>
      </c>
      <c r="O41" s="14">
        <v>14</v>
      </c>
      <c r="P41" s="14">
        <v>15</v>
      </c>
      <c r="Q41" s="14">
        <v>16</v>
      </c>
      <c r="R41" s="14">
        <v>17</v>
      </c>
      <c r="S41" s="14">
        <v>18</v>
      </c>
      <c r="T41" s="14">
        <v>19</v>
      </c>
      <c r="U41" s="14">
        <v>20</v>
      </c>
      <c r="V41" s="14">
        <v>21</v>
      </c>
      <c r="W41" s="14">
        <v>22</v>
      </c>
      <c r="X41" s="14">
        <v>23</v>
      </c>
      <c r="Y41" s="14">
        <v>24</v>
      </c>
      <c r="Z41" s="14">
        <v>25</v>
      </c>
      <c r="AA41" s="14">
        <v>26</v>
      </c>
      <c r="AB41" s="14">
        <v>27</v>
      </c>
      <c r="AC41" s="14">
        <v>28</v>
      </c>
      <c r="AD41" s="14">
        <v>29</v>
      </c>
      <c r="AE41" s="14">
        <v>30</v>
      </c>
      <c r="AF41" s="14">
        <v>31</v>
      </c>
    </row>
    <row r="42" spans="1:32">
      <c r="A42" s="15" t="s">
        <v>28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</row>
    <row r="43" spans="1:32">
      <c r="A43" s="14" t="s">
        <v>0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</row>
    <row r="45" spans="1:32">
      <c r="A45" s="12" t="s">
        <v>11</v>
      </c>
      <c r="B45" s="14">
        <v>1</v>
      </c>
      <c r="C45" s="14">
        <v>2</v>
      </c>
      <c r="D45" s="14">
        <v>3</v>
      </c>
      <c r="E45" s="14">
        <v>4</v>
      </c>
      <c r="F45" s="14">
        <v>5</v>
      </c>
      <c r="G45" s="14">
        <v>6</v>
      </c>
      <c r="H45" s="14">
        <v>7</v>
      </c>
      <c r="I45" s="14">
        <v>8</v>
      </c>
      <c r="J45" s="14">
        <v>9</v>
      </c>
      <c r="K45" s="14">
        <v>10</v>
      </c>
      <c r="L45" s="14">
        <v>11</v>
      </c>
      <c r="M45" s="14">
        <v>12</v>
      </c>
      <c r="N45" s="14">
        <v>13</v>
      </c>
      <c r="O45" s="14">
        <v>14</v>
      </c>
      <c r="P45" s="14">
        <v>15</v>
      </c>
      <c r="Q45" s="14">
        <v>16</v>
      </c>
      <c r="R45" s="14">
        <v>17</v>
      </c>
      <c r="S45" s="14">
        <v>18</v>
      </c>
      <c r="T45" s="14">
        <v>19</v>
      </c>
      <c r="U45" s="14">
        <v>20</v>
      </c>
      <c r="V45" s="14">
        <v>21</v>
      </c>
      <c r="W45" s="14">
        <v>22</v>
      </c>
      <c r="X45" s="14">
        <v>23</v>
      </c>
      <c r="Y45" s="14">
        <v>24</v>
      </c>
      <c r="Z45" s="14">
        <v>25</v>
      </c>
      <c r="AA45" s="14">
        <v>26</v>
      </c>
      <c r="AB45" s="14">
        <v>27</v>
      </c>
      <c r="AC45" s="14">
        <v>28</v>
      </c>
      <c r="AD45" s="14">
        <v>29</v>
      </c>
      <c r="AE45" s="14">
        <v>30</v>
      </c>
      <c r="AF45" s="14">
        <v>31</v>
      </c>
    </row>
    <row r="46" spans="1:32">
      <c r="A46" s="15" t="s">
        <v>28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</row>
    <row r="47" spans="1:32">
      <c r="A47" s="14" t="s">
        <v>0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</row>
    <row r="49" spans="1:32">
      <c r="A49" s="6" t="s">
        <v>12</v>
      </c>
      <c r="B49" s="14">
        <v>1</v>
      </c>
      <c r="C49" s="14">
        <v>2</v>
      </c>
      <c r="D49" s="14">
        <v>3</v>
      </c>
      <c r="E49" s="14">
        <v>4</v>
      </c>
      <c r="F49" s="14">
        <v>5</v>
      </c>
      <c r="G49" s="14">
        <v>6</v>
      </c>
      <c r="H49" s="14">
        <v>7</v>
      </c>
      <c r="I49" s="14">
        <v>8</v>
      </c>
      <c r="J49" s="14">
        <v>9</v>
      </c>
      <c r="K49" s="14">
        <v>10</v>
      </c>
      <c r="L49" s="14">
        <v>11</v>
      </c>
      <c r="M49" s="14">
        <v>12</v>
      </c>
      <c r="N49" s="14">
        <v>13</v>
      </c>
      <c r="O49" s="14">
        <v>14</v>
      </c>
      <c r="P49" s="14">
        <v>15</v>
      </c>
      <c r="Q49" s="14">
        <v>16</v>
      </c>
      <c r="R49" s="14">
        <v>17</v>
      </c>
      <c r="S49" s="14">
        <v>18</v>
      </c>
      <c r="T49" s="14">
        <v>19</v>
      </c>
      <c r="U49" s="14">
        <v>20</v>
      </c>
      <c r="V49" s="14">
        <v>21</v>
      </c>
      <c r="W49" s="14">
        <v>22</v>
      </c>
      <c r="X49" s="14">
        <v>23</v>
      </c>
      <c r="Y49" s="14">
        <v>24</v>
      </c>
      <c r="Z49" s="14">
        <v>25</v>
      </c>
      <c r="AA49" s="14">
        <v>26</v>
      </c>
      <c r="AB49" s="14">
        <v>27</v>
      </c>
      <c r="AC49" s="14">
        <v>28</v>
      </c>
      <c r="AD49" s="14">
        <v>29</v>
      </c>
      <c r="AE49" s="14">
        <v>30</v>
      </c>
      <c r="AF49" s="14">
        <v>31</v>
      </c>
    </row>
    <row r="50" spans="1:32">
      <c r="A50" s="15" t="s">
        <v>28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</row>
    <row r="51" spans="1:32">
      <c r="A51" s="14" t="s">
        <v>0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1">
          <controlPr defaultSize="0" autoLine="0" r:id="rId4">
            <anchor moveWithCells="1">
              <from>
                <xdr:col>33</xdr:col>
                <xdr:colOff>428625</xdr:colOff>
                <xdr:row>3</xdr:row>
                <xdr:rowOff>152400</xdr:rowOff>
              </from>
              <to>
                <xdr:col>35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7169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1F008-B60E-4279-B99C-EFC1888F2546}">
  <sheetPr codeName="Feuil6"/>
  <dimension ref="A1:K40"/>
  <sheetViews>
    <sheetView workbookViewId="0">
      <selection sqref="A1:B1"/>
    </sheetView>
  </sheetViews>
  <sheetFormatPr baseColWidth="10" defaultRowHeight="18.75"/>
  <cols>
    <col min="1" max="1" width="4.140625" style="137" bestFit="1" customWidth="1"/>
    <col min="2" max="2" width="15.42578125" bestFit="1" customWidth="1"/>
    <col min="3" max="3" width="23.28515625" customWidth="1"/>
    <col min="4" max="4" width="15.5703125" customWidth="1"/>
    <col min="5" max="5" width="11.28515625" bestFit="1" customWidth="1"/>
    <col min="6" max="6" width="16.7109375" bestFit="1" customWidth="1"/>
    <col min="7" max="7" width="11.140625" customWidth="1"/>
    <col min="8" max="8" width="15.5703125" customWidth="1"/>
    <col min="9" max="9" width="11" bestFit="1" customWidth="1"/>
    <col min="10" max="10" width="39.42578125" customWidth="1"/>
    <col min="11" max="11" width="20.85546875" customWidth="1"/>
  </cols>
  <sheetData>
    <row r="1" spans="1:11">
      <c r="A1" s="181" t="s">
        <v>127</v>
      </c>
      <c r="B1" s="181"/>
      <c r="C1" s="154" t="str">
        <f>'INFORMATION SOCIETE'!C2:C2</f>
        <v>2019-2020</v>
      </c>
    </row>
    <row r="2" spans="1:11">
      <c r="A2" s="181" t="s">
        <v>128</v>
      </c>
      <c r="B2" s="181"/>
      <c r="C2" s="154" t="str">
        <f>'INFORMATION SOCIETE'!C4:C4</f>
        <v>ddddd</v>
      </c>
    </row>
    <row r="3" spans="1:11">
      <c r="A3" s="181" t="s">
        <v>129</v>
      </c>
      <c r="B3" s="181"/>
      <c r="C3" s="181"/>
    </row>
    <row r="5" spans="1:11" s="138" customFormat="1" ht="38.25" thickBot="1">
      <c r="A5" s="139" t="s">
        <v>102</v>
      </c>
      <c r="B5" s="139" t="s">
        <v>84</v>
      </c>
      <c r="C5" s="139" t="s">
        <v>22</v>
      </c>
      <c r="D5" s="139" t="s">
        <v>23</v>
      </c>
      <c r="E5" s="139" t="s">
        <v>27</v>
      </c>
      <c r="F5" s="140" t="s">
        <v>124</v>
      </c>
      <c r="G5" s="139" t="s">
        <v>123</v>
      </c>
      <c r="H5" s="140" t="s">
        <v>58</v>
      </c>
      <c r="I5" s="140" t="s">
        <v>29</v>
      </c>
      <c r="J5" s="139" t="s">
        <v>103</v>
      </c>
      <c r="K5" s="139" t="s">
        <v>126</v>
      </c>
    </row>
    <row r="6" spans="1:11" s="76" customFormat="1" ht="21.95" customHeight="1" thickBot="1">
      <c r="A6" s="141">
        <v>1</v>
      </c>
      <c r="B6" s="142"/>
      <c r="C6" s="142"/>
      <c r="D6" s="142"/>
      <c r="E6" s="142" t="s">
        <v>125</v>
      </c>
      <c r="F6" s="142"/>
      <c r="G6" s="142"/>
      <c r="H6" s="142"/>
      <c r="I6" s="142"/>
      <c r="J6" s="142"/>
      <c r="K6" s="147"/>
    </row>
    <row r="7" spans="1:11" s="76" customFormat="1" ht="21.95" customHeight="1" thickBot="1">
      <c r="A7" s="146">
        <v>2</v>
      </c>
      <c r="B7" s="144"/>
      <c r="C7" s="144"/>
      <c r="D7" s="144"/>
      <c r="E7" s="144" t="s">
        <v>125</v>
      </c>
      <c r="F7" s="144"/>
      <c r="G7" s="144"/>
      <c r="H7" s="144"/>
      <c r="I7" s="144"/>
      <c r="J7" s="144"/>
      <c r="K7" s="148"/>
    </row>
    <row r="8" spans="1:11" s="76" customFormat="1" ht="21.95" customHeight="1" thickBot="1">
      <c r="A8" s="141">
        <v>3</v>
      </c>
      <c r="B8" s="142"/>
      <c r="C8" s="142"/>
      <c r="D8" s="142"/>
      <c r="E8" s="142" t="s">
        <v>125</v>
      </c>
      <c r="F8" s="142"/>
      <c r="G8" s="142"/>
      <c r="H8" s="142"/>
      <c r="I8" s="142"/>
      <c r="J8" s="142"/>
      <c r="K8" s="149"/>
    </row>
    <row r="9" spans="1:11" s="76" customFormat="1" ht="21.95" customHeight="1" thickBot="1">
      <c r="A9" s="146">
        <v>4</v>
      </c>
      <c r="B9" s="143"/>
      <c r="C9" s="143"/>
      <c r="D9" s="143"/>
      <c r="E9" s="143" t="s">
        <v>125</v>
      </c>
      <c r="F9" s="143"/>
      <c r="G9" s="143"/>
      <c r="H9" s="143"/>
      <c r="I9" s="143"/>
      <c r="J9" s="143"/>
      <c r="K9" s="149"/>
    </row>
    <row r="10" spans="1:11" s="76" customFormat="1" ht="21.95" customHeight="1" thickBot="1">
      <c r="A10" s="141">
        <v>5</v>
      </c>
      <c r="B10" s="142"/>
      <c r="C10" s="142"/>
      <c r="D10" s="142"/>
      <c r="E10" s="142" t="s">
        <v>125</v>
      </c>
      <c r="F10" s="142"/>
      <c r="G10" s="142"/>
      <c r="H10" s="142"/>
      <c r="I10" s="142"/>
      <c r="J10" s="142"/>
      <c r="K10" s="149"/>
    </row>
    <row r="11" spans="1:11" s="76" customFormat="1" ht="21.95" customHeight="1" thickBot="1">
      <c r="A11" s="146">
        <v>6</v>
      </c>
      <c r="B11" s="143"/>
      <c r="C11" s="143"/>
      <c r="D11" s="143"/>
      <c r="E11" s="143" t="s">
        <v>125</v>
      </c>
      <c r="F11" s="143"/>
      <c r="G11" s="143"/>
      <c r="H11" s="143"/>
      <c r="I11" s="143"/>
      <c r="J11" s="143"/>
      <c r="K11" s="149"/>
    </row>
    <row r="12" spans="1:11" s="76" customFormat="1" ht="21.95" customHeight="1" thickBot="1">
      <c r="A12" s="141">
        <v>7</v>
      </c>
      <c r="B12" s="142"/>
      <c r="C12" s="142"/>
      <c r="D12" s="142"/>
      <c r="E12" s="142" t="s">
        <v>125</v>
      </c>
      <c r="F12" s="142"/>
      <c r="G12" s="142"/>
      <c r="H12" s="142"/>
      <c r="I12" s="142"/>
      <c r="J12" s="142"/>
      <c r="K12" s="149"/>
    </row>
    <row r="13" spans="1:11" s="76" customFormat="1" ht="21.95" customHeight="1" thickBot="1">
      <c r="A13" s="146">
        <v>8</v>
      </c>
      <c r="B13" s="143"/>
      <c r="C13" s="143"/>
      <c r="D13" s="143"/>
      <c r="E13" s="143" t="s">
        <v>125</v>
      </c>
      <c r="F13" s="143"/>
      <c r="G13" s="143"/>
      <c r="H13" s="143"/>
      <c r="I13" s="143"/>
      <c r="J13" s="143"/>
      <c r="K13" s="149"/>
    </row>
    <row r="14" spans="1:11" s="76" customFormat="1" ht="21.95" customHeight="1" thickBot="1">
      <c r="A14" s="141">
        <v>9</v>
      </c>
      <c r="B14" s="145"/>
      <c r="C14" s="145"/>
      <c r="D14" s="145"/>
      <c r="E14" s="145" t="s">
        <v>125</v>
      </c>
      <c r="F14" s="145"/>
      <c r="G14" s="145"/>
      <c r="H14" s="145"/>
      <c r="I14" s="145"/>
      <c r="J14" s="142"/>
      <c r="K14" s="149"/>
    </row>
    <row r="15" spans="1:11" s="76" customFormat="1" ht="21.95" customHeight="1" thickBot="1">
      <c r="A15" s="146">
        <v>10</v>
      </c>
      <c r="B15" s="144"/>
      <c r="C15" s="144"/>
      <c r="D15" s="144"/>
      <c r="E15" s="144" t="s">
        <v>125</v>
      </c>
      <c r="F15" s="144"/>
      <c r="G15" s="144"/>
      <c r="H15" s="144"/>
      <c r="I15" s="144"/>
      <c r="J15" s="143"/>
      <c r="K15" s="149"/>
    </row>
    <row r="16" spans="1:11" s="76" customFormat="1" ht="21.95" customHeight="1" thickBot="1">
      <c r="A16" s="141">
        <v>11</v>
      </c>
      <c r="B16" s="142"/>
      <c r="C16" s="142"/>
      <c r="D16" s="142"/>
      <c r="E16" s="142" t="s">
        <v>125</v>
      </c>
      <c r="F16" s="142"/>
      <c r="G16" s="142"/>
      <c r="H16" s="142"/>
      <c r="I16" s="142"/>
      <c r="J16" s="142"/>
      <c r="K16" s="149"/>
    </row>
    <row r="17" spans="1:11" s="76" customFormat="1" ht="21.95" customHeight="1" thickBot="1">
      <c r="A17" s="146">
        <v>12</v>
      </c>
      <c r="B17" s="143"/>
      <c r="C17" s="143"/>
      <c r="D17" s="143"/>
      <c r="E17" s="143" t="s">
        <v>125</v>
      </c>
      <c r="F17" s="143"/>
      <c r="G17" s="143"/>
      <c r="H17" s="143"/>
      <c r="I17" s="143"/>
      <c r="J17" s="143"/>
      <c r="K17" s="149"/>
    </row>
    <row r="18" spans="1:11" s="76" customFormat="1" ht="21.95" customHeight="1" thickBot="1">
      <c r="A18" s="141">
        <v>13</v>
      </c>
      <c r="B18" s="142"/>
      <c r="C18" s="142"/>
      <c r="D18" s="142"/>
      <c r="E18" s="142" t="s">
        <v>125</v>
      </c>
      <c r="F18" s="142"/>
      <c r="G18" s="142"/>
      <c r="H18" s="142"/>
      <c r="I18" s="142"/>
      <c r="J18" s="142"/>
      <c r="K18" s="149"/>
    </row>
    <row r="19" spans="1:11" s="76" customFormat="1" ht="21.95" customHeight="1" thickBot="1">
      <c r="A19" s="146">
        <v>14</v>
      </c>
      <c r="B19" s="143"/>
      <c r="C19" s="143"/>
      <c r="D19" s="143"/>
      <c r="E19" s="143" t="s">
        <v>125</v>
      </c>
      <c r="F19" s="143"/>
      <c r="G19" s="143"/>
      <c r="H19" s="143"/>
      <c r="I19" s="143"/>
      <c r="J19" s="143"/>
      <c r="K19" s="149"/>
    </row>
    <row r="20" spans="1:11" s="76" customFormat="1" ht="21.95" customHeight="1" thickBot="1">
      <c r="A20" s="141">
        <v>15</v>
      </c>
      <c r="B20" s="142"/>
      <c r="C20" s="142"/>
      <c r="D20" s="142"/>
      <c r="E20" s="142" t="s">
        <v>125</v>
      </c>
      <c r="F20" s="142"/>
      <c r="G20" s="142"/>
      <c r="H20" s="142"/>
      <c r="I20" s="142"/>
      <c r="J20" s="142"/>
      <c r="K20" s="149"/>
    </row>
    <row r="21" spans="1:11" s="76" customFormat="1" ht="21.95" customHeight="1" thickBot="1">
      <c r="A21" s="146">
        <v>16</v>
      </c>
      <c r="B21" s="143"/>
      <c r="C21" s="143"/>
      <c r="D21" s="143"/>
      <c r="E21" s="143" t="s">
        <v>125</v>
      </c>
      <c r="F21" s="143"/>
      <c r="G21" s="143"/>
      <c r="H21" s="143"/>
      <c r="I21" s="143"/>
      <c r="J21" s="143"/>
      <c r="K21" s="149"/>
    </row>
    <row r="22" spans="1:11" s="76" customFormat="1" ht="21.95" customHeight="1" thickBot="1">
      <c r="A22" s="141">
        <v>17</v>
      </c>
      <c r="B22" s="145"/>
      <c r="C22" s="145"/>
      <c r="D22" s="145"/>
      <c r="E22" s="145" t="s">
        <v>125</v>
      </c>
      <c r="F22" s="145"/>
      <c r="G22" s="145"/>
      <c r="H22" s="145"/>
      <c r="I22" s="145"/>
      <c r="J22" s="142"/>
      <c r="K22" s="149"/>
    </row>
    <row r="23" spans="1:11" s="76" customFormat="1" ht="21.95" customHeight="1" thickBot="1">
      <c r="A23" s="146">
        <v>18</v>
      </c>
      <c r="B23" s="144"/>
      <c r="C23" s="144"/>
      <c r="D23" s="144"/>
      <c r="E23" s="144" t="s">
        <v>125</v>
      </c>
      <c r="F23" s="144"/>
      <c r="G23" s="144"/>
      <c r="H23" s="144"/>
      <c r="I23" s="144"/>
      <c r="J23" s="143"/>
      <c r="K23" s="149"/>
    </row>
    <row r="24" spans="1:11" s="76" customFormat="1" ht="21.95" customHeight="1" thickBot="1">
      <c r="A24" s="141">
        <v>19</v>
      </c>
      <c r="B24" s="142"/>
      <c r="C24" s="142"/>
      <c r="D24" s="142"/>
      <c r="E24" s="142" t="s">
        <v>125</v>
      </c>
      <c r="F24" s="142"/>
      <c r="G24" s="142"/>
      <c r="H24" s="142"/>
      <c r="I24" s="142"/>
      <c r="J24" s="142"/>
      <c r="K24" s="149"/>
    </row>
    <row r="25" spans="1:11" s="76" customFormat="1" ht="21.95" customHeight="1" thickBot="1">
      <c r="A25" s="146">
        <v>20</v>
      </c>
      <c r="B25" s="143"/>
      <c r="C25" s="143"/>
      <c r="D25" s="143"/>
      <c r="E25" s="143" t="s">
        <v>125</v>
      </c>
      <c r="F25" s="143"/>
      <c r="G25" s="143"/>
      <c r="H25" s="143"/>
      <c r="I25" s="143"/>
      <c r="J25" s="143"/>
      <c r="K25" s="149"/>
    </row>
    <row r="26" spans="1:11" s="76" customFormat="1" ht="21.95" customHeight="1" thickBot="1">
      <c r="A26" s="141">
        <v>21</v>
      </c>
      <c r="B26" s="142"/>
      <c r="C26" s="142"/>
      <c r="D26" s="142"/>
      <c r="E26" s="142" t="s">
        <v>125</v>
      </c>
      <c r="F26" s="142"/>
      <c r="G26" s="142"/>
      <c r="H26" s="142"/>
      <c r="I26" s="142"/>
      <c r="J26" s="142"/>
      <c r="K26" s="149"/>
    </row>
    <row r="27" spans="1:11" s="76" customFormat="1" ht="21.95" customHeight="1" thickBot="1">
      <c r="A27" s="146">
        <v>22</v>
      </c>
      <c r="B27" s="143"/>
      <c r="C27" s="143"/>
      <c r="D27" s="143"/>
      <c r="E27" s="143" t="s">
        <v>125</v>
      </c>
      <c r="F27" s="143"/>
      <c r="G27" s="143"/>
      <c r="H27" s="143"/>
      <c r="I27" s="143"/>
      <c r="J27" s="143"/>
      <c r="K27" s="149"/>
    </row>
    <row r="28" spans="1:11" s="76" customFormat="1" ht="21.95" customHeight="1" thickBot="1">
      <c r="A28" s="141">
        <v>23</v>
      </c>
      <c r="B28" s="142"/>
      <c r="C28" s="142"/>
      <c r="D28" s="142"/>
      <c r="E28" s="142" t="s">
        <v>125</v>
      </c>
      <c r="F28" s="142"/>
      <c r="G28" s="142"/>
      <c r="H28" s="142"/>
      <c r="I28" s="142"/>
      <c r="J28" s="142"/>
      <c r="K28" s="149"/>
    </row>
    <row r="29" spans="1:11" s="76" customFormat="1" ht="21.95" customHeight="1" thickBot="1">
      <c r="A29" s="146">
        <v>24</v>
      </c>
      <c r="B29" s="143"/>
      <c r="C29" s="143"/>
      <c r="D29" s="143"/>
      <c r="E29" s="143" t="s">
        <v>125</v>
      </c>
      <c r="F29" s="143"/>
      <c r="G29" s="143"/>
      <c r="H29" s="143"/>
      <c r="I29" s="143"/>
      <c r="J29" s="143"/>
      <c r="K29" s="149"/>
    </row>
    <row r="30" spans="1:11" s="76" customFormat="1" ht="21.95" customHeight="1" thickBot="1">
      <c r="A30" s="141">
        <v>25</v>
      </c>
      <c r="B30" s="145"/>
      <c r="C30" s="145"/>
      <c r="D30" s="145"/>
      <c r="E30" s="145" t="s">
        <v>125</v>
      </c>
      <c r="F30" s="145"/>
      <c r="G30" s="145"/>
      <c r="H30" s="145"/>
      <c r="I30" s="145"/>
      <c r="J30" s="142"/>
      <c r="K30" s="149"/>
    </row>
    <row r="31" spans="1:11" s="76" customFormat="1" ht="21.95" customHeight="1" thickBot="1">
      <c r="A31" s="146">
        <v>26</v>
      </c>
      <c r="B31" s="144"/>
      <c r="C31" s="144"/>
      <c r="D31" s="144"/>
      <c r="E31" s="144" t="s">
        <v>125</v>
      </c>
      <c r="F31" s="144"/>
      <c r="G31" s="144"/>
      <c r="H31" s="144"/>
      <c r="I31" s="144"/>
      <c r="J31" s="143"/>
      <c r="K31" s="149"/>
    </row>
    <row r="32" spans="1:11" s="76" customFormat="1" ht="21.95" customHeight="1" thickBot="1">
      <c r="A32" s="141">
        <v>27</v>
      </c>
      <c r="B32" s="142"/>
      <c r="C32" s="142"/>
      <c r="D32" s="142"/>
      <c r="E32" s="142" t="s">
        <v>125</v>
      </c>
      <c r="F32" s="142"/>
      <c r="G32" s="142"/>
      <c r="H32" s="142"/>
      <c r="I32" s="142"/>
      <c r="J32" s="142"/>
      <c r="K32" s="149"/>
    </row>
    <row r="33" spans="1:11" s="76" customFormat="1" ht="21.95" customHeight="1" thickBot="1">
      <c r="A33" s="146">
        <v>28</v>
      </c>
      <c r="B33" s="143"/>
      <c r="C33" s="143"/>
      <c r="D33" s="143"/>
      <c r="E33" s="143" t="s">
        <v>125</v>
      </c>
      <c r="F33" s="143"/>
      <c r="G33" s="143"/>
      <c r="H33" s="143"/>
      <c r="I33" s="143"/>
      <c r="J33" s="143"/>
      <c r="K33" s="149"/>
    </row>
    <row r="34" spans="1:11" s="76" customFormat="1" ht="21.95" customHeight="1" thickBot="1">
      <c r="A34" s="141">
        <v>29</v>
      </c>
      <c r="B34" s="142"/>
      <c r="C34" s="142"/>
      <c r="D34" s="142"/>
      <c r="E34" s="142" t="s">
        <v>125</v>
      </c>
      <c r="F34" s="142"/>
      <c r="G34" s="142"/>
      <c r="H34" s="142"/>
      <c r="I34" s="142"/>
      <c r="J34" s="142"/>
      <c r="K34" s="149"/>
    </row>
    <row r="35" spans="1:11" s="76" customFormat="1" ht="21.95" customHeight="1" thickBot="1">
      <c r="A35" s="146">
        <v>30</v>
      </c>
      <c r="B35" s="143"/>
      <c r="C35" s="143"/>
      <c r="D35" s="143"/>
      <c r="E35" s="143" t="s">
        <v>125</v>
      </c>
      <c r="F35" s="143"/>
      <c r="G35" s="143"/>
      <c r="H35" s="143"/>
      <c r="I35" s="143"/>
      <c r="J35" s="143"/>
      <c r="K35" s="149"/>
    </row>
    <row r="36" spans="1:11" s="76" customFormat="1" ht="21.95" customHeight="1" thickBot="1">
      <c r="A36" s="141">
        <v>31</v>
      </c>
      <c r="B36" s="142"/>
      <c r="C36" s="142"/>
      <c r="D36" s="142"/>
      <c r="E36" s="142" t="s">
        <v>125</v>
      </c>
      <c r="F36" s="142"/>
      <c r="G36" s="142"/>
      <c r="H36" s="142"/>
      <c r="I36" s="142"/>
      <c r="J36" s="142"/>
      <c r="K36" s="149"/>
    </row>
    <row r="37" spans="1:11" s="76" customFormat="1" ht="21.95" customHeight="1" thickBot="1">
      <c r="A37" s="146">
        <v>32</v>
      </c>
      <c r="B37" s="143"/>
      <c r="C37" s="143"/>
      <c r="D37" s="143"/>
      <c r="E37" s="143" t="s">
        <v>125</v>
      </c>
      <c r="F37" s="143"/>
      <c r="G37" s="143"/>
      <c r="H37" s="143"/>
      <c r="I37" s="143"/>
      <c r="J37" s="143"/>
      <c r="K37" s="149"/>
    </row>
    <row r="38" spans="1:11" s="76" customFormat="1" ht="21.95" customHeight="1" thickBot="1">
      <c r="A38" s="141">
        <v>33</v>
      </c>
      <c r="B38" s="145"/>
      <c r="C38" s="145"/>
      <c r="D38" s="145"/>
      <c r="E38" s="145" t="s">
        <v>125</v>
      </c>
      <c r="F38" s="145"/>
      <c r="G38" s="145"/>
      <c r="H38" s="145"/>
      <c r="I38" s="145"/>
      <c r="J38" s="142"/>
      <c r="K38" s="149"/>
    </row>
    <row r="39" spans="1:11" s="76" customFormat="1" ht="21.95" customHeight="1" thickBot="1">
      <c r="A39" s="146">
        <v>34</v>
      </c>
      <c r="B39" s="143"/>
      <c r="C39" s="143"/>
      <c r="D39" s="143"/>
      <c r="E39" s="143" t="s">
        <v>125</v>
      </c>
      <c r="F39" s="143"/>
      <c r="G39" s="143"/>
      <c r="H39" s="143"/>
      <c r="I39" s="143"/>
      <c r="J39" s="143"/>
      <c r="K39" s="149"/>
    </row>
    <row r="40" spans="1:11" s="76" customFormat="1" ht="21.95" customHeight="1" thickBot="1">
      <c r="A40" s="141">
        <v>35</v>
      </c>
      <c r="B40" s="145"/>
      <c r="C40" s="145"/>
      <c r="D40" s="145"/>
      <c r="E40" s="145" t="s">
        <v>125</v>
      </c>
      <c r="F40" s="145"/>
      <c r="G40" s="145"/>
      <c r="H40" s="145"/>
      <c r="I40" s="145"/>
      <c r="J40" s="142"/>
      <c r="K40" s="149"/>
    </row>
  </sheetData>
  <mergeCells count="3">
    <mergeCell ref="A1:B1"/>
    <mergeCell ref="A3:C3"/>
    <mergeCell ref="A2:B2"/>
  </mergeCells>
  <phoneticPr fontId="2" type="noConversion"/>
  <dataValidations count="2">
    <dataValidation type="list" allowBlank="1" showInputMessage="1" showErrorMessage="1" sqref="L4:M4" xr:uid="{8F1A3DA7-CF58-479D-B4BE-971DD9B929CC}">
      <formula1>$C$6</formula1>
    </dataValidation>
    <dataValidation type="list" allowBlank="1" showInputMessage="1" showErrorMessage="1" sqref="E6:E40" xr:uid="{2CE5EE3D-B96D-4641-8486-C36A800CB235}">
      <formula1>"*** , AR , FR , EN , HG , EI , MATH , SVT , PC , IF , EPS , ES , MU , ART , PH ,TR"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97276-8326-447C-91E0-471FFF0BFF57}">
  <sheetPr codeName="Feuil12"/>
  <dimension ref="A1:AR70"/>
  <sheetViews>
    <sheetView tabSelected="1" zoomScaleNormal="100" workbookViewId="0">
      <pane ySplit="19" topLeftCell="A20" activePane="bottomLeft" state="frozen"/>
      <selection pane="bottomLeft" activeCell="A2" sqref="A2:D2"/>
    </sheetView>
  </sheetViews>
  <sheetFormatPr baseColWidth="10" defaultColWidth="11.42578125" defaultRowHeight="15"/>
  <cols>
    <col min="1" max="1" width="10.85546875" style="76" bestFit="1" customWidth="1"/>
    <col min="2" max="33" width="3.5703125" style="76" customWidth="1"/>
    <col min="34" max="34" width="10.85546875" style="76" customWidth="1"/>
    <col min="35" max="35" width="10.7109375" style="76" customWidth="1"/>
    <col min="36" max="36" width="16.5703125" style="76" customWidth="1"/>
    <col min="37" max="16384" width="11.42578125" style="76"/>
  </cols>
  <sheetData>
    <row r="1" spans="1:39">
      <c r="A1" s="184" t="s">
        <v>84</v>
      </c>
      <c r="B1" s="184"/>
      <c r="C1" s="184"/>
      <c r="D1" s="184"/>
      <c r="E1" s="117"/>
      <c r="F1" s="185" t="s">
        <v>34</v>
      </c>
      <c r="G1" s="185"/>
      <c r="H1" s="185"/>
      <c r="I1" s="185"/>
      <c r="J1" s="185"/>
      <c r="K1" s="185"/>
      <c r="L1" s="117"/>
      <c r="M1" s="185" t="s">
        <v>30</v>
      </c>
      <c r="N1" s="185"/>
      <c r="O1" s="185"/>
      <c r="P1" s="185"/>
      <c r="Q1" s="185"/>
      <c r="R1" s="185"/>
      <c r="S1" s="117"/>
      <c r="T1" s="185" t="s">
        <v>35</v>
      </c>
      <c r="U1" s="185"/>
      <c r="V1" s="185"/>
      <c r="W1" s="185"/>
      <c r="X1" s="185"/>
      <c r="Y1" s="185" t="s">
        <v>27</v>
      </c>
      <c r="Z1" s="185"/>
      <c r="AA1" s="185"/>
      <c r="AB1" s="185"/>
      <c r="AC1" s="185"/>
      <c r="AD1" s="185" t="s">
        <v>29</v>
      </c>
      <c r="AE1" s="185"/>
      <c r="AF1" s="185"/>
      <c r="AG1" s="185"/>
      <c r="AH1" s="185"/>
      <c r="AI1" s="135"/>
      <c r="AJ1" s="135"/>
      <c r="AK1" s="135"/>
      <c r="AL1" s="135"/>
      <c r="AM1" s="118"/>
    </row>
    <row r="2" spans="1:39" ht="15" customHeight="1">
      <c r="A2" s="197">
        <v>121234567893</v>
      </c>
      <c r="B2" s="197"/>
      <c r="C2" s="197"/>
      <c r="D2" s="197"/>
      <c r="E2" s="118"/>
      <c r="F2" s="188">
        <v>43344</v>
      </c>
      <c r="G2" s="189"/>
      <c r="H2" s="189"/>
      <c r="I2" s="189"/>
      <c r="J2" s="189"/>
      <c r="K2" s="189"/>
      <c r="L2" s="118"/>
      <c r="M2" s="189"/>
      <c r="N2" s="189"/>
      <c r="O2" s="189"/>
      <c r="P2" s="189"/>
      <c r="Q2" s="189"/>
      <c r="R2" s="189"/>
      <c r="S2" s="118"/>
      <c r="T2" s="189" t="s">
        <v>105</v>
      </c>
      <c r="U2" s="189"/>
      <c r="V2" s="189"/>
      <c r="W2" s="189"/>
      <c r="X2" s="189"/>
      <c r="Y2" s="189" t="s">
        <v>106</v>
      </c>
      <c r="Z2" s="189"/>
      <c r="AA2" s="189"/>
      <c r="AB2" s="189"/>
      <c r="AC2" s="189"/>
      <c r="AD2" s="189">
        <v>120</v>
      </c>
      <c r="AE2" s="189"/>
      <c r="AF2" s="189"/>
      <c r="AG2" s="189"/>
      <c r="AH2" s="189"/>
      <c r="AI2" s="135"/>
      <c r="AJ2" s="135"/>
      <c r="AK2" s="135"/>
      <c r="AL2" s="135"/>
      <c r="AM2" s="118"/>
    </row>
    <row r="3" spans="1:39" ht="3" customHeight="1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35"/>
      <c r="AJ3" s="135"/>
      <c r="AK3" s="135"/>
      <c r="AL3" s="135"/>
      <c r="AM3" s="118"/>
    </row>
    <row r="4" spans="1:39">
      <c r="A4" s="186" t="s">
        <v>22</v>
      </c>
      <c r="B4" s="187"/>
      <c r="C4" s="187"/>
      <c r="D4" s="187"/>
      <c r="E4" s="190" t="s">
        <v>107</v>
      </c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2"/>
      <c r="S4" s="118"/>
      <c r="T4" s="193" t="s">
        <v>36</v>
      </c>
      <c r="U4" s="194"/>
      <c r="V4" s="195"/>
      <c r="W4" s="196" t="s">
        <v>122</v>
      </c>
      <c r="X4" s="196"/>
      <c r="Y4" s="196"/>
      <c r="Z4" s="196"/>
      <c r="AA4" s="196"/>
      <c r="AB4" s="196"/>
      <c r="AC4" s="196"/>
      <c r="AD4" s="196"/>
      <c r="AE4" s="196"/>
      <c r="AF4" s="196"/>
      <c r="AG4" s="196"/>
      <c r="AH4" s="196"/>
      <c r="AI4" s="135"/>
      <c r="AJ4" s="135"/>
      <c r="AK4" s="135"/>
      <c r="AL4" s="135"/>
      <c r="AM4" s="118"/>
    </row>
    <row r="5" spans="1:39" ht="15" customHeight="1">
      <c r="A5" s="186" t="s">
        <v>23</v>
      </c>
      <c r="B5" s="187"/>
      <c r="C5" s="187"/>
      <c r="D5" s="187"/>
      <c r="E5" s="198">
        <v>2475688534</v>
      </c>
      <c r="F5" s="199"/>
      <c r="G5" s="199"/>
      <c r="H5" s="199"/>
      <c r="I5" s="199"/>
      <c r="J5" s="199"/>
      <c r="K5" s="200"/>
      <c r="L5" s="198">
        <v>4784748758</v>
      </c>
      <c r="M5" s="199"/>
      <c r="N5" s="199"/>
      <c r="O5" s="199"/>
      <c r="P5" s="199"/>
      <c r="Q5" s="199"/>
      <c r="R5" s="200"/>
      <c r="S5" s="118"/>
      <c r="T5" s="193" t="s">
        <v>32</v>
      </c>
      <c r="U5" s="194"/>
      <c r="V5" s="195"/>
      <c r="W5" s="196">
        <v>703472036</v>
      </c>
      <c r="X5" s="196"/>
      <c r="Y5" s="196"/>
      <c r="Z5" s="196"/>
      <c r="AA5" s="196"/>
      <c r="AB5" s="196"/>
      <c r="AC5" s="196"/>
      <c r="AD5" s="196"/>
      <c r="AE5" s="196"/>
      <c r="AF5" s="196"/>
      <c r="AG5" s="196"/>
      <c r="AH5" s="196"/>
      <c r="AI5" s="182" t="s">
        <v>104</v>
      </c>
      <c r="AJ5" s="183"/>
      <c r="AK5" s="183"/>
      <c r="AL5" s="183"/>
      <c r="AM5" s="118"/>
    </row>
    <row r="6" spans="1:39" ht="17.25" customHeight="1">
      <c r="A6" s="186" t="s">
        <v>37</v>
      </c>
      <c r="B6" s="187"/>
      <c r="C6" s="187"/>
      <c r="D6" s="187"/>
      <c r="E6" s="201" t="s">
        <v>116</v>
      </c>
      <c r="F6" s="202"/>
      <c r="G6" s="202"/>
      <c r="H6" s="202"/>
      <c r="I6" s="202"/>
      <c r="J6" s="203"/>
      <c r="K6" s="204" t="s">
        <v>39</v>
      </c>
      <c r="L6" s="204"/>
      <c r="M6" s="204"/>
      <c r="N6" s="204"/>
      <c r="O6" s="204"/>
      <c r="P6" s="204"/>
      <c r="Q6" s="196">
        <v>2</v>
      </c>
      <c r="R6" s="196"/>
      <c r="S6" s="118"/>
      <c r="T6" s="205" t="s">
        <v>33</v>
      </c>
      <c r="U6" s="205"/>
      <c r="V6" s="205"/>
      <c r="W6" s="196" t="s">
        <v>108</v>
      </c>
      <c r="X6" s="196"/>
      <c r="Y6" s="196"/>
      <c r="Z6" s="196"/>
      <c r="AA6" s="196"/>
      <c r="AB6" s="196"/>
      <c r="AC6" s="196"/>
      <c r="AD6" s="196"/>
      <c r="AE6" s="196"/>
      <c r="AF6" s="196"/>
      <c r="AG6" s="196"/>
      <c r="AH6" s="196"/>
      <c r="AI6" s="182"/>
      <c r="AJ6" s="183"/>
      <c r="AK6" s="183"/>
      <c r="AL6" s="183"/>
      <c r="AM6" s="118"/>
    </row>
    <row r="7" spans="1:39" ht="17.25" customHeight="1">
      <c r="A7" s="186" t="s">
        <v>38</v>
      </c>
      <c r="B7" s="187"/>
      <c r="C7" s="187"/>
      <c r="D7" s="187"/>
      <c r="E7" s="188">
        <v>30517</v>
      </c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55"/>
      <c r="AJ7" s="155"/>
      <c r="AK7" s="155"/>
      <c r="AL7" s="155"/>
      <c r="AM7" s="118"/>
    </row>
    <row r="8" spans="1:39" s="125" customFormat="1" ht="3" customHeight="1"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</row>
    <row r="9" spans="1:39" ht="18.75" customHeight="1">
      <c r="A9" s="185" t="s">
        <v>121</v>
      </c>
      <c r="B9" s="185"/>
      <c r="C9" s="185"/>
      <c r="D9" s="189"/>
      <c r="E9" s="189"/>
      <c r="F9" s="189"/>
      <c r="G9" s="189" t="s">
        <v>13</v>
      </c>
      <c r="H9" s="189"/>
      <c r="I9" s="189"/>
      <c r="J9" s="189" t="s">
        <v>14</v>
      </c>
      <c r="K9" s="189"/>
      <c r="L9" s="189"/>
      <c r="M9" s="189" t="s">
        <v>15</v>
      </c>
      <c r="N9" s="189"/>
      <c r="O9" s="189"/>
      <c r="P9" s="189" t="s">
        <v>16</v>
      </c>
      <c r="Q9" s="189"/>
      <c r="R9" s="189"/>
      <c r="S9" s="189" t="s">
        <v>17</v>
      </c>
      <c r="T9" s="189"/>
      <c r="U9" s="189"/>
      <c r="V9" s="189" t="s">
        <v>7</v>
      </c>
      <c r="W9" s="189"/>
      <c r="X9" s="189"/>
      <c r="Y9" s="189" t="s">
        <v>18</v>
      </c>
      <c r="Z9" s="189"/>
      <c r="AA9" s="189"/>
      <c r="AB9" s="189" t="s">
        <v>9</v>
      </c>
      <c r="AC9" s="189"/>
      <c r="AD9" s="189"/>
      <c r="AE9" s="189" t="s">
        <v>10</v>
      </c>
      <c r="AF9" s="189"/>
      <c r="AG9" s="189"/>
      <c r="AH9" s="119" t="s">
        <v>11</v>
      </c>
      <c r="AI9" s="119" t="s">
        <v>12</v>
      </c>
      <c r="AJ9" s="118"/>
      <c r="AK9" s="118"/>
      <c r="AL9" s="118"/>
      <c r="AM9" s="118"/>
    </row>
    <row r="10" spans="1:39">
      <c r="A10" s="185" t="s">
        <v>25</v>
      </c>
      <c r="B10" s="185"/>
      <c r="C10" s="185"/>
      <c r="D10" s="189">
        <f>AH22</f>
        <v>41</v>
      </c>
      <c r="E10" s="189"/>
      <c r="F10" s="189"/>
      <c r="G10" s="189">
        <f>AH26</f>
        <v>12</v>
      </c>
      <c r="H10" s="189"/>
      <c r="I10" s="189"/>
      <c r="J10" s="189"/>
      <c r="K10" s="189"/>
      <c r="L10" s="189"/>
      <c r="M10" s="189"/>
      <c r="N10" s="189"/>
      <c r="O10" s="189"/>
      <c r="P10" s="189"/>
      <c r="Q10" s="189"/>
      <c r="R10" s="189"/>
      <c r="S10" s="189"/>
      <c r="T10" s="189"/>
      <c r="U10" s="189"/>
      <c r="V10" s="189"/>
      <c r="W10" s="189"/>
      <c r="X10" s="189"/>
      <c r="Y10" s="189"/>
      <c r="Z10" s="189"/>
      <c r="AA10" s="189"/>
      <c r="AB10" s="189"/>
      <c r="AC10" s="189"/>
      <c r="AD10" s="189"/>
      <c r="AE10" s="189"/>
      <c r="AF10" s="189"/>
      <c r="AG10" s="189"/>
      <c r="AH10" s="119"/>
      <c r="AI10" s="119"/>
      <c r="AJ10" s="120" t="s">
        <v>20</v>
      </c>
      <c r="AK10" s="119">
        <f>SUM(D10:AI10)</f>
        <v>53</v>
      </c>
      <c r="AL10" s="118"/>
      <c r="AM10" s="118"/>
    </row>
    <row r="11" spans="1:39">
      <c r="A11" s="185" t="s">
        <v>26</v>
      </c>
      <c r="B11" s="185"/>
      <c r="C11" s="185"/>
      <c r="D11" s="189">
        <f>AI22</f>
        <v>4</v>
      </c>
      <c r="E11" s="189"/>
      <c r="F11" s="189"/>
      <c r="G11" s="189">
        <f>AI26</f>
        <v>0</v>
      </c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9"/>
      <c r="U11" s="189"/>
      <c r="V11" s="189"/>
      <c r="W11" s="189"/>
      <c r="X11" s="189"/>
      <c r="Y11" s="189"/>
      <c r="Z11" s="189"/>
      <c r="AA11" s="189"/>
      <c r="AB11" s="189"/>
      <c r="AC11" s="189"/>
      <c r="AD11" s="189"/>
      <c r="AE11" s="189"/>
      <c r="AF11" s="189"/>
      <c r="AG11" s="189"/>
      <c r="AH11" s="119"/>
      <c r="AI11" s="119"/>
      <c r="AJ11" s="120" t="s">
        <v>24</v>
      </c>
      <c r="AK11" s="119">
        <f>SUM(D11:AI11)</f>
        <v>4</v>
      </c>
      <c r="AL11" s="118"/>
      <c r="AM11" s="118"/>
    </row>
    <row r="12" spans="1:39">
      <c r="A12" s="185" t="s">
        <v>109</v>
      </c>
      <c r="B12" s="185"/>
      <c r="C12" s="185"/>
      <c r="D12" s="206">
        <v>150</v>
      </c>
      <c r="E12" s="206"/>
      <c r="F12" s="206"/>
      <c r="G12" s="206">
        <v>12</v>
      </c>
      <c r="H12" s="206"/>
      <c r="I12" s="206"/>
      <c r="J12" s="206"/>
      <c r="K12" s="206"/>
      <c r="L12" s="206"/>
      <c r="M12" s="206"/>
      <c r="N12" s="206"/>
      <c r="O12" s="206"/>
      <c r="P12" s="206"/>
      <c r="Q12" s="206"/>
      <c r="R12" s="206"/>
      <c r="S12" s="206"/>
      <c r="T12" s="206"/>
      <c r="U12" s="206"/>
      <c r="V12" s="206"/>
      <c r="W12" s="206"/>
      <c r="X12" s="206"/>
      <c r="Y12" s="206"/>
      <c r="Z12" s="206"/>
      <c r="AA12" s="206"/>
      <c r="AB12" s="206"/>
      <c r="AC12" s="206"/>
      <c r="AD12" s="206"/>
      <c r="AE12" s="206"/>
      <c r="AF12" s="206"/>
      <c r="AG12" s="206"/>
      <c r="AH12" s="121"/>
      <c r="AI12" s="121"/>
      <c r="AJ12" s="118"/>
      <c r="AK12" s="118"/>
      <c r="AL12" s="118"/>
      <c r="AM12" s="118"/>
    </row>
    <row r="13" spans="1:39">
      <c r="A13" s="185" t="s">
        <v>110</v>
      </c>
      <c r="B13" s="185"/>
      <c r="C13" s="185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6"/>
      <c r="R13" s="206"/>
      <c r="S13" s="206"/>
      <c r="T13" s="206"/>
      <c r="U13" s="206"/>
      <c r="V13" s="206"/>
      <c r="W13" s="206"/>
      <c r="X13" s="206"/>
      <c r="Y13" s="206"/>
      <c r="Z13" s="206"/>
      <c r="AA13" s="206"/>
      <c r="AB13" s="206"/>
      <c r="AC13" s="206"/>
      <c r="AD13" s="206"/>
      <c r="AE13" s="206"/>
      <c r="AF13" s="206"/>
      <c r="AG13" s="206"/>
      <c r="AH13" s="121"/>
      <c r="AI13" s="121"/>
      <c r="AJ13" s="118"/>
      <c r="AK13" s="118"/>
      <c r="AL13" s="118"/>
      <c r="AM13" s="118"/>
    </row>
    <row r="14" spans="1:39">
      <c r="A14" s="185" t="s">
        <v>111</v>
      </c>
      <c r="B14" s="185"/>
      <c r="C14" s="185"/>
      <c r="D14" s="207">
        <f>AJ22</f>
        <v>4920</v>
      </c>
      <c r="E14" s="207"/>
      <c r="F14" s="207"/>
      <c r="G14" s="207">
        <f>AJ26</f>
        <v>1440</v>
      </c>
      <c r="H14" s="207"/>
      <c r="I14" s="207"/>
      <c r="J14" s="207"/>
      <c r="K14" s="207"/>
      <c r="L14" s="207"/>
      <c r="M14" s="207"/>
      <c r="N14" s="207"/>
      <c r="O14" s="207"/>
      <c r="P14" s="207"/>
      <c r="Q14" s="207"/>
      <c r="R14" s="207"/>
      <c r="S14" s="207"/>
      <c r="T14" s="207"/>
      <c r="U14" s="207"/>
      <c r="V14" s="207"/>
      <c r="W14" s="207"/>
      <c r="X14" s="207"/>
      <c r="Y14" s="207"/>
      <c r="Z14" s="207"/>
      <c r="AA14" s="207"/>
      <c r="AB14" s="207"/>
      <c r="AC14" s="207"/>
      <c r="AD14" s="207"/>
      <c r="AE14" s="207"/>
      <c r="AF14" s="207"/>
      <c r="AG14" s="207"/>
      <c r="AH14" s="122"/>
      <c r="AI14" s="122"/>
      <c r="AJ14" s="120" t="s">
        <v>117</v>
      </c>
      <c r="AK14" s="122">
        <f>SUM(D14:AI14)</f>
        <v>6360</v>
      </c>
      <c r="AL14" s="118"/>
      <c r="AM14" s="118"/>
    </row>
    <row r="15" spans="1:39">
      <c r="A15" s="185" t="s">
        <v>112</v>
      </c>
      <c r="B15" s="185"/>
      <c r="C15" s="185"/>
      <c r="D15" s="207">
        <f>SUM(D14-D12)</f>
        <v>4770</v>
      </c>
      <c r="E15" s="207"/>
      <c r="F15" s="207"/>
      <c r="G15" s="207">
        <f>SUM(G14-G12)</f>
        <v>1428</v>
      </c>
      <c r="H15" s="207"/>
      <c r="I15" s="207"/>
      <c r="J15" s="207">
        <f t="shared" ref="J15" si="0">SUM(J14-J12)</f>
        <v>0</v>
      </c>
      <c r="K15" s="207"/>
      <c r="L15" s="207"/>
      <c r="M15" s="207">
        <f t="shared" ref="M15" si="1">SUM(M14-M12)</f>
        <v>0</v>
      </c>
      <c r="N15" s="207"/>
      <c r="O15" s="207"/>
      <c r="P15" s="207">
        <f t="shared" ref="P15" si="2">SUM(P14-P12)</f>
        <v>0</v>
      </c>
      <c r="Q15" s="207"/>
      <c r="R15" s="207"/>
      <c r="S15" s="207">
        <f t="shared" ref="S15" si="3">SUM(S14-S12)</f>
        <v>0</v>
      </c>
      <c r="T15" s="207"/>
      <c r="U15" s="207"/>
      <c r="V15" s="207">
        <f t="shared" ref="V15" si="4">SUM(V14-V12)</f>
        <v>0</v>
      </c>
      <c r="W15" s="207"/>
      <c r="X15" s="207"/>
      <c r="Y15" s="207">
        <f t="shared" ref="Y15" si="5">SUM(Y14-Y12)</f>
        <v>0</v>
      </c>
      <c r="Z15" s="207"/>
      <c r="AA15" s="207"/>
      <c r="AB15" s="207">
        <f t="shared" ref="AB15" si="6">SUM(AB14-AB12)</f>
        <v>0</v>
      </c>
      <c r="AC15" s="207"/>
      <c r="AD15" s="207"/>
      <c r="AE15" s="207">
        <f t="shared" ref="AE15" si="7">SUM(AE14-AE12)</f>
        <v>0</v>
      </c>
      <c r="AF15" s="207"/>
      <c r="AG15" s="207"/>
      <c r="AH15" s="122">
        <f>SUM(AH14-AH12)</f>
        <v>0</v>
      </c>
      <c r="AI15" s="122">
        <f>SUM(AI14-AI12)</f>
        <v>0</v>
      </c>
      <c r="AJ15" s="118"/>
      <c r="AK15" s="123"/>
      <c r="AL15" s="118"/>
      <c r="AM15" s="118"/>
    </row>
    <row r="16" spans="1:39">
      <c r="A16" s="185" t="s">
        <v>81</v>
      </c>
      <c r="B16" s="185"/>
      <c r="C16" s="185"/>
      <c r="D16" s="209">
        <v>43728</v>
      </c>
      <c r="E16" s="209"/>
      <c r="F16" s="209"/>
      <c r="G16" s="209">
        <v>43758</v>
      </c>
      <c r="H16" s="209"/>
      <c r="I16" s="209"/>
      <c r="J16" s="209">
        <v>43789</v>
      </c>
      <c r="K16" s="209"/>
      <c r="L16" s="209"/>
      <c r="M16" s="209">
        <v>43819</v>
      </c>
      <c r="N16" s="209"/>
      <c r="O16" s="209"/>
      <c r="P16" s="209">
        <v>43850</v>
      </c>
      <c r="Q16" s="209"/>
      <c r="R16" s="209"/>
      <c r="S16" s="209">
        <v>43881</v>
      </c>
      <c r="T16" s="209"/>
      <c r="U16" s="209"/>
      <c r="V16" s="209">
        <v>43910</v>
      </c>
      <c r="W16" s="209"/>
      <c r="X16" s="209"/>
      <c r="Y16" s="209">
        <v>43941</v>
      </c>
      <c r="Z16" s="209"/>
      <c r="AA16" s="209"/>
      <c r="AB16" s="209">
        <v>43971</v>
      </c>
      <c r="AC16" s="209"/>
      <c r="AD16" s="209"/>
      <c r="AE16" s="209">
        <v>44002</v>
      </c>
      <c r="AF16" s="209"/>
      <c r="AG16" s="209"/>
      <c r="AH16" s="124">
        <v>44032</v>
      </c>
      <c r="AI16" s="124">
        <v>44063</v>
      </c>
      <c r="AJ16" s="118"/>
      <c r="AK16" s="118"/>
      <c r="AL16" s="118"/>
      <c r="AM16" s="118"/>
    </row>
    <row r="17" spans="1:44" ht="18.75" customHeight="1">
      <c r="A17" s="208" t="s">
        <v>113</v>
      </c>
      <c r="B17" s="208"/>
      <c r="C17" s="208"/>
      <c r="D17" s="188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189"/>
      <c r="AD17" s="189"/>
      <c r="AE17" s="189"/>
      <c r="AF17" s="189"/>
      <c r="AG17" s="189"/>
      <c r="AH17" s="119"/>
      <c r="AI17" s="119"/>
      <c r="AJ17" s="118"/>
      <c r="AK17" s="118"/>
      <c r="AL17" s="118"/>
      <c r="AM17" s="118"/>
    </row>
    <row r="18" spans="1:44" ht="2.25" customHeight="1">
      <c r="A18" s="77"/>
      <c r="B18" s="77"/>
      <c r="C18" s="77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7"/>
      <c r="AG18" s="17"/>
      <c r="AH18" s="17"/>
    </row>
    <row r="19" spans="1:44" s="125" customFormat="1" ht="3" customHeight="1">
      <c r="AB19" s="127"/>
    </row>
    <row r="20" spans="1:44" ht="6.75" customHeight="1">
      <c r="A20" s="128"/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9"/>
      <c r="AJ20" s="129"/>
      <c r="AK20" s="129"/>
      <c r="AL20" s="129"/>
      <c r="AM20" s="129"/>
    </row>
    <row r="21" spans="1:44" ht="20.25" customHeight="1">
      <c r="A21" s="132" t="s">
        <v>1</v>
      </c>
      <c r="B21" s="130">
        <v>1</v>
      </c>
      <c r="C21" s="130">
        <v>2</v>
      </c>
      <c r="D21" s="130">
        <v>3</v>
      </c>
      <c r="E21" s="130">
        <v>4</v>
      </c>
      <c r="F21" s="130">
        <v>5</v>
      </c>
      <c r="G21" s="130">
        <v>6</v>
      </c>
      <c r="H21" s="130">
        <v>7</v>
      </c>
      <c r="I21" s="130">
        <v>8</v>
      </c>
      <c r="J21" s="130">
        <v>9</v>
      </c>
      <c r="K21" s="130">
        <v>10</v>
      </c>
      <c r="L21" s="130">
        <v>11</v>
      </c>
      <c r="M21" s="130">
        <v>12</v>
      </c>
      <c r="N21" s="130">
        <v>13</v>
      </c>
      <c r="O21" s="130">
        <v>14</v>
      </c>
      <c r="P21" s="130">
        <v>15</v>
      </c>
      <c r="Q21" s="130">
        <v>16</v>
      </c>
      <c r="R21" s="130">
        <v>17</v>
      </c>
      <c r="S21" s="130">
        <v>18</v>
      </c>
      <c r="T21" s="130">
        <v>19</v>
      </c>
      <c r="U21" s="130">
        <v>20</v>
      </c>
      <c r="V21" s="130">
        <v>21</v>
      </c>
      <c r="W21" s="130">
        <v>22</v>
      </c>
      <c r="X21" s="130">
        <v>23</v>
      </c>
      <c r="Y21" s="130">
        <v>24</v>
      </c>
      <c r="Z21" s="130">
        <v>25</v>
      </c>
      <c r="AA21" s="130">
        <v>26</v>
      </c>
      <c r="AB21" s="130">
        <v>27</v>
      </c>
      <c r="AC21" s="130">
        <v>28</v>
      </c>
      <c r="AD21" s="130">
        <v>29</v>
      </c>
      <c r="AE21" s="130">
        <v>30</v>
      </c>
      <c r="AF21" s="130">
        <v>31</v>
      </c>
      <c r="AG21" s="128"/>
      <c r="AH21" s="130" t="s">
        <v>25</v>
      </c>
      <c r="AI21" s="130" t="s">
        <v>26</v>
      </c>
      <c r="AJ21" s="130" t="s">
        <v>19</v>
      </c>
      <c r="AK21" s="156"/>
      <c r="AL21" s="129"/>
      <c r="AM21" s="129"/>
      <c r="AQ21" s="13" t="s">
        <v>21</v>
      </c>
    </row>
    <row r="22" spans="1:44" ht="20.25" customHeight="1">
      <c r="A22" s="130" t="s">
        <v>28</v>
      </c>
      <c r="B22" s="131">
        <v>2</v>
      </c>
      <c r="C22" s="131"/>
      <c r="D22" s="131"/>
      <c r="E22" s="131" t="s">
        <v>118</v>
      </c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>
        <v>12</v>
      </c>
      <c r="W22" s="131"/>
      <c r="X22" s="131"/>
      <c r="Y22" s="131"/>
      <c r="Z22" s="131"/>
      <c r="AA22" s="131"/>
      <c r="AB22" s="131"/>
      <c r="AC22" s="131"/>
      <c r="AD22" s="131"/>
      <c r="AE22" s="131"/>
      <c r="AF22" s="131"/>
      <c r="AG22" s="128"/>
      <c r="AH22" s="210">
        <f>SUM(B22:AF23)</f>
        <v>41</v>
      </c>
      <c r="AI22" s="210">
        <f>SUMPRODUCT((B22:AF23="A1")*1)+SUMPRODUCT((B22:AF23="A2")*2)+SUMPRODUCT((B22:AF23="A3")*3)+SUMPRODUCT((B22:AF23="A4")*4)</f>
        <v>4</v>
      </c>
      <c r="AJ22" s="211">
        <f>SUM(AD2*AH22)</f>
        <v>4920</v>
      </c>
      <c r="AK22" s="156"/>
      <c r="AL22" s="129"/>
      <c r="AM22" s="129"/>
      <c r="AQ22" s="116" t="s">
        <v>120</v>
      </c>
      <c r="AR22" s="76">
        <v>1</v>
      </c>
    </row>
    <row r="23" spans="1:44" ht="20.25" customHeight="1">
      <c r="A23" s="130" t="s">
        <v>0</v>
      </c>
      <c r="B23" s="131"/>
      <c r="C23" s="131">
        <v>3</v>
      </c>
      <c r="D23" s="131"/>
      <c r="E23" s="131"/>
      <c r="F23" s="131"/>
      <c r="G23" s="131"/>
      <c r="H23" s="131"/>
      <c r="I23" s="131"/>
      <c r="J23" s="131"/>
      <c r="K23" s="131"/>
      <c r="L23" s="131" t="s">
        <v>119</v>
      </c>
      <c r="M23" s="131"/>
      <c r="N23" s="131"/>
      <c r="O23" s="131"/>
      <c r="P23" s="131"/>
      <c r="Q23" s="131">
        <v>12</v>
      </c>
      <c r="R23" s="131"/>
      <c r="S23" s="131"/>
      <c r="T23" s="131"/>
      <c r="U23" s="131"/>
      <c r="V23" s="131">
        <v>12</v>
      </c>
      <c r="W23" s="131"/>
      <c r="X23" s="131"/>
      <c r="Y23" s="131"/>
      <c r="Z23" s="131"/>
      <c r="AA23" s="131"/>
      <c r="AB23" s="131"/>
      <c r="AC23" s="131"/>
      <c r="AD23" s="131"/>
      <c r="AE23" s="131"/>
      <c r="AF23" s="131"/>
      <c r="AG23" s="128"/>
      <c r="AH23" s="210"/>
      <c r="AI23" s="210"/>
      <c r="AJ23" s="211"/>
      <c r="AK23" s="156"/>
      <c r="AL23" s="129"/>
      <c r="AM23" s="129"/>
      <c r="AQ23" s="19" t="s">
        <v>1</v>
      </c>
      <c r="AR23" s="76">
        <v>2</v>
      </c>
    </row>
    <row r="24" spans="1:44">
      <c r="A24" s="129"/>
      <c r="B24" s="129"/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Q24" s="19" t="s">
        <v>2</v>
      </c>
      <c r="AR24" s="76">
        <v>3</v>
      </c>
    </row>
    <row r="25" spans="1:44" ht="20.25" customHeight="1">
      <c r="A25" s="9" t="s">
        <v>2</v>
      </c>
      <c r="B25" s="130">
        <v>1</v>
      </c>
      <c r="C25" s="130">
        <v>2</v>
      </c>
      <c r="D25" s="130">
        <v>3</v>
      </c>
      <c r="E25" s="130">
        <v>4</v>
      </c>
      <c r="F25" s="130">
        <v>5</v>
      </c>
      <c r="G25" s="130">
        <v>6</v>
      </c>
      <c r="H25" s="130">
        <v>7</v>
      </c>
      <c r="I25" s="130">
        <v>8</v>
      </c>
      <c r="J25" s="130">
        <v>9</v>
      </c>
      <c r="K25" s="130">
        <v>10</v>
      </c>
      <c r="L25" s="130">
        <v>11</v>
      </c>
      <c r="M25" s="130">
        <v>12</v>
      </c>
      <c r="N25" s="130">
        <v>13</v>
      </c>
      <c r="O25" s="130">
        <v>14</v>
      </c>
      <c r="P25" s="130">
        <v>15</v>
      </c>
      <c r="Q25" s="130">
        <v>16</v>
      </c>
      <c r="R25" s="130">
        <v>17</v>
      </c>
      <c r="S25" s="130">
        <v>18</v>
      </c>
      <c r="T25" s="130">
        <v>19</v>
      </c>
      <c r="U25" s="130">
        <v>20</v>
      </c>
      <c r="V25" s="130">
        <v>21</v>
      </c>
      <c r="W25" s="130">
        <v>22</v>
      </c>
      <c r="X25" s="130">
        <v>23</v>
      </c>
      <c r="Y25" s="130">
        <v>24</v>
      </c>
      <c r="Z25" s="130">
        <v>25</v>
      </c>
      <c r="AA25" s="130">
        <v>26</v>
      </c>
      <c r="AB25" s="130">
        <v>27</v>
      </c>
      <c r="AC25" s="130">
        <v>28</v>
      </c>
      <c r="AD25" s="130">
        <v>29</v>
      </c>
      <c r="AE25" s="130">
        <v>30</v>
      </c>
      <c r="AF25" s="130">
        <v>31</v>
      </c>
      <c r="AG25" s="128"/>
      <c r="AH25" s="130" t="s">
        <v>25</v>
      </c>
      <c r="AI25" s="130" t="s">
        <v>26</v>
      </c>
      <c r="AJ25" s="130" t="s">
        <v>19</v>
      </c>
      <c r="AK25" s="129"/>
      <c r="AL25" s="129"/>
      <c r="AM25" s="129"/>
      <c r="AQ25" s="19" t="s">
        <v>3</v>
      </c>
      <c r="AR25" s="76">
        <v>4</v>
      </c>
    </row>
    <row r="26" spans="1:44" ht="20.25" customHeight="1">
      <c r="A26" s="130" t="s">
        <v>28</v>
      </c>
      <c r="B26" s="131"/>
      <c r="C26" s="131"/>
      <c r="D26" s="131"/>
      <c r="E26" s="131"/>
      <c r="F26" s="131">
        <v>12</v>
      </c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28"/>
      <c r="AH26" s="210">
        <f>SUM(B26:AF27)</f>
        <v>12</v>
      </c>
      <c r="AI26" s="210">
        <f>SUMPRODUCT((B26:AF27="A1")*1)+SUMPRODUCT((B26:AF27="A2")*2)+SUMPRODUCT((B26:AF27="A3")*3)+SUMPRODUCT((B26:AF27="A4")*4)</f>
        <v>0</v>
      </c>
      <c r="AJ26" s="211">
        <f>SUM(AD2*AH26)</f>
        <v>1440</v>
      </c>
      <c r="AK26" s="129"/>
      <c r="AL26" s="129"/>
      <c r="AM26" s="129"/>
      <c r="AQ26" s="19" t="s">
        <v>4</v>
      </c>
      <c r="AR26" s="76">
        <v>5</v>
      </c>
    </row>
    <row r="27" spans="1:44" ht="20.25" customHeight="1">
      <c r="A27" s="130" t="s">
        <v>0</v>
      </c>
      <c r="B27" s="131"/>
      <c r="C27" s="131"/>
      <c r="D27" s="131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1"/>
      <c r="P27" s="131"/>
      <c r="Q27" s="131"/>
      <c r="R27" s="131"/>
      <c r="S27" s="131"/>
      <c r="T27" s="131"/>
      <c r="U27" s="131"/>
      <c r="V27" s="131"/>
      <c r="W27" s="131"/>
      <c r="X27" s="131"/>
      <c r="Y27" s="131"/>
      <c r="Z27" s="131"/>
      <c r="AA27" s="131"/>
      <c r="AB27" s="131"/>
      <c r="AC27" s="131"/>
      <c r="AD27" s="131"/>
      <c r="AE27" s="131"/>
      <c r="AF27" s="131"/>
      <c r="AG27" s="128"/>
      <c r="AH27" s="210"/>
      <c r="AI27" s="210"/>
      <c r="AJ27" s="211"/>
      <c r="AK27" s="129"/>
      <c r="AL27" s="129"/>
      <c r="AM27" s="129"/>
      <c r="AQ27" s="19" t="s">
        <v>5</v>
      </c>
      <c r="AR27" s="76">
        <v>6</v>
      </c>
    </row>
    <row r="28" spans="1:44">
      <c r="A28" s="129"/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29"/>
      <c r="V28" s="129"/>
      <c r="W28" s="129"/>
      <c r="X28" s="129"/>
      <c r="Y28" s="129"/>
      <c r="Z28" s="129"/>
      <c r="AA28" s="129"/>
      <c r="AB28" s="129"/>
      <c r="AC28" s="129"/>
      <c r="AD28" s="129"/>
      <c r="AE28" s="129"/>
      <c r="AF28" s="129"/>
      <c r="AG28" s="129"/>
      <c r="AH28" s="129"/>
      <c r="AI28" s="129"/>
      <c r="AJ28" s="129"/>
      <c r="AK28" s="129"/>
      <c r="AL28" s="129"/>
      <c r="AM28" s="129"/>
      <c r="AQ28" s="19" t="s">
        <v>6</v>
      </c>
      <c r="AR28" s="76">
        <v>7</v>
      </c>
    </row>
    <row r="29" spans="1:44" ht="20.25" customHeight="1">
      <c r="A29" s="12" t="s">
        <v>3</v>
      </c>
      <c r="B29" s="130">
        <v>1</v>
      </c>
      <c r="C29" s="130">
        <v>2</v>
      </c>
      <c r="D29" s="130">
        <v>3</v>
      </c>
      <c r="E29" s="130">
        <v>4</v>
      </c>
      <c r="F29" s="130">
        <v>5</v>
      </c>
      <c r="G29" s="130">
        <v>6</v>
      </c>
      <c r="H29" s="130">
        <v>7</v>
      </c>
      <c r="I29" s="130">
        <v>8</v>
      </c>
      <c r="J29" s="130">
        <v>9</v>
      </c>
      <c r="K29" s="130">
        <v>10</v>
      </c>
      <c r="L29" s="130">
        <v>11</v>
      </c>
      <c r="M29" s="130">
        <v>12</v>
      </c>
      <c r="N29" s="130">
        <v>13</v>
      </c>
      <c r="O29" s="130">
        <v>14</v>
      </c>
      <c r="P29" s="130">
        <v>15</v>
      </c>
      <c r="Q29" s="130">
        <v>16</v>
      </c>
      <c r="R29" s="130">
        <v>17</v>
      </c>
      <c r="S29" s="130">
        <v>18</v>
      </c>
      <c r="T29" s="130">
        <v>19</v>
      </c>
      <c r="U29" s="130">
        <v>20</v>
      </c>
      <c r="V29" s="130">
        <v>21</v>
      </c>
      <c r="W29" s="130">
        <v>22</v>
      </c>
      <c r="X29" s="130">
        <v>23</v>
      </c>
      <c r="Y29" s="130">
        <v>24</v>
      </c>
      <c r="Z29" s="130">
        <v>25</v>
      </c>
      <c r="AA29" s="130">
        <v>26</v>
      </c>
      <c r="AB29" s="130">
        <v>27</v>
      </c>
      <c r="AC29" s="130">
        <v>28</v>
      </c>
      <c r="AD29" s="130">
        <v>29</v>
      </c>
      <c r="AE29" s="130">
        <v>30</v>
      </c>
      <c r="AF29" s="130">
        <v>31</v>
      </c>
      <c r="AG29" s="128"/>
      <c r="AH29" s="130" t="s">
        <v>25</v>
      </c>
      <c r="AI29" s="130" t="s">
        <v>26</v>
      </c>
      <c r="AJ29" s="130" t="s">
        <v>19</v>
      </c>
      <c r="AK29" s="129"/>
      <c r="AL29" s="129"/>
      <c r="AM29" s="129"/>
      <c r="AQ29" s="19" t="s">
        <v>7</v>
      </c>
      <c r="AR29" s="76">
        <v>8</v>
      </c>
    </row>
    <row r="30" spans="1:44" ht="20.25" customHeight="1">
      <c r="A30" s="130" t="s">
        <v>28</v>
      </c>
      <c r="B30" s="131"/>
      <c r="C30" s="131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31"/>
      <c r="Y30" s="131"/>
      <c r="Z30" s="131"/>
      <c r="AA30" s="131"/>
      <c r="AB30" s="131"/>
      <c r="AC30" s="131"/>
      <c r="AD30" s="131"/>
      <c r="AE30" s="131"/>
      <c r="AF30" s="131"/>
      <c r="AG30" s="128"/>
      <c r="AH30" s="210">
        <f>SUM(B30:AF31)</f>
        <v>0</v>
      </c>
      <c r="AI30" s="210">
        <f>SUMPRODUCT((B30:AF31="A1")*1)+SUMPRODUCT((B30:AF31="A2")*2)+SUMPRODUCT((B30:AF31="A3")*3)+SUMPRODUCT((B30:AF31="A4")*4)</f>
        <v>0</v>
      </c>
      <c r="AJ30" s="211">
        <f>SUM(AD2*AH30)</f>
        <v>0</v>
      </c>
      <c r="AK30" s="129"/>
      <c r="AL30" s="129"/>
      <c r="AM30" s="129"/>
      <c r="AQ30" s="19" t="s">
        <v>8</v>
      </c>
      <c r="AR30" s="76">
        <v>9</v>
      </c>
    </row>
    <row r="31" spans="1:44" ht="20.25" customHeight="1">
      <c r="A31" s="130" t="s">
        <v>0</v>
      </c>
      <c r="B31" s="131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1"/>
      <c r="W31" s="131"/>
      <c r="X31" s="131"/>
      <c r="Y31" s="131"/>
      <c r="Z31" s="131"/>
      <c r="AA31" s="131"/>
      <c r="AB31" s="131"/>
      <c r="AC31" s="131"/>
      <c r="AD31" s="131"/>
      <c r="AE31" s="131"/>
      <c r="AF31" s="131"/>
      <c r="AG31" s="128"/>
      <c r="AH31" s="210"/>
      <c r="AI31" s="210"/>
      <c r="AJ31" s="211"/>
      <c r="AK31" s="129"/>
      <c r="AL31" s="129"/>
      <c r="AM31" s="129"/>
      <c r="AQ31" s="19" t="s">
        <v>9</v>
      </c>
      <c r="AR31" s="76">
        <v>10</v>
      </c>
    </row>
    <row r="32" spans="1:44">
      <c r="A32" s="129"/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29"/>
      <c r="V32" s="129"/>
      <c r="W32" s="129"/>
      <c r="X32" s="129"/>
      <c r="Y32" s="129"/>
      <c r="Z32" s="129"/>
      <c r="AA32" s="129"/>
      <c r="AB32" s="129"/>
      <c r="AC32" s="129"/>
      <c r="AD32" s="129"/>
      <c r="AE32" s="129"/>
      <c r="AF32" s="129"/>
      <c r="AG32" s="129"/>
      <c r="AH32" s="129"/>
      <c r="AI32" s="129"/>
      <c r="AJ32" s="129"/>
      <c r="AK32" s="129"/>
      <c r="AL32" s="129"/>
      <c r="AM32" s="129"/>
      <c r="AQ32" s="19" t="s">
        <v>10</v>
      </c>
      <c r="AR32" s="76">
        <v>11</v>
      </c>
    </row>
    <row r="33" spans="1:44" ht="20.25" customHeight="1">
      <c r="A33" s="133" t="s">
        <v>4</v>
      </c>
      <c r="B33" s="130">
        <v>1</v>
      </c>
      <c r="C33" s="130">
        <v>2</v>
      </c>
      <c r="D33" s="130">
        <v>3</v>
      </c>
      <c r="E33" s="130">
        <v>4</v>
      </c>
      <c r="F33" s="130">
        <v>5</v>
      </c>
      <c r="G33" s="130">
        <v>6</v>
      </c>
      <c r="H33" s="130">
        <v>7</v>
      </c>
      <c r="I33" s="130">
        <v>8</v>
      </c>
      <c r="J33" s="130">
        <v>9</v>
      </c>
      <c r="K33" s="130">
        <v>10</v>
      </c>
      <c r="L33" s="130">
        <v>11</v>
      </c>
      <c r="M33" s="130">
        <v>12</v>
      </c>
      <c r="N33" s="130">
        <v>13</v>
      </c>
      <c r="O33" s="130">
        <v>14</v>
      </c>
      <c r="P33" s="130">
        <v>15</v>
      </c>
      <c r="Q33" s="130">
        <v>16</v>
      </c>
      <c r="R33" s="130">
        <v>17</v>
      </c>
      <c r="S33" s="130">
        <v>18</v>
      </c>
      <c r="T33" s="130">
        <v>19</v>
      </c>
      <c r="U33" s="130">
        <v>20</v>
      </c>
      <c r="V33" s="130">
        <v>21</v>
      </c>
      <c r="W33" s="130">
        <v>22</v>
      </c>
      <c r="X33" s="130">
        <v>23</v>
      </c>
      <c r="Y33" s="130">
        <v>24</v>
      </c>
      <c r="Z33" s="130">
        <v>25</v>
      </c>
      <c r="AA33" s="130">
        <v>26</v>
      </c>
      <c r="AB33" s="130">
        <v>27</v>
      </c>
      <c r="AC33" s="130">
        <v>28</v>
      </c>
      <c r="AD33" s="130">
        <v>29</v>
      </c>
      <c r="AE33" s="130">
        <v>30</v>
      </c>
      <c r="AF33" s="130">
        <v>31</v>
      </c>
      <c r="AG33" s="128"/>
      <c r="AH33" s="130" t="s">
        <v>25</v>
      </c>
      <c r="AI33" s="130" t="s">
        <v>26</v>
      </c>
      <c r="AJ33" s="130" t="s">
        <v>19</v>
      </c>
      <c r="AK33" s="129"/>
      <c r="AL33" s="129"/>
      <c r="AM33" s="129"/>
      <c r="AQ33" s="78" t="s">
        <v>11</v>
      </c>
      <c r="AR33" s="76">
        <v>12</v>
      </c>
    </row>
    <row r="34" spans="1:44" ht="20.25" customHeight="1">
      <c r="A34" s="130" t="s">
        <v>28</v>
      </c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131"/>
      <c r="T34" s="131"/>
      <c r="U34" s="131"/>
      <c r="V34" s="131"/>
      <c r="W34" s="131"/>
      <c r="X34" s="131"/>
      <c r="Y34" s="131"/>
      <c r="Z34" s="131"/>
      <c r="AA34" s="131"/>
      <c r="AB34" s="131"/>
      <c r="AC34" s="131"/>
      <c r="AD34" s="131"/>
      <c r="AE34" s="131"/>
      <c r="AF34" s="131"/>
      <c r="AG34" s="128"/>
      <c r="AH34" s="210">
        <f>SUM(B34:AF35)</f>
        <v>0</v>
      </c>
      <c r="AI34" s="210">
        <f>SUMPRODUCT((B34:AF35="A1")*1)+SUMPRODUCT((B34:AF35="A2")*2)+SUMPRODUCT((B34:AF35="A3")*3)+SUMPRODUCT((B34:AF35="A4")*4)</f>
        <v>0</v>
      </c>
      <c r="AJ34" s="211">
        <f>SUM(AD2*AH34)</f>
        <v>0</v>
      </c>
      <c r="AK34" s="129"/>
      <c r="AL34" s="129"/>
      <c r="AM34" s="129"/>
      <c r="AQ34" s="76" t="s">
        <v>12</v>
      </c>
    </row>
    <row r="35" spans="1:44" ht="20.25" customHeight="1">
      <c r="A35" s="130" t="s">
        <v>0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131"/>
      <c r="AE35" s="131"/>
      <c r="AF35" s="131"/>
      <c r="AG35" s="128"/>
      <c r="AH35" s="210"/>
      <c r="AI35" s="210"/>
      <c r="AJ35" s="211"/>
      <c r="AK35" s="129"/>
      <c r="AL35" s="129"/>
      <c r="AM35" s="129"/>
      <c r="AQ35" s="116" t="s">
        <v>120</v>
      </c>
    </row>
    <row r="36" spans="1:44">
      <c r="A36" s="129"/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29"/>
      <c r="AE36" s="129"/>
      <c r="AF36" s="129"/>
      <c r="AG36" s="129"/>
      <c r="AH36" s="129"/>
      <c r="AI36" s="129"/>
      <c r="AJ36" s="129"/>
      <c r="AK36" s="129"/>
      <c r="AL36" s="129"/>
      <c r="AM36" s="129"/>
    </row>
    <row r="37" spans="1:44" ht="20.25" customHeight="1">
      <c r="A37" s="132" t="s">
        <v>5</v>
      </c>
      <c r="B37" s="130">
        <v>1</v>
      </c>
      <c r="C37" s="130">
        <v>2</v>
      </c>
      <c r="D37" s="130">
        <v>3</v>
      </c>
      <c r="E37" s="130">
        <v>4</v>
      </c>
      <c r="F37" s="130">
        <v>5</v>
      </c>
      <c r="G37" s="130">
        <v>6</v>
      </c>
      <c r="H37" s="130">
        <v>7</v>
      </c>
      <c r="I37" s="130">
        <v>8</v>
      </c>
      <c r="J37" s="130">
        <v>9</v>
      </c>
      <c r="K37" s="130">
        <v>10</v>
      </c>
      <c r="L37" s="130">
        <v>11</v>
      </c>
      <c r="M37" s="130">
        <v>12</v>
      </c>
      <c r="N37" s="130">
        <v>13</v>
      </c>
      <c r="O37" s="130">
        <v>14</v>
      </c>
      <c r="P37" s="130">
        <v>15</v>
      </c>
      <c r="Q37" s="130">
        <v>16</v>
      </c>
      <c r="R37" s="130">
        <v>17</v>
      </c>
      <c r="S37" s="130">
        <v>18</v>
      </c>
      <c r="T37" s="130">
        <v>19</v>
      </c>
      <c r="U37" s="130">
        <v>20</v>
      </c>
      <c r="V37" s="130">
        <v>21</v>
      </c>
      <c r="W37" s="130">
        <v>22</v>
      </c>
      <c r="X37" s="130">
        <v>23</v>
      </c>
      <c r="Y37" s="130">
        <v>24</v>
      </c>
      <c r="Z37" s="130">
        <v>25</v>
      </c>
      <c r="AA37" s="130">
        <v>26</v>
      </c>
      <c r="AB37" s="130">
        <v>27</v>
      </c>
      <c r="AC37" s="130">
        <v>28</v>
      </c>
      <c r="AD37" s="130">
        <v>29</v>
      </c>
      <c r="AE37" s="130">
        <v>30</v>
      </c>
      <c r="AF37" s="130">
        <v>31</v>
      </c>
      <c r="AG37" s="128"/>
      <c r="AH37" s="130" t="s">
        <v>25</v>
      </c>
      <c r="AI37" s="130" t="s">
        <v>26</v>
      </c>
      <c r="AJ37" s="130" t="s">
        <v>19</v>
      </c>
      <c r="AK37" s="129"/>
      <c r="AL37" s="129"/>
      <c r="AM37" s="129"/>
    </row>
    <row r="38" spans="1:44" ht="20.25" customHeight="1">
      <c r="A38" s="130" t="s">
        <v>28</v>
      </c>
      <c r="B38" s="131"/>
      <c r="C38" s="131"/>
      <c r="D38" s="131"/>
      <c r="E38" s="131"/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1"/>
      <c r="Q38" s="131"/>
      <c r="R38" s="131"/>
      <c r="S38" s="131"/>
      <c r="T38" s="131"/>
      <c r="U38" s="131"/>
      <c r="V38" s="131"/>
      <c r="W38" s="131"/>
      <c r="X38" s="131"/>
      <c r="Y38" s="131"/>
      <c r="Z38" s="131"/>
      <c r="AA38" s="131"/>
      <c r="AB38" s="131"/>
      <c r="AC38" s="131"/>
      <c r="AD38" s="131"/>
      <c r="AE38" s="131"/>
      <c r="AF38" s="131"/>
      <c r="AG38" s="128"/>
      <c r="AH38" s="210">
        <f>SUM(B38:AF39)</f>
        <v>0</v>
      </c>
      <c r="AI38" s="210">
        <f>SUMPRODUCT((B38:AF39="A1")*1)+SUMPRODUCT((B38:AF39="A2")*2)+SUMPRODUCT((B38:AF39="A3")*3)+SUMPRODUCT((B38:AF39="A4")*4)</f>
        <v>0</v>
      </c>
      <c r="AJ38" s="211">
        <f>SUM(AD2*AH38)</f>
        <v>0</v>
      </c>
      <c r="AK38" s="129"/>
      <c r="AL38" s="129"/>
      <c r="AM38" s="129"/>
    </row>
    <row r="39" spans="1:44" ht="20.25" customHeight="1">
      <c r="A39" s="130" t="s">
        <v>0</v>
      </c>
      <c r="B39" s="131"/>
      <c r="C39" s="131"/>
      <c r="D39" s="131"/>
      <c r="E39" s="131"/>
      <c r="F39" s="131"/>
      <c r="G39" s="131"/>
      <c r="H39" s="131"/>
      <c r="I39" s="131"/>
      <c r="J39" s="131"/>
      <c r="K39" s="131"/>
      <c r="L39" s="131"/>
      <c r="M39" s="131"/>
      <c r="N39" s="131"/>
      <c r="O39" s="131"/>
      <c r="P39" s="131"/>
      <c r="Q39" s="131"/>
      <c r="R39" s="131"/>
      <c r="S39" s="131"/>
      <c r="T39" s="131"/>
      <c r="U39" s="131"/>
      <c r="V39" s="131"/>
      <c r="W39" s="131"/>
      <c r="X39" s="131"/>
      <c r="Y39" s="131"/>
      <c r="Z39" s="131"/>
      <c r="AA39" s="131"/>
      <c r="AB39" s="131"/>
      <c r="AC39" s="131"/>
      <c r="AD39" s="131"/>
      <c r="AE39" s="131"/>
      <c r="AF39" s="131"/>
      <c r="AG39" s="128"/>
      <c r="AH39" s="210"/>
      <c r="AI39" s="210"/>
      <c r="AJ39" s="211"/>
      <c r="AK39" s="129"/>
      <c r="AL39" s="129"/>
      <c r="AM39" s="129"/>
    </row>
    <row r="40" spans="1:44">
      <c r="A40" s="129"/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29"/>
      <c r="AL40" s="129"/>
      <c r="AM40" s="129"/>
    </row>
    <row r="41" spans="1:44" ht="20.25" customHeight="1">
      <c r="A41" s="9" t="s">
        <v>6</v>
      </c>
      <c r="B41" s="130">
        <v>1</v>
      </c>
      <c r="C41" s="130">
        <v>2</v>
      </c>
      <c r="D41" s="130">
        <v>3</v>
      </c>
      <c r="E41" s="130">
        <v>4</v>
      </c>
      <c r="F41" s="130">
        <v>5</v>
      </c>
      <c r="G41" s="130">
        <v>6</v>
      </c>
      <c r="H41" s="130">
        <v>7</v>
      </c>
      <c r="I41" s="130">
        <v>8</v>
      </c>
      <c r="J41" s="130">
        <v>9</v>
      </c>
      <c r="K41" s="130">
        <v>10</v>
      </c>
      <c r="L41" s="130">
        <v>11</v>
      </c>
      <c r="M41" s="130">
        <v>12</v>
      </c>
      <c r="N41" s="130">
        <v>13</v>
      </c>
      <c r="O41" s="130">
        <v>14</v>
      </c>
      <c r="P41" s="130">
        <v>15</v>
      </c>
      <c r="Q41" s="130">
        <v>16</v>
      </c>
      <c r="R41" s="130">
        <v>17</v>
      </c>
      <c r="S41" s="130">
        <v>18</v>
      </c>
      <c r="T41" s="130">
        <v>19</v>
      </c>
      <c r="U41" s="130">
        <v>20</v>
      </c>
      <c r="V41" s="130">
        <v>21</v>
      </c>
      <c r="W41" s="130">
        <v>22</v>
      </c>
      <c r="X41" s="130">
        <v>23</v>
      </c>
      <c r="Y41" s="130">
        <v>24</v>
      </c>
      <c r="Z41" s="130">
        <v>25</v>
      </c>
      <c r="AA41" s="130">
        <v>26</v>
      </c>
      <c r="AB41" s="130">
        <v>27</v>
      </c>
      <c r="AC41" s="130">
        <v>28</v>
      </c>
      <c r="AD41" s="130">
        <v>29</v>
      </c>
      <c r="AE41" s="130">
        <v>30</v>
      </c>
      <c r="AF41" s="130">
        <v>31</v>
      </c>
      <c r="AG41" s="128"/>
      <c r="AH41" s="130" t="s">
        <v>25</v>
      </c>
      <c r="AI41" s="130" t="s">
        <v>26</v>
      </c>
      <c r="AJ41" s="130" t="s">
        <v>19</v>
      </c>
      <c r="AK41" s="129"/>
      <c r="AL41" s="129"/>
      <c r="AM41" s="129"/>
    </row>
    <row r="42" spans="1:44" ht="20.25" customHeight="1">
      <c r="A42" s="130" t="s">
        <v>28</v>
      </c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1"/>
      <c r="AD42" s="131"/>
      <c r="AE42" s="131"/>
      <c r="AF42" s="131"/>
      <c r="AG42" s="128"/>
      <c r="AH42" s="210">
        <f>SUM(B42:AF43)</f>
        <v>0</v>
      </c>
      <c r="AI42" s="210">
        <f>SUMPRODUCT((B42:AF43="A1")*1)+SUMPRODUCT((B42:AF43="A2")*2)+SUMPRODUCT((B42:AF43="A3")*3)+SUMPRODUCT((B42:AF43="A4")*4)</f>
        <v>0</v>
      </c>
      <c r="AJ42" s="211">
        <f>SUM(AD2*AH42)</f>
        <v>0</v>
      </c>
      <c r="AK42" s="129"/>
      <c r="AL42" s="129"/>
      <c r="AM42" s="129"/>
    </row>
    <row r="43" spans="1:44" ht="20.25" customHeight="1">
      <c r="A43" s="130" t="s">
        <v>0</v>
      </c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1"/>
      <c r="P43" s="131"/>
      <c r="Q43" s="131"/>
      <c r="R43" s="131"/>
      <c r="S43" s="131"/>
      <c r="T43" s="131"/>
      <c r="U43" s="131"/>
      <c r="V43" s="131"/>
      <c r="W43" s="131"/>
      <c r="X43" s="131"/>
      <c r="Y43" s="131"/>
      <c r="Z43" s="131"/>
      <c r="AA43" s="131"/>
      <c r="AB43" s="131"/>
      <c r="AC43" s="131"/>
      <c r="AD43" s="131"/>
      <c r="AE43" s="131"/>
      <c r="AF43" s="131"/>
      <c r="AG43" s="128"/>
      <c r="AH43" s="210"/>
      <c r="AI43" s="210"/>
      <c r="AJ43" s="211"/>
      <c r="AK43" s="129"/>
      <c r="AL43" s="129"/>
      <c r="AM43" s="129"/>
    </row>
    <row r="44" spans="1:44">
      <c r="A44" s="129"/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29"/>
      <c r="AF44" s="129"/>
      <c r="AG44" s="129"/>
      <c r="AH44" s="129"/>
      <c r="AI44" s="129"/>
      <c r="AJ44" s="129"/>
      <c r="AK44" s="129"/>
      <c r="AL44" s="129"/>
      <c r="AM44" s="129"/>
    </row>
    <row r="45" spans="1:44" ht="20.25" customHeight="1">
      <c r="A45" s="12" t="s">
        <v>7</v>
      </c>
      <c r="B45" s="130">
        <v>1</v>
      </c>
      <c r="C45" s="130">
        <v>2</v>
      </c>
      <c r="D45" s="130">
        <v>3</v>
      </c>
      <c r="E45" s="130">
        <v>4</v>
      </c>
      <c r="F45" s="130">
        <v>5</v>
      </c>
      <c r="G45" s="130">
        <v>6</v>
      </c>
      <c r="H45" s="130">
        <v>7</v>
      </c>
      <c r="I45" s="130">
        <v>8</v>
      </c>
      <c r="J45" s="130">
        <v>9</v>
      </c>
      <c r="K45" s="130">
        <v>10</v>
      </c>
      <c r="L45" s="130">
        <v>11</v>
      </c>
      <c r="M45" s="130">
        <v>12</v>
      </c>
      <c r="N45" s="130">
        <v>13</v>
      </c>
      <c r="O45" s="130">
        <v>14</v>
      </c>
      <c r="P45" s="130">
        <v>15</v>
      </c>
      <c r="Q45" s="130">
        <v>16</v>
      </c>
      <c r="R45" s="130">
        <v>17</v>
      </c>
      <c r="S45" s="130">
        <v>18</v>
      </c>
      <c r="T45" s="130">
        <v>19</v>
      </c>
      <c r="U45" s="130">
        <v>20</v>
      </c>
      <c r="V45" s="130">
        <v>21</v>
      </c>
      <c r="W45" s="130">
        <v>22</v>
      </c>
      <c r="X45" s="130">
        <v>23</v>
      </c>
      <c r="Y45" s="130">
        <v>24</v>
      </c>
      <c r="Z45" s="130">
        <v>25</v>
      </c>
      <c r="AA45" s="130">
        <v>26</v>
      </c>
      <c r="AB45" s="130">
        <v>27</v>
      </c>
      <c r="AC45" s="130">
        <v>28</v>
      </c>
      <c r="AD45" s="130">
        <v>29</v>
      </c>
      <c r="AE45" s="130">
        <v>30</v>
      </c>
      <c r="AF45" s="130">
        <v>31</v>
      </c>
      <c r="AG45" s="128"/>
      <c r="AH45" s="130" t="s">
        <v>25</v>
      </c>
      <c r="AI45" s="130" t="s">
        <v>26</v>
      </c>
      <c r="AJ45" s="130" t="s">
        <v>19</v>
      </c>
      <c r="AK45" s="129"/>
      <c r="AL45" s="129"/>
      <c r="AM45" s="129"/>
    </row>
    <row r="46" spans="1:44" ht="20.25" customHeight="1">
      <c r="A46" s="130" t="s">
        <v>28</v>
      </c>
      <c r="B46" s="131"/>
      <c r="C46" s="131"/>
      <c r="D46" s="131"/>
      <c r="E46" s="131"/>
      <c r="F46" s="131"/>
      <c r="G46" s="131"/>
      <c r="H46" s="131"/>
      <c r="I46" s="131"/>
      <c r="J46" s="131"/>
      <c r="K46" s="131"/>
      <c r="L46" s="131"/>
      <c r="M46" s="131"/>
      <c r="N46" s="131"/>
      <c r="O46" s="131"/>
      <c r="P46" s="131"/>
      <c r="Q46" s="131"/>
      <c r="R46" s="131"/>
      <c r="S46" s="131"/>
      <c r="T46" s="131"/>
      <c r="U46" s="131"/>
      <c r="V46" s="131"/>
      <c r="W46" s="131"/>
      <c r="X46" s="131"/>
      <c r="Y46" s="131"/>
      <c r="Z46" s="131"/>
      <c r="AA46" s="131"/>
      <c r="AB46" s="131"/>
      <c r="AC46" s="131"/>
      <c r="AD46" s="131"/>
      <c r="AE46" s="131"/>
      <c r="AF46" s="131"/>
      <c r="AG46" s="128"/>
      <c r="AH46" s="210">
        <f>SUM(B46:AF47)</f>
        <v>0</v>
      </c>
      <c r="AI46" s="210">
        <f>SUMPRODUCT((B46:AF47="A1")*1)+SUMPRODUCT((B46:AF47="A2")*2)+SUMPRODUCT((B46:AF47="A3")*3)+SUMPRODUCT((B46:AF47="A4")*4)</f>
        <v>0</v>
      </c>
      <c r="AJ46" s="211">
        <f>SUM(AD2*AH46)</f>
        <v>0</v>
      </c>
      <c r="AK46" s="129"/>
      <c r="AL46" s="129"/>
      <c r="AM46" s="129"/>
    </row>
    <row r="47" spans="1:44" ht="20.25" customHeight="1">
      <c r="A47" s="130" t="s">
        <v>0</v>
      </c>
      <c r="B47" s="131"/>
      <c r="C47" s="131"/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31"/>
      <c r="Q47" s="131"/>
      <c r="R47" s="131"/>
      <c r="S47" s="131"/>
      <c r="T47" s="131"/>
      <c r="U47" s="131"/>
      <c r="V47" s="131"/>
      <c r="W47" s="131"/>
      <c r="X47" s="131"/>
      <c r="Y47" s="131"/>
      <c r="Z47" s="131"/>
      <c r="AA47" s="131"/>
      <c r="AB47" s="131"/>
      <c r="AC47" s="131"/>
      <c r="AD47" s="131"/>
      <c r="AE47" s="131"/>
      <c r="AF47" s="131"/>
      <c r="AG47" s="128"/>
      <c r="AH47" s="210"/>
      <c r="AI47" s="210"/>
      <c r="AJ47" s="211"/>
      <c r="AK47" s="129"/>
      <c r="AL47" s="129"/>
      <c r="AM47" s="129"/>
    </row>
    <row r="48" spans="1:44" ht="20.25" customHeight="1">
      <c r="A48" s="128"/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9"/>
      <c r="AI48" s="129"/>
      <c r="AJ48" s="129"/>
      <c r="AK48" s="129"/>
      <c r="AL48" s="129"/>
      <c r="AM48" s="129"/>
    </row>
    <row r="49" spans="1:39" ht="20.25" customHeight="1">
      <c r="A49" s="133" t="s">
        <v>8</v>
      </c>
      <c r="B49" s="130">
        <v>1</v>
      </c>
      <c r="C49" s="130">
        <v>2</v>
      </c>
      <c r="D49" s="130">
        <v>3</v>
      </c>
      <c r="E49" s="130">
        <v>4</v>
      </c>
      <c r="F49" s="130">
        <v>5</v>
      </c>
      <c r="G49" s="130">
        <v>6</v>
      </c>
      <c r="H49" s="130">
        <v>7</v>
      </c>
      <c r="I49" s="130">
        <v>8</v>
      </c>
      <c r="J49" s="130">
        <v>9</v>
      </c>
      <c r="K49" s="130">
        <v>10</v>
      </c>
      <c r="L49" s="130">
        <v>11</v>
      </c>
      <c r="M49" s="130">
        <v>12</v>
      </c>
      <c r="N49" s="130">
        <v>13</v>
      </c>
      <c r="O49" s="130">
        <v>14</v>
      </c>
      <c r="P49" s="130">
        <v>15</v>
      </c>
      <c r="Q49" s="130">
        <v>16</v>
      </c>
      <c r="R49" s="130">
        <v>17</v>
      </c>
      <c r="S49" s="130">
        <v>18</v>
      </c>
      <c r="T49" s="130">
        <v>19</v>
      </c>
      <c r="U49" s="130">
        <v>20</v>
      </c>
      <c r="V49" s="130">
        <v>21</v>
      </c>
      <c r="W49" s="130">
        <v>22</v>
      </c>
      <c r="X49" s="130">
        <v>23</v>
      </c>
      <c r="Y49" s="130">
        <v>24</v>
      </c>
      <c r="Z49" s="130">
        <v>25</v>
      </c>
      <c r="AA49" s="130">
        <v>26</v>
      </c>
      <c r="AB49" s="130">
        <v>27</v>
      </c>
      <c r="AC49" s="130">
        <v>28</v>
      </c>
      <c r="AD49" s="130">
        <v>29</v>
      </c>
      <c r="AE49" s="130">
        <v>30</v>
      </c>
      <c r="AF49" s="130">
        <v>31</v>
      </c>
      <c r="AG49" s="128"/>
      <c r="AH49" s="130" t="s">
        <v>25</v>
      </c>
      <c r="AI49" s="130" t="s">
        <v>26</v>
      </c>
      <c r="AJ49" s="130" t="s">
        <v>19</v>
      </c>
      <c r="AK49" s="129"/>
      <c r="AL49" s="129"/>
      <c r="AM49" s="129"/>
    </row>
    <row r="50" spans="1:39" ht="20.25" customHeight="1">
      <c r="A50" s="130" t="s">
        <v>28</v>
      </c>
      <c r="B50" s="131"/>
      <c r="C50" s="131"/>
      <c r="D50" s="131"/>
      <c r="E50" s="131"/>
      <c r="F50" s="131"/>
      <c r="G50" s="131"/>
      <c r="H50" s="131"/>
      <c r="I50" s="131"/>
      <c r="J50" s="131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131"/>
      <c r="AC50" s="131"/>
      <c r="AD50" s="131"/>
      <c r="AE50" s="131"/>
      <c r="AF50" s="131"/>
      <c r="AG50" s="128"/>
      <c r="AH50" s="210">
        <f>SUM(B50:AF51)</f>
        <v>0</v>
      </c>
      <c r="AI50" s="210">
        <f>SUMPRODUCT((B50:AF51="A1")*1)+SUMPRODUCT((B50:AF51="A2")*2)+SUMPRODUCT((B50:AF51="A3")*3)+SUMPRODUCT((B50:AF51="A4")*4)</f>
        <v>0</v>
      </c>
      <c r="AJ50" s="211">
        <f>SUM(AD2*AH50)</f>
        <v>0</v>
      </c>
      <c r="AK50" s="129"/>
      <c r="AL50" s="129"/>
      <c r="AM50" s="129"/>
    </row>
    <row r="51" spans="1:39" ht="20.25" customHeight="1">
      <c r="A51" s="130" t="s">
        <v>0</v>
      </c>
      <c r="B51" s="131"/>
      <c r="C51" s="131"/>
      <c r="D51" s="131"/>
      <c r="E51" s="131"/>
      <c r="F51" s="131"/>
      <c r="G51" s="131"/>
      <c r="H51" s="131"/>
      <c r="I51" s="131"/>
      <c r="J51" s="131"/>
      <c r="K51" s="131"/>
      <c r="L51" s="131"/>
      <c r="M51" s="131"/>
      <c r="N51" s="131"/>
      <c r="O51" s="131"/>
      <c r="P51" s="131"/>
      <c r="Q51" s="131"/>
      <c r="R51" s="131"/>
      <c r="S51" s="131"/>
      <c r="T51" s="131"/>
      <c r="U51" s="131"/>
      <c r="V51" s="131"/>
      <c r="W51" s="131"/>
      <c r="X51" s="131"/>
      <c r="Y51" s="131"/>
      <c r="Z51" s="131"/>
      <c r="AA51" s="131"/>
      <c r="AB51" s="131"/>
      <c r="AC51" s="131"/>
      <c r="AD51" s="131"/>
      <c r="AE51" s="131"/>
      <c r="AF51" s="131"/>
      <c r="AG51" s="128"/>
      <c r="AH51" s="210"/>
      <c r="AI51" s="210"/>
      <c r="AJ51" s="211"/>
      <c r="AK51" s="129"/>
      <c r="AL51" s="129"/>
      <c r="AM51" s="129"/>
    </row>
    <row r="52" spans="1:39">
      <c r="A52" s="129"/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29"/>
      <c r="AF52" s="129"/>
      <c r="AG52" s="129"/>
      <c r="AH52" s="129"/>
      <c r="AI52" s="129"/>
      <c r="AJ52" s="129"/>
      <c r="AK52" s="129"/>
      <c r="AL52" s="129"/>
      <c r="AM52" s="129"/>
    </row>
    <row r="53" spans="1:39" ht="20.25" customHeight="1">
      <c r="A53" s="132" t="s">
        <v>9</v>
      </c>
      <c r="B53" s="130">
        <v>1</v>
      </c>
      <c r="C53" s="130">
        <v>2</v>
      </c>
      <c r="D53" s="130">
        <v>3</v>
      </c>
      <c r="E53" s="130">
        <v>4</v>
      </c>
      <c r="F53" s="130">
        <v>5</v>
      </c>
      <c r="G53" s="130">
        <v>6</v>
      </c>
      <c r="H53" s="130">
        <v>7</v>
      </c>
      <c r="I53" s="130">
        <v>8</v>
      </c>
      <c r="J53" s="130">
        <v>9</v>
      </c>
      <c r="K53" s="130">
        <v>10</v>
      </c>
      <c r="L53" s="130">
        <v>11</v>
      </c>
      <c r="M53" s="130">
        <v>12</v>
      </c>
      <c r="N53" s="130">
        <v>13</v>
      </c>
      <c r="O53" s="130">
        <v>14</v>
      </c>
      <c r="P53" s="130">
        <v>15</v>
      </c>
      <c r="Q53" s="130">
        <v>16</v>
      </c>
      <c r="R53" s="130">
        <v>17</v>
      </c>
      <c r="S53" s="130">
        <v>18</v>
      </c>
      <c r="T53" s="130">
        <v>19</v>
      </c>
      <c r="U53" s="130">
        <v>20</v>
      </c>
      <c r="V53" s="130">
        <v>21</v>
      </c>
      <c r="W53" s="130">
        <v>22</v>
      </c>
      <c r="X53" s="130">
        <v>23</v>
      </c>
      <c r="Y53" s="130">
        <v>24</v>
      </c>
      <c r="Z53" s="130">
        <v>25</v>
      </c>
      <c r="AA53" s="130">
        <v>26</v>
      </c>
      <c r="AB53" s="130">
        <v>27</v>
      </c>
      <c r="AC53" s="130">
        <v>28</v>
      </c>
      <c r="AD53" s="130">
        <v>29</v>
      </c>
      <c r="AE53" s="130">
        <v>30</v>
      </c>
      <c r="AF53" s="130">
        <v>31</v>
      </c>
      <c r="AG53" s="128"/>
      <c r="AH53" s="130" t="s">
        <v>25</v>
      </c>
      <c r="AI53" s="130" t="s">
        <v>26</v>
      </c>
      <c r="AJ53" s="130" t="s">
        <v>19</v>
      </c>
      <c r="AK53" s="129"/>
      <c r="AL53" s="129"/>
      <c r="AM53" s="129"/>
    </row>
    <row r="54" spans="1:39" ht="20.25" customHeight="1">
      <c r="A54" s="130" t="s">
        <v>28</v>
      </c>
      <c r="B54" s="131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1"/>
      <c r="AF54" s="131"/>
      <c r="AG54" s="128"/>
      <c r="AH54" s="210">
        <f>SUM(B54:AF55)</f>
        <v>0</v>
      </c>
      <c r="AI54" s="210">
        <f>SUMPRODUCT((B54:AF55="A1")*1)+SUMPRODUCT((B54:AF55="A2")*2)+SUMPRODUCT((B54:AF55="A3")*3)+SUMPRODUCT((B54:AF55="A4")*4)</f>
        <v>0</v>
      </c>
      <c r="AJ54" s="211">
        <f>SUM(AD2*AH54)</f>
        <v>0</v>
      </c>
      <c r="AK54" s="129"/>
      <c r="AL54" s="129"/>
      <c r="AM54" s="129"/>
    </row>
    <row r="55" spans="1:39" ht="20.25" customHeight="1">
      <c r="A55" s="130" t="s">
        <v>0</v>
      </c>
      <c r="B55" s="131"/>
      <c r="C55" s="131"/>
      <c r="D55" s="131"/>
      <c r="E55" s="131"/>
      <c r="F55" s="131"/>
      <c r="G55" s="131"/>
      <c r="H55" s="131"/>
      <c r="I55" s="131"/>
      <c r="J55" s="131"/>
      <c r="K55" s="131"/>
      <c r="L55" s="131"/>
      <c r="M55" s="131"/>
      <c r="N55" s="131"/>
      <c r="O55" s="131"/>
      <c r="P55" s="131"/>
      <c r="Q55" s="131"/>
      <c r="R55" s="131"/>
      <c r="S55" s="131"/>
      <c r="T55" s="131"/>
      <c r="U55" s="131"/>
      <c r="V55" s="131"/>
      <c r="W55" s="131"/>
      <c r="X55" s="131"/>
      <c r="Y55" s="131"/>
      <c r="Z55" s="131"/>
      <c r="AA55" s="131"/>
      <c r="AB55" s="131"/>
      <c r="AC55" s="131"/>
      <c r="AD55" s="131"/>
      <c r="AE55" s="131"/>
      <c r="AF55" s="131"/>
      <c r="AG55" s="128"/>
      <c r="AH55" s="210"/>
      <c r="AI55" s="210"/>
      <c r="AJ55" s="211"/>
      <c r="AK55" s="129"/>
      <c r="AL55" s="129"/>
      <c r="AM55" s="129"/>
    </row>
    <row r="56" spans="1:39">
      <c r="A56" s="129"/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129"/>
      <c r="Z56" s="129"/>
      <c r="AA56" s="129"/>
      <c r="AB56" s="129"/>
      <c r="AC56" s="129"/>
      <c r="AD56" s="129"/>
      <c r="AE56" s="129"/>
      <c r="AF56" s="129"/>
      <c r="AG56" s="129"/>
      <c r="AH56" s="129"/>
      <c r="AI56" s="129"/>
      <c r="AJ56" s="129"/>
      <c r="AK56" s="129"/>
      <c r="AL56" s="129"/>
      <c r="AM56" s="129"/>
    </row>
    <row r="57" spans="1:39" ht="20.25" customHeight="1">
      <c r="A57" s="4" t="s">
        <v>10</v>
      </c>
      <c r="B57" s="130">
        <v>1</v>
      </c>
      <c r="C57" s="130">
        <v>2</v>
      </c>
      <c r="D57" s="130">
        <v>3</v>
      </c>
      <c r="E57" s="130">
        <v>4</v>
      </c>
      <c r="F57" s="130">
        <v>5</v>
      </c>
      <c r="G57" s="130">
        <v>6</v>
      </c>
      <c r="H57" s="130">
        <v>7</v>
      </c>
      <c r="I57" s="130">
        <v>8</v>
      </c>
      <c r="J57" s="130">
        <v>9</v>
      </c>
      <c r="K57" s="130">
        <v>10</v>
      </c>
      <c r="L57" s="130">
        <v>11</v>
      </c>
      <c r="M57" s="130">
        <v>12</v>
      </c>
      <c r="N57" s="130">
        <v>13</v>
      </c>
      <c r="O57" s="130">
        <v>14</v>
      </c>
      <c r="P57" s="130">
        <v>15</v>
      </c>
      <c r="Q57" s="130">
        <v>16</v>
      </c>
      <c r="R57" s="130">
        <v>17</v>
      </c>
      <c r="S57" s="130">
        <v>18</v>
      </c>
      <c r="T57" s="130">
        <v>19</v>
      </c>
      <c r="U57" s="130">
        <v>20</v>
      </c>
      <c r="V57" s="130">
        <v>21</v>
      </c>
      <c r="W57" s="130">
        <v>22</v>
      </c>
      <c r="X57" s="130">
        <v>23</v>
      </c>
      <c r="Y57" s="130">
        <v>24</v>
      </c>
      <c r="Z57" s="130">
        <v>25</v>
      </c>
      <c r="AA57" s="130">
        <v>26</v>
      </c>
      <c r="AB57" s="130">
        <v>27</v>
      </c>
      <c r="AC57" s="130">
        <v>28</v>
      </c>
      <c r="AD57" s="130">
        <v>29</v>
      </c>
      <c r="AE57" s="130">
        <v>30</v>
      </c>
      <c r="AF57" s="130">
        <v>31</v>
      </c>
      <c r="AG57" s="128"/>
      <c r="AH57" s="130" t="s">
        <v>25</v>
      </c>
      <c r="AI57" s="130" t="s">
        <v>26</v>
      </c>
      <c r="AJ57" s="130" t="s">
        <v>19</v>
      </c>
      <c r="AK57" s="129"/>
      <c r="AL57" s="129"/>
      <c r="AM57" s="129"/>
    </row>
    <row r="58" spans="1:39" ht="20.25" customHeight="1">
      <c r="A58" s="130" t="s">
        <v>28</v>
      </c>
      <c r="B58" s="131"/>
      <c r="C58" s="131"/>
      <c r="D58" s="131"/>
      <c r="E58" s="131"/>
      <c r="F58" s="131"/>
      <c r="G58" s="131"/>
      <c r="H58" s="131"/>
      <c r="I58" s="131"/>
      <c r="J58" s="131"/>
      <c r="K58" s="131"/>
      <c r="L58" s="131"/>
      <c r="M58" s="131"/>
      <c r="N58" s="131"/>
      <c r="O58" s="131"/>
      <c r="P58" s="131"/>
      <c r="Q58" s="131"/>
      <c r="R58" s="131"/>
      <c r="S58" s="131"/>
      <c r="T58" s="131"/>
      <c r="U58" s="131"/>
      <c r="V58" s="131"/>
      <c r="W58" s="131"/>
      <c r="X58" s="131"/>
      <c r="Y58" s="131"/>
      <c r="Z58" s="131"/>
      <c r="AA58" s="131"/>
      <c r="AB58" s="131"/>
      <c r="AC58" s="131"/>
      <c r="AD58" s="131"/>
      <c r="AE58" s="131"/>
      <c r="AF58" s="131"/>
      <c r="AG58" s="128"/>
      <c r="AH58" s="210">
        <f>SUM(B58:AF59)</f>
        <v>0</v>
      </c>
      <c r="AI58" s="210">
        <f>SUMPRODUCT((B58:AF59="A1")*1)+SUMPRODUCT((B58:AF59="A2")*2)+SUMPRODUCT((B58:AF59="A3")*3)+SUMPRODUCT((B58:AF59="A4")*4)</f>
        <v>0</v>
      </c>
      <c r="AJ58" s="211">
        <f>SUM(AD2*AH58)</f>
        <v>0</v>
      </c>
      <c r="AK58" s="129"/>
      <c r="AL58" s="129"/>
      <c r="AM58" s="129"/>
    </row>
    <row r="59" spans="1:39" ht="20.25" customHeight="1">
      <c r="A59" s="130" t="s">
        <v>0</v>
      </c>
      <c r="B59" s="131"/>
      <c r="C59" s="131"/>
      <c r="D59" s="131"/>
      <c r="E59" s="131"/>
      <c r="F59" s="131"/>
      <c r="G59" s="131"/>
      <c r="H59" s="131"/>
      <c r="I59" s="131"/>
      <c r="J59" s="131"/>
      <c r="K59" s="131"/>
      <c r="L59" s="131"/>
      <c r="M59" s="131"/>
      <c r="N59" s="131"/>
      <c r="O59" s="131"/>
      <c r="P59" s="131"/>
      <c r="Q59" s="131"/>
      <c r="R59" s="131"/>
      <c r="S59" s="131"/>
      <c r="T59" s="131"/>
      <c r="U59" s="131"/>
      <c r="V59" s="131"/>
      <c r="W59" s="131"/>
      <c r="X59" s="131"/>
      <c r="Y59" s="131"/>
      <c r="Z59" s="131"/>
      <c r="AA59" s="131"/>
      <c r="AB59" s="131"/>
      <c r="AC59" s="131"/>
      <c r="AD59" s="131"/>
      <c r="AE59" s="131"/>
      <c r="AF59" s="131"/>
      <c r="AG59" s="128"/>
      <c r="AH59" s="210"/>
      <c r="AI59" s="210"/>
      <c r="AJ59" s="211"/>
      <c r="AK59" s="129"/>
      <c r="AL59" s="129"/>
      <c r="AM59" s="129"/>
    </row>
    <row r="60" spans="1:39">
      <c r="A60" s="129"/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29"/>
      <c r="AE60" s="129"/>
      <c r="AF60" s="129"/>
      <c r="AG60" s="129"/>
      <c r="AH60" s="129"/>
      <c r="AI60" s="129"/>
      <c r="AJ60" s="129"/>
      <c r="AK60" s="129"/>
      <c r="AL60" s="129"/>
      <c r="AM60" s="129"/>
    </row>
    <row r="61" spans="1:39" ht="20.25" customHeight="1">
      <c r="A61" s="134" t="s">
        <v>11</v>
      </c>
      <c r="B61" s="130">
        <v>1</v>
      </c>
      <c r="C61" s="130">
        <v>2</v>
      </c>
      <c r="D61" s="130">
        <v>3</v>
      </c>
      <c r="E61" s="130">
        <v>4</v>
      </c>
      <c r="F61" s="130">
        <v>5</v>
      </c>
      <c r="G61" s="130">
        <v>6</v>
      </c>
      <c r="H61" s="130">
        <v>7</v>
      </c>
      <c r="I61" s="130">
        <v>8</v>
      </c>
      <c r="J61" s="130">
        <v>9</v>
      </c>
      <c r="K61" s="130">
        <v>10</v>
      </c>
      <c r="L61" s="130">
        <v>11</v>
      </c>
      <c r="M61" s="130">
        <v>12</v>
      </c>
      <c r="N61" s="130">
        <v>13</v>
      </c>
      <c r="O61" s="130">
        <v>14</v>
      </c>
      <c r="P61" s="130">
        <v>15</v>
      </c>
      <c r="Q61" s="130">
        <v>16</v>
      </c>
      <c r="R61" s="130">
        <v>17</v>
      </c>
      <c r="S61" s="130">
        <v>18</v>
      </c>
      <c r="T61" s="130">
        <v>19</v>
      </c>
      <c r="U61" s="130">
        <v>20</v>
      </c>
      <c r="V61" s="130">
        <v>21</v>
      </c>
      <c r="W61" s="130">
        <v>22</v>
      </c>
      <c r="X61" s="130">
        <v>23</v>
      </c>
      <c r="Y61" s="130">
        <v>24</v>
      </c>
      <c r="Z61" s="130">
        <v>25</v>
      </c>
      <c r="AA61" s="130">
        <v>26</v>
      </c>
      <c r="AB61" s="130">
        <v>27</v>
      </c>
      <c r="AC61" s="130">
        <v>28</v>
      </c>
      <c r="AD61" s="130">
        <v>29</v>
      </c>
      <c r="AE61" s="130">
        <v>30</v>
      </c>
      <c r="AF61" s="130">
        <v>31</v>
      </c>
      <c r="AG61" s="128"/>
      <c r="AH61" s="130" t="s">
        <v>25</v>
      </c>
      <c r="AI61" s="130" t="s">
        <v>26</v>
      </c>
      <c r="AJ61" s="130" t="s">
        <v>19</v>
      </c>
      <c r="AK61" s="129"/>
      <c r="AL61" s="129"/>
      <c r="AM61" s="129"/>
    </row>
    <row r="62" spans="1:39" ht="20.25" customHeight="1">
      <c r="A62" s="130" t="s">
        <v>28</v>
      </c>
      <c r="B62" s="131"/>
      <c r="C62" s="131"/>
      <c r="D62" s="131"/>
      <c r="E62" s="131"/>
      <c r="F62" s="131"/>
      <c r="G62" s="131"/>
      <c r="H62" s="131"/>
      <c r="I62" s="131"/>
      <c r="J62" s="131"/>
      <c r="K62" s="131"/>
      <c r="L62" s="131"/>
      <c r="M62" s="131"/>
      <c r="N62" s="131"/>
      <c r="O62" s="131"/>
      <c r="P62" s="131"/>
      <c r="Q62" s="131"/>
      <c r="R62" s="131"/>
      <c r="S62" s="131"/>
      <c r="T62" s="131"/>
      <c r="U62" s="131"/>
      <c r="V62" s="131"/>
      <c r="W62" s="131"/>
      <c r="X62" s="131"/>
      <c r="Y62" s="131"/>
      <c r="Z62" s="131"/>
      <c r="AA62" s="131"/>
      <c r="AB62" s="131"/>
      <c r="AC62" s="131"/>
      <c r="AD62" s="131"/>
      <c r="AE62" s="131"/>
      <c r="AF62" s="131"/>
      <c r="AG62" s="128"/>
      <c r="AH62" s="210">
        <f>SUM(B62:AF63)</f>
        <v>0</v>
      </c>
      <c r="AI62" s="210">
        <f>SUMPRODUCT((B62:AF63="A1")*1)+SUMPRODUCT((B62:AF63="A2")*2)+SUMPRODUCT((B62:AF63="A3")*3)+SUMPRODUCT((B62:AF63="A4")*4)</f>
        <v>0</v>
      </c>
      <c r="AJ62" s="211">
        <f>SUM(AD2*AH62)</f>
        <v>0</v>
      </c>
      <c r="AK62" s="129"/>
      <c r="AL62" s="129"/>
      <c r="AM62" s="129"/>
    </row>
    <row r="63" spans="1:39" ht="20.25" customHeight="1">
      <c r="A63" s="130" t="s">
        <v>0</v>
      </c>
      <c r="B63" s="131"/>
      <c r="C63" s="131"/>
      <c r="D63" s="131"/>
      <c r="E63" s="131"/>
      <c r="F63" s="131"/>
      <c r="G63" s="131"/>
      <c r="H63" s="131"/>
      <c r="I63" s="131"/>
      <c r="J63" s="131"/>
      <c r="K63" s="131"/>
      <c r="L63" s="131"/>
      <c r="M63" s="131"/>
      <c r="N63" s="131"/>
      <c r="O63" s="131"/>
      <c r="P63" s="131"/>
      <c r="Q63" s="131"/>
      <c r="R63" s="131"/>
      <c r="S63" s="131"/>
      <c r="T63" s="131"/>
      <c r="U63" s="131"/>
      <c r="V63" s="131"/>
      <c r="W63" s="131"/>
      <c r="X63" s="131"/>
      <c r="Y63" s="131"/>
      <c r="Z63" s="131"/>
      <c r="AA63" s="131"/>
      <c r="AB63" s="131"/>
      <c r="AC63" s="131"/>
      <c r="AD63" s="131"/>
      <c r="AE63" s="131"/>
      <c r="AF63" s="131"/>
      <c r="AG63" s="128"/>
      <c r="AH63" s="210"/>
      <c r="AI63" s="210"/>
      <c r="AJ63" s="211"/>
      <c r="AK63" s="129"/>
      <c r="AL63" s="129"/>
      <c r="AM63" s="129"/>
    </row>
    <row r="64" spans="1:39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</row>
    <row r="65" spans="1:39" ht="20.25" customHeight="1">
      <c r="A65" s="133" t="s">
        <v>12</v>
      </c>
      <c r="B65" s="130">
        <v>1</v>
      </c>
      <c r="C65" s="130">
        <v>2</v>
      </c>
      <c r="D65" s="130">
        <v>3</v>
      </c>
      <c r="E65" s="130">
        <v>4</v>
      </c>
      <c r="F65" s="130">
        <v>5</v>
      </c>
      <c r="G65" s="130">
        <v>6</v>
      </c>
      <c r="H65" s="130">
        <v>7</v>
      </c>
      <c r="I65" s="130">
        <v>8</v>
      </c>
      <c r="J65" s="130">
        <v>9</v>
      </c>
      <c r="K65" s="130">
        <v>10</v>
      </c>
      <c r="L65" s="130">
        <v>11</v>
      </c>
      <c r="M65" s="130">
        <v>12</v>
      </c>
      <c r="N65" s="130">
        <v>13</v>
      </c>
      <c r="O65" s="130">
        <v>14</v>
      </c>
      <c r="P65" s="130">
        <v>15</v>
      </c>
      <c r="Q65" s="130">
        <v>16</v>
      </c>
      <c r="R65" s="130">
        <v>17</v>
      </c>
      <c r="S65" s="130">
        <v>18</v>
      </c>
      <c r="T65" s="130">
        <v>19</v>
      </c>
      <c r="U65" s="130">
        <v>20</v>
      </c>
      <c r="V65" s="130">
        <v>21</v>
      </c>
      <c r="W65" s="130">
        <v>22</v>
      </c>
      <c r="X65" s="130">
        <v>23</v>
      </c>
      <c r="Y65" s="130">
        <v>24</v>
      </c>
      <c r="Z65" s="130">
        <v>25</v>
      </c>
      <c r="AA65" s="130">
        <v>26</v>
      </c>
      <c r="AB65" s="130">
        <v>27</v>
      </c>
      <c r="AC65" s="130">
        <v>28</v>
      </c>
      <c r="AD65" s="130">
        <v>29</v>
      </c>
      <c r="AE65" s="130">
        <v>30</v>
      </c>
      <c r="AF65" s="130">
        <v>31</v>
      </c>
      <c r="AG65" s="128"/>
      <c r="AH65" s="130" t="s">
        <v>25</v>
      </c>
      <c r="AI65" s="130" t="s">
        <v>26</v>
      </c>
      <c r="AJ65" s="130" t="s">
        <v>19</v>
      </c>
      <c r="AK65" s="129"/>
      <c r="AL65" s="129"/>
      <c r="AM65" s="129"/>
    </row>
    <row r="66" spans="1:39" ht="20.25" customHeight="1">
      <c r="A66" s="130" t="s">
        <v>28</v>
      </c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  <c r="Q66" s="131"/>
      <c r="R66" s="131"/>
      <c r="S66" s="131"/>
      <c r="T66" s="131"/>
      <c r="U66" s="131"/>
      <c r="V66" s="131"/>
      <c r="W66" s="131"/>
      <c r="X66" s="131"/>
      <c r="Y66" s="131"/>
      <c r="Z66" s="131"/>
      <c r="AA66" s="131"/>
      <c r="AB66" s="131"/>
      <c r="AC66" s="131"/>
      <c r="AD66" s="131"/>
      <c r="AE66" s="131"/>
      <c r="AF66" s="131"/>
      <c r="AG66" s="128"/>
      <c r="AH66" s="210">
        <f>SUM(B66:AF67)</f>
        <v>0</v>
      </c>
      <c r="AI66" s="210">
        <f>SUMPRODUCT((B66:AF67="A1")*1)+SUMPRODUCT((B66:AF67="A2")*2)+SUMPRODUCT((B66:AF67="A3")*3)+SUMPRODUCT((B66:AF67="A4")*4)</f>
        <v>0</v>
      </c>
      <c r="AJ66" s="211">
        <f>SUM(AD2*AH66)</f>
        <v>0</v>
      </c>
      <c r="AK66" s="129"/>
      <c r="AL66" s="129"/>
      <c r="AM66" s="129"/>
    </row>
    <row r="67" spans="1:39" ht="20.25" customHeight="1">
      <c r="A67" s="130" t="s">
        <v>0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31"/>
      <c r="N67" s="131"/>
      <c r="O67" s="131"/>
      <c r="P67" s="131"/>
      <c r="Q67" s="131"/>
      <c r="R67" s="131"/>
      <c r="S67" s="131"/>
      <c r="T67" s="131"/>
      <c r="U67" s="131"/>
      <c r="V67" s="131"/>
      <c r="W67" s="131"/>
      <c r="X67" s="131"/>
      <c r="Y67" s="131"/>
      <c r="Z67" s="131"/>
      <c r="AA67" s="131"/>
      <c r="AB67" s="131"/>
      <c r="AC67" s="131"/>
      <c r="AD67" s="131"/>
      <c r="AE67" s="131"/>
      <c r="AF67" s="131"/>
      <c r="AG67" s="128"/>
      <c r="AH67" s="210"/>
      <c r="AI67" s="210"/>
      <c r="AJ67" s="211"/>
      <c r="AK67" s="129"/>
      <c r="AL67" s="129"/>
      <c r="AM67" s="129"/>
    </row>
    <row r="68" spans="1:39">
      <c r="A68" s="129"/>
      <c r="B68" s="129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129"/>
      <c r="AA68" s="129"/>
      <c r="AB68" s="129"/>
      <c r="AC68" s="129"/>
      <c r="AD68" s="129"/>
      <c r="AE68" s="129"/>
      <c r="AF68" s="129"/>
      <c r="AG68" s="129"/>
      <c r="AH68" s="129"/>
      <c r="AI68" s="129"/>
      <c r="AJ68" s="129"/>
      <c r="AK68" s="129"/>
      <c r="AL68" s="129"/>
      <c r="AM68" s="129"/>
    </row>
    <row r="69" spans="1:39">
      <c r="A69" s="129"/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  <c r="V69" s="129"/>
      <c r="W69" s="129"/>
      <c r="X69" s="129"/>
      <c r="Y69" s="129"/>
      <c r="Z69" s="129"/>
      <c r="AA69" s="129"/>
      <c r="AB69" s="129"/>
      <c r="AC69" s="129"/>
      <c r="AD69" s="129"/>
      <c r="AE69" s="129"/>
      <c r="AF69" s="129"/>
      <c r="AG69" s="129"/>
      <c r="AH69" s="129"/>
      <c r="AI69" s="129"/>
      <c r="AJ69" s="129"/>
      <c r="AK69" s="129"/>
      <c r="AL69" s="129"/>
      <c r="AM69" s="129"/>
    </row>
    <row r="70" spans="1:39">
      <c r="A70" s="129"/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29"/>
      <c r="V70" s="129"/>
      <c r="W70" s="129"/>
      <c r="X70" s="129"/>
      <c r="Y70" s="129"/>
      <c r="Z70" s="129"/>
      <c r="AA70" s="129"/>
      <c r="AB70" s="129"/>
      <c r="AC70" s="129"/>
      <c r="AD70" s="129"/>
      <c r="AE70" s="129"/>
      <c r="AF70" s="129"/>
      <c r="AG70" s="129"/>
      <c r="AH70" s="129"/>
      <c r="AI70" s="129"/>
      <c r="AJ70" s="129"/>
      <c r="AK70" s="129"/>
      <c r="AL70" s="129"/>
      <c r="AM70" s="129"/>
    </row>
  </sheetData>
  <sheetProtection formatCells="0" selectLockedCells="1"/>
  <mergeCells count="167">
    <mergeCell ref="AH46:AH47"/>
    <mergeCell ref="AI46:AI47"/>
    <mergeCell ref="AJ46:AJ47"/>
    <mergeCell ref="AH50:AH51"/>
    <mergeCell ref="AI50:AI51"/>
    <mergeCell ref="AJ50:AJ51"/>
    <mergeCell ref="AH38:AH39"/>
    <mergeCell ref="AI38:AI39"/>
    <mergeCell ref="AJ38:AJ39"/>
    <mergeCell ref="AH42:AH43"/>
    <mergeCell ref="AI42:AI43"/>
    <mergeCell ref="AJ42:AJ43"/>
    <mergeCell ref="AH62:AH63"/>
    <mergeCell ref="AI62:AI63"/>
    <mergeCell ref="AJ62:AJ63"/>
    <mergeCell ref="AH66:AH67"/>
    <mergeCell ref="AI66:AI67"/>
    <mergeCell ref="AJ66:AJ67"/>
    <mergeCell ref="AH54:AH55"/>
    <mergeCell ref="AI54:AI55"/>
    <mergeCell ref="AJ54:AJ55"/>
    <mergeCell ref="AH58:AH59"/>
    <mergeCell ref="AI58:AI59"/>
    <mergeCell ref="AJ58:AJ59"/>
    <mergeCell ref="AH30:AH31"/>
    <mergeCell ref="AI30:AI31"/>
    <mergeCell ref="AJ30:AJ31"/>
    <mergeCell ref="AH34:AH35"/>
    <mergeCell ref="AI34:AI35"/>
    <mergeCell ref="AJ34:AJ35"/>
    <mergeCell ref="AH22:AH23"/>
    <mergeCell ref="AI22:AI23"/>
    <mergeCell ref="AJ22:AJ23"/>
    <mergeCell ref="AH26:AH27"/>
    <mergeCell ref="AI26:AI27"/>
    <mergeCell ref="AJ26:AJ27"/>
    <mergeCell ref="P17:R17"/>
    <mergeCell ref="S17:U17"/>
    <mergeCell ref="V17:X17"/>
    <mergeCell ref="Y17:AA17"/>
    <mergeCell ref="AB17:AD17"/>
    <mergeCell ref="AE17:AG17"/>
    <mergeCell ref="S16:U16"/>
    <mergeCell ref="V16:X16"/>
    <mergeCell ref="Y16:AA16"/>
    <mergeCell ref="AB16:AD16"/>
    <mergeCell ref="AE16:AG16"/>
    <mergeCell ref="P16:R16"/>
    <mergeCell ref="A17:C17"/>
    <mergeCell ref="D17:F17"/>
    <mergeCell ref="G17:I17"/>
    <mergeCell ref="J17:L17"/>
    <mergeCell ref="M17:O17"/>
    <mergeCell ref="A16:C16"/>
    <mergeCell ref="D16:F16"/>
    <mergeCell ref="G16:I16"/>
    <mergeCell ref="J16:L16"/>
    <mergeCell ref="M16:O16"/>
    <mergeCell ref="P15:R15"/>
    <mergeCell ref="S15:U15"/>
    <mergeCell ref="V15:X15"/>
    <mergeCell ref="Y15:AA15"/>
    <mergeCell ref="AB15:AD15"/>
    <mergeCell ref="AE15:AG15"/>
    <mergeCell ref="S14:U14"/>
    <mergeCell ref="V14:X14"/>
    <mergeCell ref="Y14:AA14"/>
    <mergeCell ref="AB14:AD14"/>
    <mergeCell ref="AE14:AG14"/>
    <mergeCell ref="P14:R14"/>
    <mergeCell ref="A15:C15"/>
    <mergeCell ref="D15:F15"/>
    <mergeCell ref="G15:I15"/>
    <mergeCell ref="J15:L15"/>
    <mergeCell ref="M15:O15"/>
    <mergeCell ref="A14:C14"/>
    <mergeCell ref="D14:F14"/>
    <mergeCell ref="G14:I14"/>
    <mergeCell ref="J14:L14"/>
    <mergeCell ref="M14:O14"/>
    <mergeCell ref="V13:X13"/>
    <mergeCell ref="Y13:AA13"/>
    <mergeCell ref="AB13:AD13"/>
    <mergeCell ref="AE13:AG13"/>
    <mergeCell ref="S12:U12"/>
    <mergeCell ref="V12:X12"/>
    <mergeCell ref="Y12:AA12"/>
    <mergeCell ref="AB12:AD12"/>
    <mergeCell ref="AE12:AG12"/>
    <mergeCell ref="V11:X11"/>
    <mergeCell ref="Y11:AA11"/>
    <mergeCell ref="AB11:AD11"/>
    <mergeCell ref="AE11:AG11"/>
    <mergeCell ref="A12:C12"/>
    <mergeCell ref="D12:F12"/>
    <mergeCell ref="G12:I12"/>
    <mergeCell ref="J12:L12"/>
    <mergeCell ref="M12:O12"/>
    <mergeCell ref="P12:R12"/>
    <mergeCell ref="A11:C11"/>
    <mergeCell ref="D11:F11"/>
    <mergeCell ref="G11:I11"/>
    <mergeCell ref="J11:L11"/>
    <mergeCell ref="M11:O11"/>
    <mergeCell ref="P11:R11"/>
    <mergeCell ref="S11:U11"/>
    <mergeCell ref="A13:C13"/>
    <mergeCell ref="D13:F13"/>
    <mergeCell ref="G13:I13"/>
    <mergeCell ref="J13:L13"/>
    <mergeCell ref="M13:O13"/>
    <mergeCell ref="P13:R13"/>
    <mergeCell ref="S13:U13"/>
    <mergeCell ref="AB9:AD9"/>
    <mergeCell ref="AE9:AG9"/>
    <mergeCell ref="A10:C10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  <mergeCell ref="AE10:AG10"/>
    <mergeCell ref="A9:C9"/>
    <mergeCell ref="D9:F9"/>
    <mergeCell ref="G9:I9"/>
    <mergeCell ref="J9:L9"/>
    <mergeCell ref="M9:O9"/>
    <mergeCell ref="P9:R9"/>
    <mergeCell ref="S9:U9"/>
    <mergeCell ref="V9:X9"/>
    <mergeCell ref="Y9:AA9"/>
    <mergeCell ref="A5:D5"/>
    <mergeCell ref="E5:K5"/>
    <mergeCell ref="L5:R5"/>
    <mergeCell ref="T5:V5"/>
    <mergeCell ref="W5:AH5"/>
    <mergeCell ref="A6:D6"/>
    <mergeCell ref="E6:J6"/>
    <mergeCell ref="K6:P6"/>
    <mergeCell ref="Q6:R6"/>
    <mergeCell ref="T6:V6"/>
    <mergeCell ref="W6:AH6"/>
    <mergeCell ref="K7:P7"/>
    <mergeCell ref="Q7:R7"/>
    <mergeCell ref="AI5:AL6"/>
    <mergeCell ref="A1:D1"/>
    <mergeCell ref="F1:K1"/>
    <mergeCell ref="M1:R1"/>
    <mergeCell ref="T1:X1"/>
    <mergeCell ref="Y1:AC1"/>
    <mergeCell ref="AD1:AH1"/>
    <mergeCell ref="A7:D7"/>
    <mergeCell ref="E7:J7"/>
    <mergeCell ref="A4:D4"/>
    <mergeCell ref="E4:R4"/>
    <mergeCell ref="T4:V4"/>
    <mergeCell ref="W4:AH4"/>
    <mergeCell ref="A2:D2"/>
    <mergeCell ref="F2:K2"/>
    <mergeCell ref="M2:R2"/>
    <mergeCell ref="T2:X2"/>
    <mergeCell ref="Y2:AC2"/>
    <mergeCell ref="AD2:AH2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6625" r:id="rId4" name="ComboBox1">
          <controlPr defaultSize="0" print="0" autoLine="0" listFillRange="'Prof-C1'!Mois" r:id="rId5">
            <anchor moveWithCells="1">
              <from>
                <xdr:col>35</xdr:col>
                <xdr:colOff>190500</xdr:colOff>
                <xdr:row>5</xdr:row>
                <xdr:rowOff>95250</xdr:rowOff>
              </from>
              <to>
                <xdr:col>37</xdr:col>
                <xdr:colOff>9525</xdr:colOff>
                <xdr:row>6</xdr:row>
                <xdr:rowOff>180975</xdr:rowOff>
              </to>
            </anchor>
          </controlPr>
        </control>
      </mc:Choice>
      <mc:Fallback>
        <control shapeId="26625" r:id="rId4" name="ComboBox1"/>
      </mc:Fallback>
    </mc:AlternateContent>
    <mc:AlternateContent xmlns:mc="http://schemas.openxmlformats.org/markup-compatibility/2006">
      <mc:Choice Requires="x14">
        <control shapeId="26626" r:id="rId6" name="Button 2">
          <controlPr defaultSize="0" print="0" autoFill="0" autoPict="0" macro="[0]!Bouton4_Cliquer">
            <anchor moveWithCells="1" sizeWithCells="1">
              <from>
                <xdr:col>3</xdr:col>
                <xdr:colOff>38100</xdr:colOff>
                <xdr:row>8</xdr:row>
                <xdr:rowOff>38100</xdr:rowOff>
              </from>
              <to>
                <xdr:col>5</xdr:col>
                <xdr:colOff>209550</xdr:colOff>
                <xdr:row>8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27" r:id="rId7" name="Button 3">
          <controlPr defaultSize="0" print="0" autoFill="0" autoPict="0" macro="[0]!Bouton3_Cliquer">
            <anchor moveWithCells="1" sizeWithCells="1">
              <from>
                <xdr:col>3</xdr:col>
                <xdr:colOff>38100</xdr:colOff>
                <xdr:row>16</xdr:row>
                <xdr:rowOff>38100</xdr:rowOff>
              </from>
              <to>
                <xdr:col>5</xdr:col>
                <xdr:colOff>209550</xdr:colOff>
                <xdr:row>16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29" r:id="rId8" name="Button 5">
          <controlPr defaultSize="0" print="0" autoFill="0" autoPict="0" macro="[0]!Bouton5_Cliquer">
            <anchor moveWithCells="1" sizeWithCells="1">
              <from>
                <xdr:col>6</xdr:col>
                <xdr:colOff>38100</xdr:colOff>
                <xdr:row>8</xdr:row>
                <xdr:rowOff>38100</xdr:rowOff>
              </from>
              <to>
                <xdr:col>8</xdr:col>
                <xdr:colOff>209550</xdr:colOff>
                <xdr:row>8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30" r:id="rId9" name="Button 6">
          <controlPr defaultSize="0" print="0" autoFill="0" autoPict="0" macro="[0]!Bouton6_Cliquer">
            <anchor moveWithCells="1" sizeWithCells="1">
              <from>
                <xdr:col>9</xdr:col>
                <xdr:colOff>28575</xdr:colOff>
                <xdr:row>8</xdr:row>
                <xdr:rowOff>38100</xdr:rowOff>
              </from>
              <to>
                <xdr:col>11</xdr:col>
                <xdr:colOff>200025</xdr:colOff>
                <xdr:row>8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31" r:id="rId10" name="Button 7">
          <controlPr defaultSize="0" print="0" autoFill="0" autoPict="0" macro="[0]!Bouton7_Cliquer">
            <anchor moveWithCells="1" sizeWithCells="1">
              <from>
                <xdr:col>12</xdr:col>
                <xdr:colOff>38100</xdr:colOff>
                <xdr:row>8</xdr:row>
                <xdr:rowOff>38100</xdr:rowOff>
              </from>
              <to>
                <xdr:col>14</xdr:col>
                <xdr:colOff>209550</xdr:colOff>
                <xdr:row>8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32" r:id="rId11" name="Button 8">
          <controlPr defaultSize="0" print="0" autoFill="0" autoPict="0" macro="[0]!Bouton8_Cliquer">
            <anchor moveWithCells="1" sizeWithCells="1">
              <from>
                <xdr:col>15</xdr:col>
                <xdr:colOff>38100</xdr:colOff>
                <xdr:row>8</xdr:row>
                <xdr:rowOff>38100</xdr:rowOff>
              </from>
              <to>
                <xdr:col>17</xdr:col>
                <xdr:colOff>209550</xdr:colOff>
                <xdr:row>8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33" r:id="rId12" name="Button 9">
          <controlPr defaultSize="0" print="0" autoFill="0" autoPict="0" macro="[0]!Bouton9_Cliquer">
            <anchor moveWithCells="1" sizeWithCells="1">
              <from>
                <xdr:col>18</xdr:col>
                <xdr:colOff>38100</xdr:colOff>
                <xdr:row>8</xdr:row>
                <xdr:rowOff>38100</xdr:rowOff>
              </from>
              <to>
                <xdr:col>20</xdr:col>
                <xdr:colOff>209550</xdr:colOff>
                <xdr:row>8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34" r:id="rId13" name="Button 10">
          <controlPr defaultSize="0" print="0" autoFill="0" autoPict="0" macro="[0]!Bouton10_Cliquer">
            <anchor moveWithCells="1" sizeWithCells="1">
              <from>
                <xdr:col>21</xdr:col>
                <xdr:colOff>38100</xdr:colOff>
                <xdr:row>8</xdr:row>
                <xdr:rowOff>38100</xdr:rowOff>
              </from>
              <to>
                <xdr:col>23</xdr:col>
                <xdr:colOff>209550</xdr:colOff>
                <xdr:row>8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35" r:id="rId14" name="Button 11">
          <controlPr defaultSize="0" print="0" autoFill="0" autoPict="0" macro="[0]!Bouton11_Cliquer">
            <anchor moveWithCells="1" sizeWithCells="1">
              <from>
                <xdr:col>24</xdr:col>
                <xdr:colOff>38100</xdr:colOff>
                <xdr:row>8</xdr:row>
                <xdr:rowOff>38100</xdr:rowOff>
              </from>
              <to>
                <xdr:col>26</xdr:col>
                <xdr:colOff>209550</xdr:colOff>
                <xdr:row>8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36" r:id="rId15" name="Button 12">
          <controlPr defaultSize="0" print="0" autoFill="0" autoPict="0" macro="[0]!Bouton12_Cliquer">
            <anchor moveWithCells="1" sizeWithCells="1">
              <from>
                <xdr:col>27</xdr:col>
                <xdr:colOff>38100</xdr:colOff>
                <xdr:row>8</xdr:row>
                <xdr:rowOff>38100</xdr:rowOff>
              </from>
              <to>
                <xdr:col>29</xdr:col>
                <xdr:colOff>209550</xdr:colOff>
                <xdr:row>8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37" r:id="rId16" name="Button 13">
          <controlPr defaultSize="0" print="0" autoFill="0" autoPict="0" macro="[0]!Bouton13_Cliquer">
            <anchor moveWithCells="1" sizeWithCells="1">
              <from>
                <xdr:col>30</xdr:col>
                <xdr:colOff>38100</xdr:colOff>
                <xdr:row>8</xdr:row>
                <xdr:rowOff>38100</xdr:rowOff>
              </from>
              <to>
                <xdr:col>32</xdr:col>
                <xdr:colOff>209550</xdr:colOff>
                <xdr:row>8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38" r:id="rId17" name="Button 14">
          <controlPr defaultSize="0" print="0" autoFill="0" autoPict="0" macro="[0]!Bouton14_Cliquer">
            <anchor moveWithCells="1" sizeWithCells="1">
              <from>
                <xdr:col>33</xdr:col>
                <xdr:colOff>38100</xdr:colOff>
                <xdr:row>8</xdr:row>
                <xdr:rowOff>38100</xdr:rowOff>
              </from>
              <to>
                <xdr:col>33</xdr:col>
                <xdr:colOff>685800</xdr:colOff>
                <xdr:row>8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39" r:id="rId18" name="Button 15">
          <controlPr defaultSize="0" print="0" autoFill="0" autoPict="0" macro="[0]!Bouton15_Cliquer">
            <anchor moveWithCells="1" sizeWithCells="1">
              <from>
                <xdr:col>34</xdr:col>
                <xdr:colOff>38100</xdr:colOff>
                <xdr:row>8</xdr:row>
                <xdr:rowOff>38100</xdr:rowOff>
              </from>
              <to>
                <xdr:col>34</xdr:col>
                <xdr:colOff>685800</xdr:colOff>
                <xdr:row>8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40" r:id="rId19" name="Button 16">
          <controlPr defaultSize="0" print="0" autoFill="0" autoPict="0" macro="[0]!Bouton16_Cliquer">
            <anchor moveWithCells="1" sizeWithCells="1">
              <from>
                <xdr:col>6</xdr:col>
                <xdr:colOff>38100</xdr:colOff>
                <xdr:row>16</xdr:row>
                <xdr:rowOff>38100</xdr:rowOff>
              </from>
              <to>
                <xdr:col>8</xdr:col>
                <xdr:colOff>209550</xdr:colOff>
                <xdr:row>16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41" r:id="rId20" name="Button 17">
          <controlPr defaultSize="0" print="0" autoFill="0" autoPict="0" macro="[0]!Bouton17_Cliquer">
            <anchor moveWithCells="1" sizeWithCells="1">
              <from>
                <xdr:col>9</xdr:col>
                <xdr:colOff>38100</xdr:colOff>
                <xdr:row>16</xdr:row>
                <xdr:rowOff>38100</xdr:rowOff>
              </from>
              <to>
                <xdr:col>11</xdr:col>
                <xdr:colOff>209550</xdr:colOff>
                <xdr:row>16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42" r:id="rId21" name="Button 18">
          <controlPr defaultSize="0" print="0" autoFill="0" autoPict="0" macro="[0]!Bouton18_Cliquer">
            <anchor moveWithCells="1" sizeWithCells="1">
              <from>
                <xdr:col>12</xdr:col>
                <xdr:colOff>38100</xdr:colOff>
                <xdr:row>16</xdr:row>
                <xdr:rowOff>38100</xdr:rowOff>
              </from>
              <to>
                <xdr:col>14</xdr:col>
                <xdr:colOff>209550</xdr:colOff>
                <xdr:row>16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43" r:id="rId22" name="Button 19">
          <controlPr defaultSize="0" print="0" autoFill="0" autoPict="0" macro="[0]!Bouton19_Cliquer">
            <anchor moveWithCells="1" sizeWithCells="1">
              <from>
                <xdr:col>15</xdr:col>
                <xdr:colOff>38100</xdr:colOff>
                <xdr:row>16</xdr:row>
                <xdr:rowOff>38100</xdr:rowOff>
              </from>
              <to>
                <xdr:col>17</xdr:col>
                <xdr:colOff>209550</xdr:colOff>
                <xdr:row>16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44" r:id="rId23" name="Button 20">
          <controlPr defaultSize="0" print="0" autoFill="0" autoPict="0" macro="[0]!Bouton20_Cliquer">
            <anchor moveWithCells="1" sizeWithCells="1">
              <from>
                <xdr:col>18</xdr:col>
                <xdr:colOff>38100</xdr:colOff>
                <xdr:row>16</xdr:row>
                <xdr:rowOff>38100</xdr:rowOff>
              </from>
              <to>
                <xdr:col>20</xdr:col>
                <xdr:colOff>209550</xdr:colOff>
                <xdr:row>16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45" r:id="rId24" name="Button 21">
          <controlPr defaultSize="0" print="0" autoFill="0" autoPict="0" macro="[0]!Bouton21_Cliquer">
            <anchor moveWithCells="1" sizeWithCells="1">
              <from>
                <xdr:col>21</xdr:col>
                <xdr:colOff>38100</xdr:colOff>
                <xdr:row>16</xdr:row>
                <xdr:rowOff>38100</xdr:rowOff>
              </from>
              <to>
                <xdr:col>23</xdr:col>
                <xdr:colOff>209550</xdr:colOff>
                <xdr:row>16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46" r:id="rId25" name="Button 22">
          <controlPr defaultSize="0" print="0" autoFill="0" autoPict="0" macro="[0]!Bouton22_Cliquer">
            <anchor moveWithCells="1" sizeWithCells="1">
              <from>
                <xdr:col>24</xdr:col>
                <xdr:colOff>38100</xdr:colOff>
                <xdr:row>16</xdr:row>
                <xdr:rowOff>38100</xdr:rowOff>
              </from>
              <to>
                <xdr:col>26</xdr:col>
                <xdr:colOff>209550</xdr:colOff>
                <xdr:row>16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47" r:id="rId26" name="Button 23">
          <controlPr defaultSize="0" print="0" autoFill="0" autoPict="0" macro="[0]!Bouton23_Cliquer">
            <anchor moveWithCells="1" sizeWithCells="1">
              <from>
                <xdr:col>27</xdr:col>
                <xdr:colOff>38100</xdr:colOff>
                <xdr:row>16</xdr:row>
                <xdr:rowOff>38100</xdr:rowOff>
              </from>
              <to>
                <xdr:col>29</xdr:col>
                <xdr:colOff>209550</xdr:colOff>
                <xdr:row>16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48" r:id="rId27" name="Button 24">
          <controlPr defaultSize="0" print="0" autoFill="0" autoPict="0" macro="[0]!Bouton24_Cliquer">
            <anchor moveWithCells="1" sizeWithCells="1">
              <from>
                <xdr:col>30</xdr:col>
                <xdr:colOff>38100</xdr:colOff>
                <xdr:row>16</xdr:row>
                <xdr:rowOff>38100</xdr:rowOff>
              </from>
              <to>
                <xdr:col>32</xdr:col>
                <xdr:colOff>209550</xdr:colOff>
                <xdr:row>16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49" r:id="rId28" name="Button 25">
          <controlPr defaultSize="0" print="0" autoFill="0" autoPict="0" macro="[0]!Bouton25_Cliquer">
            <anchor moveWithCells="1" sizeWithCells="1">
              <from>
                <xdr:col>33</xdr:col>
                <xdr:colOff>47625</xdr:colOff>
                <xdr:row>16</xdr:row>
                <xdr:rowOff>38100</xdr:rowOff>
              </from>
              <to>
                <xdr:col>33</xdr:col>
                <xdr:colOff>695325</xdr:colOff>
                <xdr:row>16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650" r:id="rId29" name="Button 26">
          <controlPr defaultSize="0" print="0" autoFill="0" autoPict="0" macro="[0]!Bouton26_Cliquer">
            <anchor moveWithCells="1" sizeWithCells="1">
              <from>
                <xdr:col>34</xdr:col>
                <xdr:colOff>47625</xdr:colOff>
                <xdr:row>16</xdr:row>
                <xdr:rowOff>38100</xdr:rowOff>
              </from>
              <to>
                <xdr:col>34</xdr:col>
                <xdr:colOff>695325</xdr:colOff>
                <xdr:row>16</xdr:row>
                <xdr:rowOff>219075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89E32-D5C4-46DE-A74E-F4DFE1F48B0E}">
  <sheetPr codeName="Feuil7"/>
  <dimension ref="A1:G60"/>
  <sheetViews>
    <sheetView showRuler="0" view="pageBreakPreview" zoomScaleNormal="100" zoomScaleSheetLayoutView="100" workbookViewId="0">
      <selection activeCell="A8" sqref="A8:D8"/>
    </sheetView>
  </sheetViews>
  <sheetFormatPr baseColWidth="10" defaultRowHeight="15"/>
  <cols>
    <col min="1" max="1" width="11.42578125" style="76" customWidth="1"/>
    <col min="2" max="4" width="11.42578125" style="76"/>
    <col min="5" max="5" width="14" bestFit="1" customWidth="1"/>
  </cols>
  <sheetData>
    <row r="1" spans="1:7">
      <c r="E1" s="173"/>
    </row>
    <row r="2" spans="1:7">
      <c r="A2" s="169"/>
      <c r="B2" s="169"/>
      <c r="C2" s="219">
        <f ca="1">TODAY()</f>
        <v>43634</v>
      </c>
      <c r="D2" s="219"/>
      <c r="E2" s="173"/>
    </row>
    <row r="3" spans="1:7">
      <c r="A3" s="169"/>
      <c r="B3" s="169"/>
      <c r="C3" s="220">
        <f ca="1">NOW()</f>
        <v>43634.88728703704</v>
      </c>
      <c r="D3" s="220"/>
    </row>
    <row r="4" spans="1:7">
      <c r="A4" s="169"/>
      <c r="B4" s="169"/>
      <c r="C4" s="169"/>
      <c r="D4" s="169"/>
    </row>
    <row r="5" spans="1:7" ht="18.75">
      <c r="A5" s="169"/>
      <c r="B5" s="169"/>
      <c r="C5" s="222" t="s">
        <v>164</v>
      </c>
      <c r="D5" s="222"/>
    </row>
    <row r="6" spans="1:7" ht="6" customHeight="1">
      <c r="A6" s="169"/>
      <c r="B6" s="170"/>
      <c r="C6" s="170"/>
      <c r="D6" s="169"/>
    </row>
    <row r="7" spans="1:7" ht="17.25" customHeight="1">
      <c r="A7" s="213" t="s">
        <v>84</v>
      </c>
      <c r="B7" s="213"/>
      <c r="C7" s="214">
        <v>121234567893</v>
      </c>
      <c r="D7" s="215"/>
    </row>
    <row r="8" spans="1:7" ht="45.75">
      <c r="A8" s="216" t="str">
        <f>CB(C7)</f>
        <v>1CBMDOP*ghijdj+</v>
      </c>
      <c r="B8" s="217"/>
      <c r="C8" s="217"/>
      <c r="D8" s="217"/>
      <c r="F8" s="174"/>
      <c r="G8" s="174"/>
    </row>
    <row r="9" spans="1:7" ht="6" customHeight="1">
      <c r="A9" s="166"/>
      <c r="B9" s="166"/>
      <c r="C9" s="166"/>
      <c r="D9" s="166"/>
    </row>
    <row r="10" spans="1:7">
      <c r="A10" s="218" t="s">
        <v>173</v>
      </c>
      <c r="B10" s="218"/>
      <c r="C10" s="221">
        <v>43728</v>
      </c>
      <c r="D10" s="221"/>
    </row>
    <row r="11" spans="1:7">
      <c r="A11" s="218" t="s">
        <v>174</v>
      </c>
      <c r="B11" s="218"/>
      <c r="C11" s="212" t="s">
        <v>107</v>
      </c>
      <c r="D11" s="212"/>
    </row>
    <row r="12" spans="1:7">
      <c r="A12" s="218" t="s">
        <v>175</v>
      </c>
      <c r="B12" s="218"/>
      <c r="C12" s="212" t="s">
        <v>105</v>
      </c>
      <c r="D12" s="212"/>
    </row>
    <row r="13" spans="1:7">
      <c r="A13" s="218" t="s">
        <v>176</v>
      </c>
      <c r="B13" s="218"/>
      <c r="C13" s="212" t="s">
        <v>108</v>
      </c>
      <c r="D13" s="212"/>
    </row>
    <row r="14" spans="1:7">
      <c r="A14" s="218" t="s">
        <v>184</v>
      </c>
      <c r="B14" s="218"/>
      <c r="C14" s="212">
        <v>703472036</v>
      </c>
      <c r="D14" s="212"/>
    </row>
    <row r="15" spans="1:7">
      <c r="A15" s="218" t="s">
        <v>177</v>
      </c>
      <c r="B15" s="218"/>
      <c r="C15" s="212">
        <v>41</v>
      </c>
      <c r="D15" s="212"/>
    </row>
    <row r="16" spans="1:7">
      <c r="A16" s="218" t="s">
        <v>178</v>
      </c>
      <c r="B16" s="218"/>
      <c r="C16" s="212">
        <v>4</v>
      </c>
      <c r="D16" s="212"/>
    </row>
    <row r="17" spans="1:4">
      <c r="A17" s="218" t="s">
        <v>179</v>
      </c>
      <c r="B17" s="218"/>
      <c r="C17" s="212">
        <v>150</v>
      </c>
      <c r="D17" s="212"/>
    </row>
    <row r="18" spans="1:4">
      <c r="A18" s="218" t="s">
        <v>180</v>
      </c>
      <c r="B18" s="218"/>
      <c r="C18" s="223">
        <v>4920</v>
      </c>
      <c r="D18" s="223"/>
    </row>
    <row r="19" spans="1:4">
      <c r="A19" s="218" t="s">
        <v>181</v>
      </c>
      <c r="B19" s="218"/>
      <c r="C19" s="223">
        <v>4770</v>
      </c>
      <c r="D19" s="223"/>
    </row>
    <row r="20" spans="1:4" ht="6" customHeight="1">
      <c r="A20" s="212"/>
      <c r="B20" s="212"/>
      <c r="C20" s="212"/>
      <c r="D20" s="212"/>
    </row>
    <row r="21" spans="1:4">
      <c r="A21" s="171" t="s">
        <v>168</v>
      </c>
      <c r="B21" s="212" t="str">
        <f>'INFORMATION SOCIETE'!C4</f>
        <v>ddddd</v>
      </c>
      <c r="C21" s="212"/>
      <c r="D21" s="212"/>
    </row>
    <row r="22" spans="1:4">
      <c r="A22" s="171" t="s">
        <v>166</v>
      </c>
      <c r="B22" s="225" t="str">
        <f>'INFORMATION SOCIETE'!C9&amp;"     -    "&amp;'INFORMATION SOCIETE'!C11</f>
        <v>0536111122     -    0661666666</v>
      </c>
      <c r="C22" s="225"/>
      <c r="D22" s="225"/>
    </row>
    <row r="23" spans="1:4">
      <c r="A23" s="171" t="s">
        <v>138</v>
      </c>
      <c r="B23" s="212" t="str">
        <f>'INFORMATION SOCIETE'!C14</f>
        <v>azerty@gmail.com</v>
      </c>
      <c r="C23" s="212"/>
      <c r="D23" s="212"/>
    </row>
    <row r="24" spans="1:4">
      <c r="A24" s="171" t="s">
        <v>167</v>
      </c>
      <c r="B24" s="212" t="str">
        <f>'INFORMATION SOCIETE'!C15</f>
        <v>www.azerty.fr</v>
      </c>
      <c r="C24" s="212"/>
      <c r="D24" s="212"/>
    </row>
    <row r="25" spans="1:4" ht="6" customHeight="1">
      <c r="B25" s="224"/>
      <c r="C25" s="224"/>
      <c r="D25" s="224"/>
    </row>
    <row r="26" spans="1:4">
      <c r="A26" s="1" t="str">
        <f>"IF"&amp;" "&amp;'INFORMATION SOCIETE'!C18</f>
        <v>IF 1252545</v>
      </c>
      <c r="B26" s="224" t="str">
        <f>"N°CNSS"&amp;" "&amp;'INFORMATION SOCIETE'!C19</f>
        <v>N°CNSS 35524545</v>
      </c>
      <c r="C26" s="224"/>
      <c r="D26" s="1" t="str">
        <f>"RC"&amp;" "&amp;'INFORMATION SOCIETE'!C21</f>
        <v>RC 6253</v>
      </c>
    </row>
    <row r="27" spans="1:4" ht="11.25" customHeight="1">
      <c r="A27" s="1"/>
      <c r="B27" s="226" t="s">
        <v>182</v>
      </c>
      <c r="C27" s="226"/>
      <c r="D27" s="1"/>
    </row>
    <row r="28" spans="1:4" ht="11.25" customHeight="1">
      <c r="B28" s="226"/>
      <c r="C28" s="226"/>
    </row>
    <row r="31" spans="1:4" ht="15.75" thickBot="1">
      <c r="A31" s="172"/>
      <c r="B31" s="172"/>
      <c r="C31" s="172"/>
      <c r="D31" s="172"/>
    </row>
    <row r="35" spans="1:4">
      <c r="A35" s="169"/>
      <c r="B35" s="169"/>
      <c r="C35" s="219">
        <f ca="1">TODAY()</f>
        <v>43634</v>
      </c>
      <c r="D35" s="219"/>
    </row>
    <row r="36" spans="1:4">
      <c r="A36" s="169"/>
      <c r="B36" s="169"/>
      <c r="C36" s="220">
        <f ca="1">NOW()</f>
        <v>43634.88728703704</v>
      </c>
      <c r="D36" s="220"/>
    </row>
    <row r="37" spans="1:4">
      <c r="A37" s="169"/>
      <c r="B37" s="169"/>
      <c r="C37" s="169"/>
      <c r="D37" s="169"/>
    </row>
    <row r="38" spans="1:4" ht="18.75">
      <c r="A38" s="169"/>
      <c r="B38" s="169"/>
      <c r="C38" s="222" t="s">
        <v>164</v>
      </c>
      <c r="D38" s="222"/>
    </row>
    <row r="39" spans="1:4" ht="6" customHeight="1">
      <c r="A39" s="169"/>
      <c r="B39" s="170"/>
      <c r="C39" s="170"/>
      <c r="D39" s="169"/>
    </row>
    <row r="40" spans="1:4" ht="15.75">
      <c r="A40" s="213" t="s">
        <v>84</v>
      </c>
      <c r="B40" s="213"/>
      <c r="C40" s="215">
        <f>C7</f>
        <v>121234567893</v>
      </c>
      <c r="D40" s="215"/>
    </row>
    <row r="41" spans="1:4" ht="45.75">
      <c r="A41" s="217" t="str">
        <f>CB(C40)</f>
        <v>1CBMDOP*ghijdj+</v>
      </c>
      <c r="B41" s="217"/>
      <c r="C41" s="217"/>
      <c r="D41" s="217"/>
    </row>
    <row r="42" spans="1:4" ht="6" customHeight="1">
      <c r="A42" s="166"/>
      <c r="B42" s="166"/>
      <c r="C42" s="166"/>
      <c r="D42" s="166"/>
    </row>
    <row r="43" spans="1:4">
      <c r="A43" s="218" t="s">
        <v>173</v>
      </c>
      <c r="B43" s="218"/>
      <c r="C43" s="221">
        <f>C10</f>
        <v>43728</v>
      </c>
      <c r="D43" s="221"/>
    </row>
    <row r="44" spans="1:4">
      <c r="A44" s="218" t="s">
        <v>174</v>
      </c>
      <c r="B44" s="218"/>
      <c r="C44" s="212" t="str">
        <f>C11</f>
        <v>RACH NOUR</v>
      </c>
      <c r="D44" s="212"/>
    </row>
    <row r="45" spans="1:4">
      <c r="A45" s="218" t="s">
        <v>175</v>
      </c>
      <c r="B45" s="218"/>
      <c r="C45" s="212" t="str">
        <f>C12</f>
        <v>PROF</v>
      </c>
      <c r="D45" s="212"/>
    </row>
    <row r="46" spans="1:4">
      <c r="A46" s="218" t="s">
        <v>176</v>
      </c>
      <c r="B46" s="218"/>
      <c r="C46" s="212" t="str">
        <f>C13</f>
        <v>FE839304</v>
      </c>
      <c r="D46" s="212"/>
    </row>
    <row r="47" spans="1:4">
      <c r="A47" s="218" t="s">
        <v>177</v>
      </c>
      <c r="B47" s="218"/>
      <c r="C47" s="212">
        <f t="shared" ref="C47:C51" si="0">C15</f>
        <v>41</v>
      </c>
      <c r="D47" s="212"/>
    </row>
    <row r="48" spans="1:4">
      <c r="A48" s="218" t="s">
        <v>178</v>
      </c>
      <c r="B48" s="218"/>
      <c r="C48" s="212">
        <f t="shared" si="0"/>
        <v>4</v>
      </c>
      <c r="D48" s="212"/>
    </row>
    <row r="49" spans="1:4">
      <c r="A49" s="218" t="s">
        <v>179</v>
      </c>
      <c r="B49" s="218"/>
      <c r="C49" s="212">
        <f t="shared" si="0"/>
        <v>150</v>
      </c>
      <c r="D49" s="212"/>
    </row>
    <row r="50" spans="1:4">
      <c r="A50" s="218" t="s">
        <v>180</v>
      </c>
      <c r="B50" s="218"/>
      <c r="C50" s="223">
        <f t="shared" si="0"/>
        <v>4920</v>
      </c>
      <c r="D50" s="223"/>
    </row>
    <row r="51" spans="1:4">
      <c r="A51" s="218" t="s">
        <v>181</v>
      </c>
      <c r="B51" s="218"/>
      <c r="C51" s="223">
        <f t="shared" si="0"/>
        <v>4770</v>
      </c>
      <c r="D51" s="223"/>
    </row>
    <row r="52" spans="1:4" ht="6" customHeight="1">
      <c r="A52" s="212"/>
      <c r="B52" s="212"/>
      <c r="C52" s="212"/>
      <c r="D52" s="212"/>
    </row>
    <row r="53" spans="1:4">
      <c r="A53" s="171" t="s">
        <v>168</v>
      </c>
      <c r="B53" s="212" t="str">
        <f>B21</f>
        <v>ddddd</v>
      </c>
      <c r="C53" s="212"/>
      <c r="D53" s="212"/>
    </row>
    <row r="54" spans="1:4">
      <c r="A54" s="171" t="s">
        <v>166</v>
      </c>
      <c r="B54" s="212" t="str">
        <f>'INFORMATION SOCIETE'!C9&amp;"  -   "&amp;'INFORMATION SOCIETE'!C11</f>
        <v>0536111122  -   0661666666</v>
      </c>
      <c r="C54" s="212"/>
      <c r="D54" s="212"/>
    </row>
    <row r="55" spans="1:4">
      <c r="A55" s="171" t="s">
        <v>138</v>
      </c>
      <c r="B55" s="212" t="str">
        <f>B23</f>
        <v>azerty@gmail.com</v>
      </c>
      <c r="C55" s="212"/>
      <c r="D55" s="212"/>
    </row>
    <row r="56" spans="1:4">
      <c r="A56" s="171" t="s">
        <v>167</v>
      </c>
      <c r="B56" s="212" t="str">
        <f>B24</f>
        <v>www.azerty.fr</v>
      </c>
      <c r="C56" s="212"/>
      <c r="D56" s="212"/>
    </row>
    <row r="57" spans="1:4" ht="6" customHeight="1">
      <c r="B57" s="224"/>
      <c r="C57" s="224"/>
      <c r="D57" s="224"/>
    </row>
    <row r="58" spans="1:4">
      <c r="A58" s="1" t="str">
        <f>A26</f>
        <v>IF 1252545</v>
      </c>
      <c r="B58" s="224" t="str">
        <f>B26</f>
        <v>N°CNSS 35524545</v>
      </c>
      <c r="C58" s="224"/>
      <c r="D58" s="1" t="str">
        <f>D26</f>
        <v>RC 6253</v>
      </c>
    </row>
    <row r="59" spans="1:4" ht="9" customHeight="1">
      <c r="A59" s="1"/>
      <c r="B59" s="226" t="s">
        <v>183</v>
      </c>
      <c r="C59" s="226"/>
      <c r="D59" s="1"/>
    </row>
    <row r="60" spans="1:4" ht="9" customHeight="1">
      <c r="B60" s="226"/>
      <c r="C60" s="226"/>
    </row>
  </sheetData>
  <mergeCells count="68">
    <mergeCell ref="B58:C58"/>
    <mergeCell ref="B54:D54"/>
    <mergeCell ref="B27:C28"/>
    <mergeCell ref="B59:C60"/>
    <mergeCell ref="B53:D53"/>
    <mergeCell ref="B55:D55"/>
    <mergeCell ref="B56:D56"/>
    <mergeCell ref="B57:D57"/>
    <mergeCell ref="A50:B50"/>
    <mergeCell ref="C50:D50"/>
    <mergeCell ref="A51:B51"/>
    <mergeCell ref="C51:D51"/>
    <mergeCell ref="A52:B52"/>
    <mergeCell ref="C52:D52"/>
    <mergeCell ref="A47:B47"/>
    <mergeCell ref="C47:D47"/>
    <mergeCell ref="A48:B48"/>
    <mergeCell ref="C48:D48"/>
    <mergeCell ref="A49:B49"/>
    <mergeCell ref="C49:D49"/>
    <mergeCell ref="A44:B44"/>
    <mergeCell ref="C44:D44"/>
    <mergeCell ref="A45:B45"/>
    <mergeCell ref="C45:D45"/>
    <mergeCell ref="A46:B46"/>
    <mergeCell ref="C46:D46"/>
    <mergeCell ref="A41:D41"/>
    <mergeCell ref="A43:B43"/>
    <mergeCell ref="C43:D43"/>
    <mergeCell ref="B26:C26"/>
    <mergeCell ref="C35:D35"/>
    <mergeCell ref="C36:D36"/>
    <mergeCell ref="C38:D38"/>
    <mergeCell ref="A40:B40"/>
    <mergeCell ref="C40:D40"/>
    <mergeCell ref="B24:D24"/>
    <mergeCell ref="B25:D25"/>
    <mergeCell ref="B22:D22"/>
    <mergeCell ref="B21:D21"/>
    <mergeCell ref="B23:D23"/>
    <mergeCell ref="A17:B17"/>
    <mergeCell ref="A18:B18"/>
    <mergeCell ref="A19:B19"/>
    <mergeCell ref="A20:B20"/>
    <mergeCell ref="C17:D17"/>
    <mergeCell ref="C18:D18"/>
    <mergeCell ref="C19:D19"/>
    <mergeCell ref="C20:D20"/>
    <mergeCell ref="C2:D2"/>
    <mergeCell ref="C3:D3"/>
    <mergeCell ref="C10:D10"/>
    <mergeCell ref="C11:D11"/>
    <mergeCell ref="C5:D5"/>
    <mergeCell ref="C15:D15"/>
    <mergeCell ref="C16:D16"/>
    <mergeCell ref="A7:B7"/>
    <mergeCell ref="C7:D7"/>
    <mergeCell ref="A8:D8"/>
    <mergeCell ref="C12:D12"/>
    <mergeCell ref="A10:B10"/>
    <mergeCell ref="A11:B11"/>
    <mergeCell ref="A12:B12"/>
    <mergeCell ref="A13:B13"/>
    <mergeCell ref="C13:D13"/>
    <mergeCell ref="A15:B15"/>
    <mergeCell ref="A16:B16"/>
    <mergeCell ref="A14:B14"/>
    <mergeCell ref="C14:D14"/>
  </mergeCells>
  <printOptions horizontalCentered="1"/>
  <pageMargins left="2.4375" right="2.4479166666666665" top="0.19685039370078741" bottom="0.19685039370078741" header="0.31496062992125984" footer="0.31496062992125984"/>
  <pageSetup paperSize="9" scale="93" fitToWidth="8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6AE32-FFC2-4315-8219-FE2977F912D0}">
  <sheetPr codeName="Feuil2"/>
  <dimension ref="A17:O65"/>
  <sheetViews>
    <sheetView showRuler="0" view="pageBreakPreview" zoomScaleNormal="100" zoomScaleSheetLayoutView="100" workbookViewId="0">
      <selection activeCell="J58" sqref="A58:O60"/>
    </sheetView>
  </sheetViews>
  <sheetFormatPr baseColWidth="10" defaultRowHeight="15"/>
  <cols>
    <col min="1" max="1" width="9" customWidth="1"/>
    <col min="2" max="2" width="5" customWidth="1"/>
    <col min="3" max="3" width="11.42578125" customWidth="1"/>
    <col min="4" max="4" width="4.7109375" customWidth="1"/>
    <col min="5" max="5" width="6.28515625" customWidth="1"/>
    <col min="6" max="6" width="2.140625" customWidth="1"/>
    <col min="7" max="7" width="6.140625" customWidth="1"/>
    <col min="8" max="8" width="6" customWidth="1"/>
    <col min="9" max="9" width="6.5703125" customWidth="1"/>
    <col min="10" max="10" width="4.7109375" customWidth="1"/>
    <col min="11" max="11" width="9.85546875" customWidth="1"/>
    <col min="13" max="13" width="9" customWidth="1"/>
    <col min="14" max="14" width="3.7109375" customWidth="1"/>
    <col min="15" max="15" width="15.28515625" customWidth="1"/>
  </cols>
  <sheetData>
    <row r="17" spans="1:15" ht="31.5">
      <c r="A17" s="235" t="s">
        <v>143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</row>
    <row r="23" spans="1:15" s="138" customFormat="1" ht="21.95" customHeight="1">
      <c r="C23" s="228" t="s">
        <v>154</v>
      </c>
      <c r="D23" s="228"/>
      <c r="E23" s="228"/>
      <c r="F23" s="228"/>
      <c r="G23" s="228"/>
      <c r="H23" s="228"/>
      <c r="I23" s="228"/>
      <c r="J23" s="228"/>
      <c r="K23" s="228"/>
      <c r="L23" s="228"/>
      <c r="M23" s="228"/>
      <c r="N23" s="228"/>
      <c r="O23" s="228"/>
    </row>
    <row r="24" spans="1:15" s="138" customFormat="1" ht="21.95" customHeight="1">
      <c r="C24" s="228" t="s">
        <v>144</v>
      </c>
      <c r="D24" s="228"/>
      <c r="E24" s="228"/>
      <c r="F24" s="228"/>
      <c r="G24" s="228"/>
      <c r="H24" s="228"/>
      <c r="I24" s="138" t="s">
        <v>163</v>
      </c>
      <c r="J24" s="228" t="s">
        <v>107</v>
      </c>
      <c r="K24" s="228"/>
      <c r="L24" s="228"/>
      <c r="M24" s="228"/>
      <c r="N24" s="228"/>
      <c r="O24" s="228"/>
    </row>
    <row r="25" spans="1:15" s="138" customFormat="1" ht="21.95" customHeight="1">
      <c r="C25" s="228" t="s">
        <v>146</v>
      </c>
      <c r="D25" s="228"/>
      <c r="E25" s="228"/>
      <c r="F25" s="228"/>
      <c r="G25" s="228" t="s">
        <v>108</v>
      </c>
      <c r="H25" s="228"/>
      <c r="I25" s="228"/>
      <c r="J25" s="228"/>
      <c r="K25" s="228"/>
      <c r="L25" s="228"/>
      <c r="M25" s="228"/>
      <c r="N25" s="228"/>
      <c r="O25" s="228"/>
    </row>
    <row r="26" spans="1:15" s="138" customFormat="1" ht="21.95" customHeight="1">
      <c r="C26" s="228" t="s">
        <v>145</v>
      </c>
      <c r="D26" s="228"/>
      <c r="E26" s="228"/>
      <c r="F26" s="228"/>
      <c r="G26" s="228"/>
      <c r="H26" s="228"/>
      <c r="I26" s="228">
        <v>703472036</v>
      </c>
      <c r="J26" s="228"/>
      <c r="K26" s="228"/>
      <c r="L26" s="228"/>
      <c r="M26" s="228"/>
      <c r="N26" s="228"/>
      <c r="O26" s="228"/>
    </row>
    <row r="27" spans="1:15" s="138" customFormat="1" ht="21.95" customHeight="1">
      <c r="C27" s="228" t="s">
        <v>162</v>
      </c>
      <c r="D27" s="228"/>
      <c r="E27" s="228"/>
      <c r="F27" s="228"/>
      <c r="G27" s="228"/>
      <c r="H27" s="228"/>
      <c r="I27" s="228"/>
      <c r="J27" s="228"/>
      <c r="K27" s="228"/>
      <c r="L27" s="228" t="s">
        <v>105</v>
      </c>
      <c r="M27" s="228"/>
      <c r="N27" s="228"/>
      <c r="O27" s="228"/>
    </row>
    <row r="28" spans="1:15" s="138" customFormat="1" ht="21.95" customHeight="1">
      <c r="C28" s="228" t="s">
        <v>147</v>
      </c>
      <c r="D28" s="228"/>
      <c r="E28" s="229">
        <v>43344</v>
      </c>
      <c r="F28" s="229"/>
      <c r="G28" s="229"/>
      <c r="H28" s="229" t="s">
        <v>153</v>
      </c>
      <c r="I28" s="228"/>
      <c r="J28" s="228"/>
      <c r="K28" s="228"/>
      <c r="L28" s="228"/>
      <c r="M28" s="228"/>
      <c r="N28" s="228"/>
      <c r="O28" s="228"/>
    </row>
    <row r="32" spans="1:15" ht="36" customHeight="1">
      <c r="A32" s="231" t="s">
        <v>148</v>
      </c>
      <c r="B32" s="231"/>
      <c r="C32" s="231"/>
      <c r="D32" s="231"/>
      <c r="E32" s="231"/>
      <c r="F32" s="231"/>
      <c r="G32" s="231"/>
      <c r="H32" s="231"/>
      <c r="I32" s="231"/>
      <c r="J32" s="231"/>
      <c r="K32" s="231"/>
      <c r="L32" s="231"/>
      <c r="M32" s="231"/>
      <c r="N32" s="231"/>
      <c r="O32" s="231"/>
    </row>
    <row r="33" spans="1:15" ht="15" customHeight="1">
      <c r="A33" s="231"/>
      <c r="B33" s="231"/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1"/>
      <c r="N33" s="231"/>
      <c r="O33" s="231"/>
    </row>
    <row r="36" spans="1:15" s="161" customFormat="1" ht="15.75">
      <c r="K36" s="162"/>
      <c r="L36" s="163" t="s">
        <v>149</v>
      </c>
      <c r="M36" s="164" t="s">
        <v>101</v>
      </c>
      <c r="N36" s="164" t="s">
        <v>161</v>
      </c>
      <c r="O36" s="165">
        <f ca="1">TODAY()</f>
        <v>43634</v>
      </c>
    </row>
    <row r="39" spans="1:15" s="161" customFormat="1" ht="15.75">
      <c r="A39" s="230" t="s">
        <v>150</v>
      </c>
      <c r="B39" s="230"/>
      <c r="C39" s="230"/>
      <c r="D39" s="230"/>
      <c r="E39" s="230"/>
      <c r="F39" s="230"/>
      <c r="G39" s="160"/>
      <c r="H39" s="160"/>
      <c r="L39" s="230" t="s">
        <v>151</v>
      </c>
      <c r="M39" s="230"/>
      <c r="N39" s="230"/>
      <c r="O39" s="230"/>
    </row>
    <row r="40" spans="1:15" s="161" customFormat="1" ht="15.75">
      <c r="L40" s="230" t="s">
        <v>152</v>
      </c>
      <c r="M40" s="230"/>
      <c r="N40" s="230"/>
      <c r="O40" s="230"/>
    </row>
    <row r="50" spans="1:15">
      <c r="D50" s="17"/>
      <c r="G50" s="157"/>
    </row>
    <row r="51" spans="1:15">
      <c r="G51" s="157"/>
    </row>
    <row r="52" spans="1:15">
      <c r="I52" t="s">
        <v>155</v>
      </c>
    </row>
    <row r="56" spans="1:15" ht="17.25" customHeight="1" thickBot="1">
      <c r="A56" s="159"/>
      <c r="B56" s="159"/>
      <c r="C56" s="159"/>
      <c r="D56" s="159"/>
      <c r="E56" s="159"/>
      <c r="F56" s="159"/>
      <c r="G56" s="159"/>
      <c r="H56" s="159"/>
      <c r="I56" s="159"/>
      <c r="J56" s="159"/>
      <c r="K56" s="159"/>
      <c r="L56" s="159"/>
      <c r="M56" s="159"/>
      <c r="N56" s="159"/>
      <c r="O56" s="159"/>
    </row>
    <row r="57" spans="1:15" ht="3.75" customHeight="1"/>
    <row r="58" spans="1:15">
      <c r="A58" s="236" t="s">
        <v>156</v>
      </c>
      <c r="B58" s="236"/>
      <c r="C58" s="236"/>
      <c r="D58" s="236"/>
      <c r="E58" s="236"/>
      <c r="F58" s="236"/>
      <c r="G58" s="236"/>
      <c r="H58" s="236"/>
      <c r="I58" s="175"/>
      <c r="J58" s="236" t="s">
        <v>158</v>
      </c>
      <c r="K58" s="236"/>
      <c r="L58" s="236"/>
      <c r="M58" s="236"/>
      <c r="N58" s="236"/>
      <c r="O58" s="236"/>
    </row>
    <row r="59" spans="1:15">
      <c r="A59" s="236" t="s">
        <v>159</v>
      </c>
      <c r="B59" s="236"/>
      <c r="C59" s="236"/>
      <c r="D59" s="236"/>
      <c r="E59" s="236"/>
      <c r="F59" s="236"/>
      <c r="G59" s="236"/>
      <c r="H59" s="236"/>
      <c r="I59" s="175"/>
      <c r="J59" s="236" t="s">
        <v>160</v>
      </c>
      <c r="K59" s="236"/>
      <c r="L59" s="236"/>
      <c r="M59" s="236"/>
      <c r="N59" s="236"/>
      <c r="O59" s="236"/>
    </row>
    <row r="60" spans="1:15">
      <c r="A60" s="232" t="s">
        <v>157</v>
      </c>
      <c r="B60" s="232"/>
      <c r="C60" s="232"/>
      <c r="D60" s="232"/>
      <c r="E60" s="232"/>
      <c r="F60" s="232"/>
      <c r="G60" s="232"/>
      <c r="H60" s="232"/>
      <c r="I60" s="232"/>
      <c r="J60" s="232"/>
      <c r="K60" s="232"/>
      <c r="L60" s="232"/>
      <c r="M60" s="232"/>
      <c r="N60" s="232"/>
      <c r="O60" s="232"/>
    </row>
    <row r="61" spans="1:15" ht="6" customHeight="1">
      <c r="B61" s="234"/>
      <c r="C61" s="234"/>
      <c r="D61" s="234"/>
      <c r="E61" s="234"/>
      <c r="F61" s="234"/>
      <c r="G61" s="234"/>
      <c r="H61" s="234"/>
      <c r="I61" s="234"/>
      <c r="J61" s="234"/>
      <c r="K61" s="234"/>
    </row>
    <row r="62" spans="1:15">
      <c r="A62" s="233"/>
      <c r="B62" s="233"/>
      <c r="C62" s="233"/>
      <c r="D62" s="233"/>
      <c r="E62" s="233"/>
      <c r="F62" s="233"/>
      <c r="G62" s="233"/>
      <c r="H62" s="233"/>
      <c r="I62" s="233"/>
      <c r="J62" s="233"/>
      <c r="K62" s="233"/>
      <c r="L62" s="233"/>
      <c r="M62" s="233"/>
      <c r="N62" s="233"/>
      <c r="O62" s="233"/>
    </row>
    <row r="63" spans="1:15">
      <c r="B63" s="227"/>
      <c r="C63" s="227"/>
      <c r="D63" s="227"/>
      <c r="E63" s="227"/>
      <c r="F63" s="227"/>
      <c r="G63" s="227"/>
      <c r="H63" s="227"/>
      <c r="I63" s="227"/>
      <c r="J63" s="227"/>
      <c r="K63" s="227"/>
    </row>
    <row r="64" spans="1:15">
      <c r="B64" s="227"/>
      <c r="C64" s="227"/>
      <c r="D64" s="227"/>
      <c r="E64" s="227"/>
      <c r="F64" s="227"/>
      <c r="G64" s="227"/>
      <c r="H64" s="227"/>
      <c r="I64" s="227"/>
      <c r="J64" s="227"/>
      <c r="K64" s="227"/>
    </row>
    <row r="65" spans="2:11">
      <c r="B65" s="227"/>
      <c r="C65" s="227"/>
      <c r="D65" s="227"/>
      <c r="E65" s="227"/>
      <c r="F65" s="227"/>
      <c r="G65" s="227"/>
      <c r="H65" s="227"/>
      <c r="I65" s="227"/>
      <c r="J65" s="227"/>
      <c r="K65" s="227"/>
    </row>
  </sheetData>
  <mergeCells count="27">
    <mergeCell ref="B61:K61"/>
    <mergeCell ref="L39:O39"/>
    <mergeCell ref="L40:O40"/>
    <mergeCell ref="C23:O23"/>
    <mergeCell ref="A17:O17"/>
    <mergeCell ref="C24:H24"/>
    <mergeCell ref="A58:H58"/>
    <mergeCell ref="J58:O58"/>
    <mergeCell ref="J59:O59"/>
    <mergeCell ref="A59:H59"/>
    <mergeCell ref="J24:O24"/>
    <mergeCell ref="B63:K63"/>
    <mergeCell ref="B64:K64"/>
    <mergeCell ref="B65:K65"/>
    <mergeCell ref="C25:F25"/>
    <mergeCell ref="E28:G28"/>
    <mergeCell ref="C28:D28"/>
    <mergeCell ref="H28:O28"/>
    <mergeCell ref="L27:O27"/>
    <mergeCell ref="I26:O26"/>
    <mergeCell ref="G25:O25"/>
    <mergeCell ref="A39:F39"/>
    <mergeCell ref="A32:O33"/>
    <mergeCell ref="C26:H26"/>
    <mergeCell ref="C27:K27"/>
    <mergeCell ref="A60:O60"/>
    <mergeCell ref="A62:O62"/>
  </mergeCells>
  <dataValidations count="1">
    <dataValidation type="list" allowBlank="1" showInputMessage="1" showErrorMessage="1" sqref="I24" xr:uid="{BA8DA243-D925-44C7-8140-DD0CB094FD8E}">
      <formula1>"*** ,Mr ,Mlle ,Mme"</formula1>
    </dataValidation>
  </dataValidations>
  <pageMargins left="0.19685039370078741" right="0.19685039370078741" top="0.19685039370078741" bottom="0.19685039370078741" header="0.31496062992125984" footer="0.31496062992125984"/>
  <pageSetup paperSize="9"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6781C-8501-4221-B379-E07124A03635}">
  <sheetPr codeName="Feuil5"/>
  <dimension ref="A1"/>
  <sheetViews>
    <sheetView workbookViewId="0">
      <selection activeCell="G9" sqref="G9"/>
    </sheetView>
  </sheetViews>
  <sheetFormatPr baseColWidth="10" defaultRowHeight="15"/>
  <cols>
    <col min="7" max="7" width="20.28515625" customWidth="1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FC888-DF0E-4BF7-8025-61B55D609AD8}">
  <sheetPr codeName="Feuil13"/>
  <dimension ref="A1:Z40"/>
  <sheetViews>
    <sheetView topLeftCell="A6" zoomScaleNormal="100" zoomScaleSheetLayoutView="100" workbookViewId="0">
      <selection activeCell="J11" sqref="J11"/>
    </sheetView>
  </sheetViews>
  <sheetFormatPr baseColWidth="10" defaultRowHeight="15"/>
  <cols>
    <col min="1" max="1" width="18.42578125" customWidth="1"/>
    <col min="2" max="2" width="18.140625" customWidth="1"/>
    <col min="3" max="3" width="14" customWidth="1"/>
    <col min="4" max="4" width="17" bestFit="1" customWidth="1"/>
    <col min="7" max="7" width="16.85546875" bestFit="1" customWidth="1"/>
  </cols>
  <sheetData>
    <row r="1" spans="1:10">
      <c r="A1" s="82"/>
      <c r="B1" s="82"/>
      <c r="C1" s="82"/>
      <c r="D1" s="82"/>
      <c r="E1" s="82"/>
      <c r="F1" s="82"/>
      <c r="G1" s="82"/>
    </row>
    <row r="2" spans="1:10">
      <c r="A2" s="82"/>
      <c r="B2" s="82"/>
      <c r="C2" s="82"/>
      <c r="D2" s="82"/>
      <c r="E2" s="82"/>
      <c r="F2" s="82"/>
      <c r="G2" s="82"/>
    </row>
    <row r="3" spans="1:10">
      <c r="A3" s="82"/>
      <c r="B3" s="82"/>
      <c r="C3" s="82"/>
      <c r="D3" s="82"/>
      <c r="E3" s="82"/>
      <c r="F3" s="82"/>
      <c r="G3" s="82"/>
    </row>
    <row r="4" spans="1:10">
      <c r="A4" s="82"/>
      <c r="B4" s="82"/>
      <c r="C4" s="82"/>
      <c r="D4" s="82"/>
      <c r="E4" s="82"/>
      <c r="F4" s="82"/>
      <c r="G4" s="82"/>
    </row>
    <row r="5" spans="1:10">
      <c r="A5" s="82"/>
      <c r="B5" s="82"/>
      <c r="C5" s="82"/>
      <c r="D5" s="82"/>
      <c r="E5" s="82"/>
      <c r="F5" s="82"/>
      <c r="G5" s="82"/>
    </row>
    <row r="6" spans="1:10">
      <c r="A6" s="82"/>
      <c r="B6" s="82"/>
      <c r="C6" s="82"/>
      <c r="D6" s="82"/>
      <c r="E6" s="82"/>
      <c r="F6" s="82"/>
      <c r="G6" s="82"/>
    </row>
    <row r="7" spans="1:10">
      <c r="A7" s="82"/>
      <c r="B7" s="82"/>
      <c r="C7" s="82"/>
      <c r="D7" s="82"/>
      <c r="E7" s="82"/>
      <c r="F7" s="82"/>
      <c r="G7" s="82"/>
    </row>
    <row r="8" spans="1:10">
      <c r="A8" s="82"/>
      <c r="B8" s="82"/>
      <c r="C8" s="82"/>
      <c r="D8" s="82"/>
      <c r="E8" s="82"/>
      <c r="F8" s="82"/>
      <c r="G8" s="82"/>
    </row>
    <row r="9" spans="1:10">
      <c r="A9" s="82"/>
      <c r="B9" s="82"/>
      <c r="C9" s="82"/>
      <c r="D9" s="82"/>
      <c r="E9" s="82"/>
      <c r="F9" s="82"/>
      <c r="G9" s="82"/>
    </row>
    <row r="10" spans="1:10">
      <c r="A10" s="82"/>
      <c r="B10" s="82"/>
      <c r="C10" s="82"/>
      <c r="D10" s="82"/>
      <c r="E10" s="82"/>
      <c r="F10" s="82"/>
      <c r="G10" s="82"/>
      <c r="J10" t="s">
        <v>142</v>
      </c>
    </row>
    <row r="11" spans="1:10">
      <c r="A11" s="82"/>
      <c r="B11" s="82"/>
      <c r="C11" s="82"/>
      <c r="D11" s="82"/>
      <c r="E11" s="82"/>
      <c r="F11" s="82"/>
      <c r="G11" s="82"/>
    </row>
    <row r="12" spans="1:10" ht="15.75" thickBot="1">
      <c r="A12" s="82"/>
      <c r="B12" s="82"/>
      <c r="C12" s="82"/>
      <c r="D12" s="82"/>
      <c r="E12" s="82"/>
      <c r="F12" s="82"/>
      <c r="G12" s="82"/>
    </row>
    <row r="13" spans="1:10">
      <c r="A13" s="244" t="s">
        <v>86</v>
      </c>
      <c r="B13" s="243"/>
      <c r="C13" s="242" t="s">
        <v>85</v>
      </c>
      <c r="D13" s="243"/>
      <c r="E13" s="242" t="s">
        <v>84</v>
      </c>
      <c r="F13" s="243"/>
      <c r="G13" s="84" t="s">
        <v>81</v>
      </c>
    </row>
    <row r="14" spans="1:10">
      <c r="A14" s="247" t="s">
        <v>107</v>
      </c>
      <c r="B14" s="246"/>
      <c r="C14" s="245" t="s">
        <v>105</v>
      </c>
      <c r="D14" s="246"/>
      <c r="E14" s="245" t="s">
        <v>185</v>
      </c>
      <c r="F14" s="246"/>
      <c r="G14" s="85">
        <v>43728</v>
      </c>
    </row>
    <row r="15" spans="1:10">
      <c r="A15" s="86" t="s">
        <v>83</v>
      </c>
      <c r="B15" s="87" t="s">
        <v>32</v>
      </c>
      <c r="C15" s="87" t="s">
        <v>33</v>
      </c>
      <c r="D15" s="87" t="s">
        <v>82</v>
      </c>
      <c r="E15" s="248" t="s">
        <v>114</v>
      </c>
      <c r="F15" s="249"/>
      <c r="G15" s="88" t="s">
        <v>115</v>
      </c>
    </row>
    <row r="16" spans="1:10">
      <c r="A16" s="89">
        <v>43344</v>
      </c>
      <c r="B16" s="83">
        <v>703472036</v>
      </c>
      <c r="C16" s="83" t="s">
        <v>108</v>
      </c>
      <c r="D16" s="90">
        <v>30517</v>
      </c>
      <c r="E16" s="245" t="s">
        <v>116</v>
      </c>
      <c r="F16" s="246"/>
      <c r="G16" s="91">
        <v>2</v>
      </c>
      <c r="H16" s="80"/>
      <c r="I16" s="80"/>
    </row>
    <row r="17" spans="1:26" s="79" customFormat="1" ht="15" customHeight="1">
      <c r="A17" s="239" t="s">
        <v>80</v>
      </c>
      <c r="B17" s="240"/>
      <c r="C17" s="87" t="s">
        <v>79</v>
      </c>
      <c r="D17" s="87" t="s">
        <v>50</v>
      </c>
      <c r="E17" s="241" t="s">
        <v>78</v>
      </c>
      <c r="F17" s="240"/>
      <c r="G17" s="88" t="s">
        <v>77</v>
      </c>
      <c r="H17" s="80"/>
      <c r="I17" s="80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</row>
    <row r="18" spans="1:26">
      <c r="A18" s="92" t="str">
        <f>IF(E18="","","SALAIRE DE BASE")</f>
        <v>SALAIRE DE BASE</v>
      </c>
      <c r="B18" s="93"/>
      <c r="C18" s="94">
        <f>IF(E18=0,0,26)</f>
        <v>26</v>
      </c>
      <c r="D18" s="95">
        <f>IF(C18&lt;&gt;0,E18/C18,"")</f>
        <v>189.23076923076923</v>
      </c>
      <c r="E18" s="259">
        <v>4920</v>
      </c>
      <c r="F18" s="259"/>
      <c r="G18" s="96"/>
      <c r="H18" s="80"/>
      <c r="I18" s="80"/>
    </row>
    <row r="19" spans="1:26" s="81" customFormat="1" ht="5.25" customHeight="1">
      <c r="A19" s="237" t="str">
        <f>IF(E18="","","ANCIENNETE LEGALE")</f>
        <v>ANCIENNETE LEGALE</v>
      </c>
      <c r="B19" s="238"/>
      <c r="C19" s="97"/>
      <c r="D19" s="97"/>
      <c r="E19" s="260">
        <f>+C19</f>
        <v>0</v>
      </c>
      <c r="F19" s="260"/>
      <c r="G19" s="98"/>
    </row>
    <row r="20" spans="1:26">
      <c r="A20" s="92" t="str">
        <f>IF(E18="","","ANCIENNETE")</f>
        <v>ANCIENNETE</v>
      </c>
      <c r="B20" s="93"/>
      <c r="C20" s="94">
        <f>+E18</f>
        <v>4920</v>
      </c>
      <c r="D20" s="94"/>
      <c r="E20" s="250"/>
      <c r="F20" s="250"/>
      <c r="G20" s="96"/>
    </row>
    <row r="21" spans="1:26">
      <c r="A21" s="92" t="s">
        <v>76</v>
      </c>
      <c r="B21" s="93"/>
      <c r="C21" s="94"/>
      <c r="D21" s="94"/>
      <c r="E21" s="250"/>
      <c r="F21" s="250"/>
      <c r="G21" s="96"/>
    </row>
    <row r="22" spans="1:26" s="81" customFormat="1" ht="4.5" customHeight="1">
      <c r="A22" s="99"/>
      <c r="B22" s="100"/>
      <c r="C22" s="97">
        <f>+E18+E20</f>
        <v>4920</v>
      </c>
      <c r="D22" s="101">
        <f>+PARAMETRAGE!C8</f>
        <v>0.2</v>
      </c>
      <c r="E22" s="260"/>
      <c r="F22" s="260"/>
      <c r="G22" s="98">
        <f>IF((C22)*PARAMETRAGE!C8&gt;PARAMETRAGE!C3*C18/312,PARAMETRAGE!C3*C18/312,(C22)*PARAMETRAGE!C8)</f>
        <v>984</v>
      </c>
    </row>
    <row r="23" spans="1:26">
      <c r="A23" s="257" t="str">
        <f>IF(E18="","","SALAIRE BRUTE IMPOSABLE")</f>
        <v>SALAIRE BRUTE IMPOSABLE</v>
      </c>
      <c r="B23" s="258"/>
      <c r="C23" s="94">
        <f>+E18+E20+E21+E23</f>
        <v>4920</v>
      </c>
      <c r="D23" s="102"/>
      <c r="E23" s="250"/>
      <c r="F23" s="250"/>
      <c r="G23" s="103"/>
    </row>
    <row r="24" spans="1:26" ht="5.25" customHeight="1">
      <c r="A24" s="104"/>
      <c r="B24" s="105"/>
      <c r="C24" s="94"/>
      <c r="D24" s="93"/>
      <c r="E24" s="250"/>
      <c r="F24" s="250"/>
      <c r="G24" s="96"/>
    </row>
    <row r="25" spans="1:26">
      <c r="A25" s="92" t="str">
        <f>IF(E18="","","C.N.S.S")</f>
        <v>C.N.S.S</v>
      </c>
      <c r="B25" s="93"/>
      <c r="C25" s="94">
        <f>IF(C23&gt;6000,6000,C26)</f>
        <v>4920</v>
      </c>
      <c r="D25" s="106">
        <f>IF(C25&lt;&gt;0,PARAMETRAGE!C22,"")</f>
        <v>4.48E-2</v>
      </c>
      <c r="E25" s="250"/>
      <c r="F25" s="250"/>
      <c r="G25" s="96">
        <f>IF((C25)&gt;6000*C18/26,6000*C18/26*D25,(C25)*D25)</f>
        <v>220.416</v>
      </c>
    </row>
    <row r="26" spans="1:26">
      <c r="A26" s="92" t="str">
        <f>IF(E18="","","RETRAITE")</f>
        <v>RETRAITE</v>
      </c>
      <c r="B26" s="93"/>
      <c r="C26" s="94">
        <f>C23</f>
        <v>4920</v>
      </c>
      <c r="D26" s="94"/>
      <c r="E26" s="250"/>
      <c r="F26" s="250"/>
      <c r="G26" s="96"/>
    </row>
    <row r="27" spans="1:26">
      <c r="A27" s="92" t="str">
        <f>IF(E18="","","A.M.O")</f>
        <v>A.M.O</v>
      </c>
      <c r="B27" s="93"/>
      <c r="C27" s="94">
        <f>C23</f>
        <v>4920</v>
      </c>
      <c r="D27" s="106">
        <f>IF(C27&lt;&gt;0,PARAMETRAGE!C29,"")</f>
        <v>2.2599999999999999E-2</v>
      </c>
      <c r="E27" s="250"/>
      <c r="F27" s="250"/>
      <c r="G27" s="96">
        <f>+C27*D27</f>
        <v>111.19199999999999</v>
      </c>
    </row>
    <row r="28" spans="1:26">
      <c r="A28" s="92"/>
      <c r="B28" s="93"/>
      <c r="C28" s="93"/>
      <c r="D28" s="93"/>
      <c r="E28" s="250"/>
      <c r="F28" s="250"/>
      <c r="G28" s="103"/>
    </row>
    <row r="29" spans="1:26">
      <c r="A29" s="92"/>
      <c r="B29" s="93"/>
      <c r="C29" s="93"/>
      <c r="D29" s="93"/>
      <c r="E29" s="250"/>
      <c r="F29" s="250"/>
      <c r="G29" s="103"/>
    </row>
    <row r="30" spans="1:26">
      <c r="A30" s="92"/>
      <c r="B30" s="93"/>
      <c r="C30" s="93"/>
      <c r="D30" s="93"/>
      <c r="E30" s="250"/>
      <c r="F30" s="250"/>
      <c r="G30" s="103"/>
    </row>
    <row r="31" spans="1:26">
      <c r="A31" s="92"/>
      <c r="B31" s="93"/>
      <c r="C31" s="93"/>
      <c r="D31" s="93"/>
      <c r="E31" s="250"/>
      <c r="F31" s="250"/>
      <c r="G31" s="103"/>
    </row>
    <row r="32" spans="1:26">
      <c r="A32" s="92"/>
      <c r="B32" s="93"/>
      <c r="C32" s="93"/>
      <c r="D32" s="93"/>
      <c r="E32" s="250"/>
      <c r="F32" s="250"/>
      <c r="G32" s="103"/>
    </row>
    <row r="33" spans="1:26">
      <c r="A33" s="92"/>
      <c r="B33" s="93"/>
      <c r="C33" s="93"/>
      <c r="D33" s="93"/>
      <c r="E33" s="250"/>
      <c r="F33" s="250"/>
      <c r="G33" s="103"/>
    </row>
    <row r="34" spans="1:26">
      <c r="A34" s="92"/>
      <c r="B34" s="93"/>
      <c r="C34" s="93"/>
      <c r="D34" s="93"/>
      <c r="E34" s="250"/>
      <c r="F34" s="250"/>
      <c r="G34" s="103"/>
    </row>
    <row r="35" spans="1:26">
      <c r="A35" s="92"/>
      <c r="B35" s="93"/>
      <c r="C35" s="93"/>
      <c r="D35" s="93"/>
      <c r="E35" s="250"/>
      <c r="F35" s="250"/>
      <c r="G35" s="103"/>
    </row>
    <row r="36" spans="1:26">
      <c r="A36" s="92"/>
      <c r="B36" s="93"/>
      <c r="C36" s="93"/>
      <c r="D36" s="93"/>
      <c r="E36" s="250"/>
      <c r="F36" s="250"/>
      <c r="G36" s="103"/>
      <c r="H36" s="80"/>
      <c r="I36" s="80"/>
    </row>
    <row r="37" spans="1:26" s="79" customFormat="1" ht="27" customHeight="1">
      <c r="A37" s="107" t="s">
        <v>75</v>
      </c>
      <c r="B37" s="108" t="s">
        <v>74</v>
      </c>
      <c r="C37" s="108" t="s">
        <v>73</v>
      </c>
      <c r="D37" s="108" t="s">
        <v>72</v>
      </c>
      <c r="E37" s="108" t="s">
        <v>71</v>
      </c>
      <c r="F37" s="108" t="s">
        <v>70</v>
      </c>
      <c r="G37" s="109" t="s">
        <v>69</v>
      </c>
      <c r="H37" s="80"/>
      <c r="I37" s="80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</row>
    <row r="38" spans="1:26" s="79" customFormat="1" ht="24" customHeight="1" thickBot="1">
      <c r="A38" s="110">
        <f>C18*MONTH(G14)</f>
        <v>234</v>
      </c>
      <c r="B38" s="111">
        <f>C23*MONTH(G16)</f>
        <v>4920</v>
      </c>
      <c r="C38" s="111">
        <f>C28*MONTH(G16)</f>
        <v>0</v>
      </c>
      <c r="D38" s="111">
        <f>SUM(G27+G26+G25)*MONTH(G113)</f>
        <v>331.608</v>
      </c>
      <c r="E38" s="111">
        <f>+G28</f>
        <v>0</v>
      </c>
      <c r="F38" s="112">
        <f>SUM(E18:F22)</f>
        <v>4920</v>
      </c>
      <c r="G38" s="113">
        <f>SUM(G25:G37)</f>
        <v>331.608</v>
      </c>
      <c r="H38" s="18"/>
      <c r="I38" s="80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</row>
    <row r="39" spans="1:26" s="79" customFormat="1" ht="14.25" customHeight="1" thickTop="1" thickBot="1">
      <c r="A39" s="251"/>
      <c r="B39" s="252"/>
      <c r="C39" s="252"/>
      <c r="D39" s="252"/>
      <c r="E39" s="252"/>
      <c r="F39" s="253"/>
      <c r="G39" s="114" t="s">
        <v>68</v>
      </c>
      <c r="H39" s="18"/>
      <c r="I39" s="80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</row>
    <row r="40" spans="1:26" s="79" customFormat="1" ht="14.25" customHeight="1" thickTop="1" thickBot="1">
      <c r="A40" s="254"/>
      <c r="B40" s="255"/>
      <c r="C40" s="255"/>
      <c r="D40" s="255"/>
      <c r="E40" s="255"/>
      <c r="F40" s="256"/>
      <c r="G40" s="115">
        <f>+F38-G38</f>
        <v>4588.3919999999998</v>
      </c>
      <c r="H40" s="18"/>
      <c r="I40" s="80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</row>
  </sheetData>
  <sheetProtection sheet="1" objects="1" scenarios="1" selectLockedCells="1" selectUnlockedCells="1"/>
  <mergeCells count="32">
    <mergeCell ref="E36:F36"/>
    <mergeCell ref="A39:F40"/>
    <mergeCell ref="A23:B23"/>
    <mergeCell ref="E18:F18"/>
    <mergeCell ref="E19:F19"/>
    <mergeCell ref="E20:F20"/>
    <mergeCell ref="E21:F21"/>
    <mergeCell ref="E22:F22"/>
    <mergeCell ref="E23:F23"/>
    <mergeCell ref="E33:F33"/>
    <mergeCell ref="E34:F34"/>
    <mergeCell ref="E35:F35"/>
    <mergeCell ref="E29:F29"/>
    <mergeCell ref="E30:F30"/>
    <mergeCell ref="E31:F31"/>
    <mergeCell ref="E32:F32"/>
    <mergeCell ref="E25:F25"/>
    <mergeCell ref="E26:F26"/>
    <mergeCell ref="E27:F27"/>
    <mergeCell ref="E28:F28"/>
    <mergeCell ref="E24:F24"/>
    <mergeCell ref="A19:B19"/>
    <mergeCell ref="A17:B17"/>
    <mergeCell ref="E17:F17"/>
    <mergeCell ref="E13:F13"/>
    <mergeCell ref="C13:D13"/>
    <mergeCell ref="A13:B13"/>
    <mergeCell ref="E16:F16"/>
    <mergeCell ref="A14:B14"/>
    <mergeCell ref="C14:D14"/>
    <mergeCell ref="E14:F14"/>
    <mergeCell ref="E15:F15"/>
  </mergeCells>
  <pageMargins left="0.5" right="0.38" top="0.75" bottom="0.75" header="0.3" footer="0.3"/>
  <pageSetup paperSize="9" scale="8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664C0-7EAB-45A2-BAFB-41088E27A4D2}">
  <sheetPr codeName="Feuil8"/>
  <dimension ref="B1:K1000"/>
  <sheetViews>
    <sheetView showGridLines="0" workbookViewId="0">
      <selection activeCell="N18" sqref="N18"/>
    </sheetView>
  </sheetViews>
  <sheetFormatPr baseColWidth="10" defaultColWidth="14.42578125" defaultRowHeight="15" customHeight="1"/>
  <cols>
    <col min="1" max="1" width="10" style="20" customWidth="1"/>
    <col min="2" max="2" width="15.28515625" style="20" customWidth="1"/>
    <col min="3" max="3" width="12" style="20" customWidth="1"/>
    <col min="4" max="4" width="10" style="20" customWidth="1"/>
    <col min="5" max="5" width="15.28515625" style="20" customWidth="1"/>
    <col min="6" max="6" width="10" style="20" customWidth="1"/>
    <col min="7" max="7" width="18.85546875" style="20" customWidth="1"/>
    <col min="8" max="8" width="13.28515625" style="20" customWidth="1"/>
    <col min="9" max="26" width="10" style="20" customWidth="1"/>
    <col min="27" max="16384" width="14.42578125" style="20"/>
  </cols>
  <sheetData>
    <row r="1" spans="2:11" ht="16.5" customHeight="1"/>
    <row r="2" spans="2:11" ht="15" customHeight="1">
      <c r="B2" s="261" t="s">
        <v>61</v>
      </c>
      <c r="C2" s="262"/>
      <c r="E2" s="261" t="s">
        <v>60</v>
      </c>
      <c r="F2" s="263"/>
      <c r="G2" s="262"/>
    </row>
    <row r="3" spans="2:11" ht="12.75" customHeight="1">
      <c r="B3" s="26" t="s">
        <v>59</v>
      </c>
      <c r="C3" s="45">
        <v>30000</v>
      </c>
      <c r="E3" s="40" t="s">
        <v>51</v>
      </c>
      <c r="F3" s="40" t="s">
        <v>50</v>
      </c>
      <c r="G3" s="40" t="s">
        <v>49</v>
      </c>
      <c r="I3" s="39"/>
      <c r="J3" s="39"/>
      <c r="K3" s="39"/>
    </row>
    <row r="4" spans="2:11" ht="15.75" customHeight="1">
      <c r="B4" s="24" t="s">
        <v>58</v>
      </c>
      <c r="C4" s="44">
        <v>72000</v>
      </c>
      <c r="E4" s="30">
        <v>30000</v>
      </c>
      <c r="F4" s="36">
        <v>0</v>
      </c>
      <c r="G4" s="30">
        <v>0</v>
      </c>
      <c r="I4" s="39"/>
      <c r="J4" s="264"/>
      <c r="K4" s="177"/>
    </row>
    <row r="5" spans="2:11" ht="15.75" customHeight="1">
      <c r="B5" s="24" t="s">
        <v>57</v>
      </c>
      <c r="C5" s="44">
        <v>99999.99</v>
      </c>
      <c r="E5" s="30">
        <v>50000.01</v>
      </c>
      <c r="F5" s="31">
        <v>0.1</v>
      </c>
      <c r="G5" s="30">
        <f>250*12</f>
        <v>3000</v>
      </c>
      <c r="I5" s="39"/>
      <c r="J5" s="39"/>
      <c r="K5" s="39"/>
    </row>
    <row r="6" spans="2:11" ht="15.75" customHeight="1">
      <c r="B6" s="28" t="s">
        <v>56</v>
      </c>
      <c r="C6" s="32">
        <v>0.06</v>
      </c>
      <c r="E6" s="30">
        <v>60000</v>
      </c>
      <c r="F6" s="31">
        <v>0.2</v>
      </c>
      <c r="G6" s="30">
        <v>8000</v>
      </c>
      <c r="I6" s="39"/>
      <c r="J6" s="264"/>
      <c r="K6" s="177"/>
    </row>
    <row r="7" spans="2:11" ht="15.75" customHeight="1">
      <c r="B7" s="43"/>
      <c r="E7" s="30">
        <v>80000.009999999995</v>
      </c>
      <c r="F7" s="31">
        <v>0.3</v>
      </c>
      <c r="G7" s="30">
        <v>14000</v>
      </c>
      <c r="I7" s="39"/>
      <c r="J7" s="39"/>
      <c r="K7" s="39"/>
    </row>
    <row r="8" spans="2:11" ht="15.75" customHeight="1">
      <c r="B8" s="26" t="s">
        <v>55</v>
      </c>
      <c r="C8" s="42">
        <v>0.2</v>
      </c>
      <c r="E8" s="30">
        <v>180000.01</v>
      </c>
      <c r="F8" s="31">
        <v>0.34</v>
      </c>
      <c r="G8" s="30">
        <v>17200</v>
      </c>
      <c r="I8" s="39"/>
      <c r="J8" s="264"/>
      <c r="K8" s="177"/>
    </row>
    <row r="9" spans="2:11" ht="15.75" customHeight="1">
      <c r="B9" s="28" t="s">
        <v>54</v>
      </c>
      <c r="C9" s="41">
        <v>360</v>
      </c>
      <c r="E9" s="30">
        <v>999999.99</v>
      </c>
      <c r="F9" s="31">
        <v>0.38</v>
      </c>
      <c r="G9" s="30">
        <v>24400</v>
      </c>
      <c r="I9" s="39"/>
      <c r="J9" s="39"/>
      <c r="K9" s="39"/>
    </row>
    <row r="10" spans="2:11" ht="12.75" customHeight="1">
      <c r="I10" s="39"/>
      <c r="J10" s="264"/>
      <c r="K10" s="177"/>
    </row>
    <row r="11" spans="2:11" ht="15" customHeight="1">
      <c r="I11" s="39"/>
      <c r="J11" s="39"/>
      <c r="K11" s="39"/>
    </row>
    <row r="12" spans="2:11" ht="12.75" customHeight="1">
      <c r="B12" s="261" t="s">
        <v>53</v>
      </c>
      <c r="C12" s="262"/>
      <c r="E12" s="261" t="s">
        <v>52</v>
      </c>
      <c r="F12" s="263"/>
      <c r="G12" s="262"/>
      <c r="I12" s="39"/>
      <c r="J12" s="264"/>
      <c r="K12" s="177"/>
    </row>
    <row r="13" spans="2:11" ht="12.75" customHeight="1">
      <c r="B13" s="40" t="s">
        <v>51</v>
      </c>
      <c r="C13" s="40" t="s">
        <v>50</v>
      </c>
      <c r="E13" s="40" t="s">
        <v>51</v>
      </c>
      <c r="F13" s="40" t="s">
        <v>50</v>
      </c>
      <c r="G13" s="40" t="s">
        <v>49</v>
      </c>
      <c r="I13" s="39"/>
      <c r="J13" s="39"/>
      <c r="K13" s="39"/>
    </row>
    <row r="14" spans="2:11" ht="15.75" customHeight="1">
      <c r="B14" s="38">
        <v>2</v>
      </c>
      <c r="C14" s="37">
        <v>0.05</v>
      </c>
      <c r="E14" s="30">
        <f>+E4/12</f>
        <v>2500</v>
      </c>
      <c r="F14" s="36">
        <v>0</v>
      </c>
      <c r="G14" s="30">
        <f t="shared" ref="G14:G19" si="0">+G4/12</f>
        <v>0</v>
      </c>
    </row>
    <row r="15" spans="2:11" ht="15.75" customHeight="1">
      <c r="B15" s="35">
        <v>5</v>
      </c>
      <c r="C15" s="34">
        <v>0.1</v>
      </c>
      <c r="E15" s="30">
        <v>4166.67</v>
      </c>
      <c r="F15" s="31">
        <v>0.1</v>
      </c>
      <c r="G15" s="30">
        <f t="shared" si="0"/>
        <v>250</v>
      </c>
    </row>
    <row r="16" spans="2:11" ht="15.75" customHeight="1">
      <c r="B16" s="35">
        <v>12</v>
      </c>
      <c r="C16" s="34">
        <v>0.15</v>
      </c>
      <c r="E16" s="30">
        <v>5000</v>
      </c>
      <c r="F16" s="31">
        <v>0.2</v>
      </c>
      <c r="G16" s="30">
        <f t="shared" si="0"/>
        <v>666.66666666666663</v>
      </c>
    </row>
    <row r="17" spans="2:7" ht="15.75" customHeight="1">
      <c r="B17" s="35">
        <v>20</v>
      </c>
      <c r="C17" s="34">
        <v>0.2</v>
      </c>
      <c r="E17" s="30">
        <v>6666.67</v>
      </c>
      <c r="F17" s="31">
        <v>0.3</v>
      </c>
      <c r="G17" s="30">
        <f t="shared" si="0"/>
        <v>1166.6666666666667</v>
      </c>
    </row>
    <row r="18" spans="2:7" ht="15.75" customHeight="1">
      <c r="B18" s="33">
        <v>25</v>
      </c>
      <c r="C18" s="32">
        <v>0.25</v>
      </c>
      <c r="E18" s="30">
        <v>15000</v>
      </c>
      <c r="F18" s="31">
        <v>0.34</v>
      </c>
      <c r="G18" s="30">
        <f t="shared" si="0"/>
        <v>1433.3333333333333</v>
      </c>
    </row>
    <row r="19" spans="2:7" ht="15.75" customHeight="1">
      <c r="E19" s="30">
        <v>999999.99</v>
      </c>
      <c r="F19" s="31">
        <v>0.38</v>
      </c>
      <c r="G19" s="30">
        <f t="shared" si="0"/>
        <v>2033.3333333333333</v>
      </c>
    </row>
    <row r="21" spans="2:7" ht="12.75" customHeight="1">
      <c r="B21" s="261" t="s">
        <v>48</v>
      </c>
      <c r="C21" s="262"/>
    </row>
    <row r="22" spans="2:7" ht="12.75" customHeight="1">
      <c r="B22" s="26" t="s">
        <v>47</v>
      </c>
      <c r="C22" s="29">
        <v>4.48E-2</v>
      </c>
    </row>
    <row r="23" spans="2:7" ht="12.75" customHeight="1">
      <c r="B23" s="24" t="s">
        <v>46</v>
      </c>
      <c r="C23" s="23">
        <v>6.4000000000000001E-2</v>
      </c>
    </row>
    <row r="24" spans="2:7" ht="12.75" customHeight="1">
      <c r="B24" s="24" t="s">
        <v>45</v>
      </c>
      <c r="C24" s="23">
        <v>8.9800000000000005E-2</v>
      </c>
    </row>
    <row r="25" spans="2:7" ht="12.75" customHeight="1">
      <c r="B25" s="28" t="s">
        <v>44</v>
      </c>
      <c r="C25" s="21">
        <v>1.6E-2</v>
      </c>
    </row>
    <row r="26" spans="2:7" ht="12.75" customHeight="1">
      <c r="C26" s="27"/>
    </row>
    <row r="27" spans="2:7" ht="12.75" customHeight="1"/>
    <row r="28" spans="2:7" ht="12.75" customHeight="1">
      <c r="B28" s="261" t="s">
        <v>43</v>
      </c>
      <c r="C28" s="262"/>
    </row>
    <row r="29" spans="2:7" ht="12.75" customHeight="1">
      <c r="B29" s="26" t="s">
        <v>42</v>
      </c>
      <c r="C29" s="25">
        <v>2.2599999999999999E-2</v>
      </c>
    </row>
    <row r="30" spans="2:7" ht="12.75" customHeight="1">
      <c r="B30" s="24" t="s">
        <v>41</v>
      </c>
      <c r="C30" s="23">
        <v>4.1099999999999998E-2</v>
      </c>
    </row>
    <row r="31" spans="2:7" ht="12.75" hidden="1" customHeight="1">
      <c r="B31" s="24"/>
      <c r="C31" s="23"/>
    </row>
    <row r="32" spans="2:7" ht="12.75" hidden="1" customHeight="1">
      <c r="B32" s="24"/>
      <c r="C32" s="23"/>
    </row>
    <row r="33" spans="2:3" ht="12.75" customHeight="1">
      <c r="B33" s="22" t="s">
        <v>40</v>
      </c>
      <c r="C33" s="21">
        <v>0</v>
      </c>
    </row>
    <row r="34" spans="2:3" ht="12.75" customHeight="1"/>
    <row r="35" spans="2:3" ht="12.75" customHeight="1"/>
    <row r="36" spans="2:3" ht="12.75" customHeight="1"/>
    <row r="37" spans="2:3" ht="12.75" customHeight="1"/>
    <row r="38" spans="2:3" ht="12.75" customHeight="1"/>
    <row r="39" spans="2:3" ht="12.75" customHeight="1"/>
    <row r="40" spans="2:3" ht="12.75" customHeight="1"/>
    <row r="41" spans="2:3" ht="12.75" customHeight="1"/>
    <row r="42" spans="2:3" ht="12.75" customHeight="1"/>
    <row r="43" spans="2:3" ht="12.75" customHeight="1"/>
    <row r="44" spans="2:3" ht="12.75" customHeight="1"/>
    <row r="45" spans="2:3" ht="12.75" customHeight="1"/>
    <row r="46" spans="2:3" ht="12.75" customHeight="1"/>
    <row r="47" spans="2:3" ht="12.75" customHeight="1"/>
    <row r="48" spans="2:3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1">
    <mergeCell ref="B28:C28"/>
    <mergeCell ref="J8:K8"/>
    <mergeCell ref="J10:K10"/>
    <mergeCell ref="B12:C12"/>
    <mergeCell ref="E12:G12"/>
    <mergeCell ref="J12:K12"/>
    <mergeCell ref="B2:C2"/>
    <mergeCell ref="E2:G2"/>
    <mergeCell ref="J4:K4"/>
    <mergeCell ref="J6:K6"/>
    <mergeCell ref="B21:C21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D95C8-8A9C-4FD1-9EAE-B60DA1A8810A}">
  <sheetPr codeName="Feuil9"/>
  <dimension ref="B1:I1000"/>
  <sheetViews>
    <sheetView showGridLines="0" workbookViewId="0">
      <selection activeCell="I8" sqref="I8"/>
    </sheetView>
  </sheetViews>
  <sheetFormatPr baseColWidth="10" defaultColWidth="14.42578125" defaultRowHeight="15" customHeight="1"/>
  <cols>
    <col min="1" max="1" width="6.28515625" style="20" customWidth="1"/>
    <col min="2" max="3" width="20.85546875" style="20" customWidth="1"/>
    <col min="4" max="4" width="17" style="20" customWidth="1"/>
    <col min="5" max="5" width="23.5703125" style="20" customWidth="1"/>
    <col min="6" max="6" width="15.5703125" style="20" customWidth="1"/>
    <col min="7" max="26" width="10" style="20" customWidth="1"/>
    <col min="27" max="16384" width="14.42578125" style="20"/>
  </cols>
  <sheetData>
    <row r="1" spans="2:9" ht="22.5" customHeight="1" thickTop="1" thickBot="1">
      <c r="B1" s="265" t="s">
        <v>100</v>
      </c>
      <c r="C1" s="266"/>
      <c r="D1" s="266"/>
      <c r="E1" s="267"/>
      <c r="F1" s="65"/>
      <c r="G1" s="64"/>
      <c r="H1" s="59"/>
    </row>
    <row r="2" spans="2:9" ht="22.5" customHeight="1" thickTop="1" thickBot="1">
      <c r="B2" s="75"/>
      <c r="C2" s="75"/>
      <c r="D2" s="73"/>
      <c r="E2" s="73"/>
      <c r="F2" s="65"/>
      <c r="G2" s="64"/>
      <c r="H2" s="59"/>
    </row>
    <row r="3" spans="2:9" ht="21" customHeight="1" thickTop="1" thickBot="1">
      <c r="B3" s="64"/>
      <c r="C3" s="64"/>
      <c r="D3" s="69" t="s">
        <v>99</v>
      </c>
      <c r="E3" s="64"/>
      <c r="F3" s="65"/>
      <c r="G3" s="64"/>
      <c r="H3" s="59"/>
    </row>
    <row r="4" spans="2:9" ht="16.5" customHeight="1" thickTop="1" thickBot="1">
      <c r="B4" s="64"/>
      <c r="C4" s="64"/>
      <c r="D4" s="74"/>
      <c r="E4" s="73"/>
      <c r="F4" s="65"/>
      <c r="G4" s="64"/>
      <c r="H4" s="59"/>
    </row>
    <row r="5" spans="2:9" ht="27.75" customHeight="1" thickTop="1" thickBot="1">
      <c r="B5" s="268" t="s">
        <v>97</v>
      </c>
      <c r="C5" s="267"/>
      <c r="D5" s="66" t="s">
        <v>50</v>
      </c>
      <c r="E5" s="66" t="s">
        <v>49</v>
      </c>
      <c r="F5" s="65"/>
      <c r="G5" s="64"/>
      <c r="H5" s="59"/>
    </row>
    <row r="6" spans="2:9" ht="24" customHeight="1" thickTop="1" thickBot="1">
      <c r="B6" s="72">
        <v>0</v>
      </c>
      <c r="C6" s="72">
        <v>30000</v>
      </c>
      <c r="D6" s="70">
        <v>0</v>
      </c>
      <c r="E6" s="61">
        <v>0</v>
      </c>
      <c r="F6" s="58"/>
      <c r="G6" s="60"/>
      <c r="H6" s="59"/>
      <c r="I6" s="58"/>
    </row>
    <row r="7" spans="2:9" ht="24" customHeight="1" thickTop="1" thickBot="1">
      <c r="B7" s="72">
        <f>C6+1</f>
        <v>30001</v>
      </c>
      <c r="C7" s="72">
        <v>50000</v>
      </c>
      <c r="D7" s="70">
        <v>0.1</v>
      </c>
      <c r="E7" s="61">
        <f>C6*D7</f>
        <v>3000</v>
      </c>
      <c r="F7" s="58"/>
      <c r="G7" s="60"/>
      <c r="H7" s="59"/>
      <c r="I7" s="58"/>
    </row>
    <row r="8" spans="2:9" ht="24" customHeight="1" thickTop="1" thickBot="1">
      <c r="B8" s="72">
        <f>C7+1</f>
        <v>50001</v>
      </c>
      <c r="C8" s="72">
        <v>60000</v>
      </c>
      <c r="D8" s="70">
        <v>0.2</v>
      </c>
      <c r="E8" s="61">
        <f>C6*(D8)+(C7-C6)*(D8-D7)</f>
        <v>8000</v>
      </c>
      <c r="F8" s="58"/>
      <c r="G8" s="60"/>
      <c r="H8" s="59"/>
      <c r="I8" s="58"/>
    </row>
    <row r="9" spans="2:9" ht="24" customHeight="1" thickTop="1" thickBot="1">
      <c r="B9" s="72">
        <f>C8+1</f>
        <v>60001</v>
      </c>
      <c r="C9" s="72">
        <v>80000</v>
      </c>
      <c r="D9" s="70">
        <v>0.3</v>
      </c>
      <c r="E9" s="61">
        <f>C6*D9+(C7-C6)*(D9-D7)+(C8-C7)*(D9-D8)</f>
        <v>14000</v>
      </c>
      <c r="F9" s="58"/>
      <c r="G9" s="60"/>
      <c r="H9" s="59"/>
      <c r="I9" s="58"/>
    </row>
    <row r="10" spans="2:9" ht="24" customHeight="1" thickTop="1" thickBot="1">
      <c r="B10" s="72">
        <f>C9+1</f>
        <v>80001</v>
      </c>
      <c r="C10" s="72">
        <v>180000</v>
      </c>
      <c r="D10" s="70">
        <v>0.34</v>
      </c>
      <c r="E10" s="61">
        <f>C6*D10+(C7-C6)*(D10-D7)+(C8-C7)*(D10-D8)+(C9-C8)*(D10-D9)</f>
        <v>17200</v>
      </c>
      <c r="F10" s="58"/>
      <c r="G10" s="60"/>
      <c r="H10" s="59"/>
      <c r="I10" s="58"/>
    </row>
    <row r="11" spans="2:9" ht="24" customHeight="1" thickTop="1" thickBot="1">
      <c r="B11" s="72">
        <f>C10+1</f>
        <v>180001</v>
      </c>
      <c r="C11" s="71" t="s">
        <v>96</v>
      </c>
      <c r="D11" s="70">
        <v>0.38</v>
      </c>
      <c r="E11" s="61">
        <f>C6*D11+(C7-C6)*(D11-D7)+(C8-C7)*(D11-D8)+(C9-C8)*(D11-D9)+(C10-C9)*(D11-D10)</f>
        <v>24400</v>
      </c>
      <c r="F11" s="58"/>
      <c r="G11" s="60"/>
      <c r="H11" s="59"/>
      <c r="I11" s="58"/>
    </row>
    <row r="12" spans="2:9" ht="15.75" customHeight="1" thickTop="1" thickBot="1">
      <c r="B12" s="68"/>
      <c r="C12" s="68"/>
      <c r="D12" s="67"/>
      <c r="E12" s="57"/>
      <c r="F12" s="57"/>
      <c r="G12" s="57"/>
      <c r="H12" s="57"/>
      <c r="I12" s="57"/>
    </row>
    <row r="13" spans="2:9" ht="22.5" customHeight="1" thickTop="1" thickBot="1">
      <c r="B13" s="57"/>
      <c r="C13" s="57"/>
      <c r="D13" s="69" t="s">
        <v>98</v>
      </c>
      <c r="E13" s="57"/>
      <c r="F13" s="57"/>
      <c r="G13" s="57"/>
      <c r="H13" s="57"/>
      <c r="I13" s="57"/>
    </row>
    <row r="14" spans="2:9" ht="15.75" customHeight="1" thickTop="1" thickBot="1">
      <c r="B14" s="68"/>
      <c r="C14" s="68"/>
      <c r="D14" s="67"/>
      <c r="E14" s="57"/>
      <c r="F14" s="57"/>
      <c r="G14" s="57"/>
      <c r="H14" s="57"/>
      <c r="I14" s="57"/>
    </row>
    <row r="15" spans="2:9" ht="27.75" customHeight="1" thickTop="1" thickBot="1">
      <c r="B15" s="268" t="s">
        <v>97</v>
      </c>
      <c r="C15" s="267"/>
      <c r="D15" s="66" t="s">
        <v>50</v>
      </c>
      <c r="E15" s="66" t="s">
        <v>49</v>
      </c>
      <c r="F15" s="65"/>
      <c r="G15" s="64"/>
      <c r="H15" s="59"/>
    </row>
    <row r="16" spans="2:9" ht="24" customHeight="1" thickTop="1" thickBot="1">
      <c r="B16" s="63">
        <f>B6/12</f>
        <v>0</v>
      </c>
      <c r="C16" s="63">
        <f>C6/12</f>
        <v>2500</v>
      </c>
      <c r="D16" s="62">
        <f t="shared" ref="D16:D21" si="0">D6</f>
        <v>0</v>
      </c>
      <c r="E16" s="61">
        <v>0</v>
      </c>
      <c r="F16" s="58"/>
      <c r="G16" s="60"/>
      <c r="H16" s="59"/>
      <c r="I16" s="58"/>
    </row>
    <row r="17" spans="2:9" ht="24" customHeight="1" thickTop="1" thickBot="1">
      <c r="B17" s="63">
        <f>+C16+1</f>
        <v>2501</v>
      </c>
      <c r="C17" s="63">
        <f>C7/12</f>
        <v>4166.666666666667</v>
      </c>
      <c r="D17" s="62">
        <f t="shared" si="0"/>
        <v>0.1</v>
      </c>
      <c r="E17" s="61">
        <f>E7/12</f>
        <v>250</v>
      </c>
      <c r="F17" s="58"/>
      <c r="G17" s="60"/>
      <c r="H17" s="59"/>
      <c r="I17" s="58"/>
    </row>
    <row r="18" spans="2:9" ht="24" customHeight="1" thickTop="1" thickBot="1">
      <c r="B18" s="63">
        <f>+C17+1</f>
        <v>4167.666666666667</v>
      </c>
      <c r="C18" s="63">
        <f>C8/12</f>
        <v>5000</v>
      </c>
      <c r="D18" s="62">
        <f t="shared" si="0"/>
        <v>0.2</v>
      </c>
      <c r="E18" s="61">
        <f>E8/12</f>
        <v>666.66666666666663</v>
      </c>
      <c r="F18" s="58"/>
      <c r="G18" s="60"/>
      <c r="H18" s="59"/>
      <c r="I18" s="58"/>
    </row>
    <row r="19" spans="2:9" ht="24" customHeight="1" thickTop="1" thickBot="1">
      <c r="B19" s="63">
        <f>+C18+1</f>
        <v>5001</v>
      </c>
      <c r="C19" s="63">
        <f>C9/12</f>
        <v>6666.666666666667</v>
      </c>
      <c r="D19" s="62">
        <f t="shared" si="0"/>
        <v>0.3</v>
      </c>
      <c r="E19" s="61">
        <f>E9/12</f>
        <v>1166.6666666666667</v>
      </c>
      <c r="F19" s="58"/>
      <c r="G19" s="60"/>
      <c r="H19" s="59"/>
      <c r="I19" s="58"/>
    </row>
    <row r="20" spans="2:9" ht="24" customHeight="1" thickTop="1" thickBot="1">
      <c r="B20" s="63">
        <f>+C19+1</f>
        <v>6667.666666666667</v>
      </c>
      <c r="C20" s="63">
        <f>C10/12</f>
        <v>15000</v>
      </c>
      <c r="D20" s="62">
        <f t="shared" si="0"/>
        <v>0.34</v>
      </c>
      <c r="E20" s="61">
        <f>E10/12</f>
        <v>1433.3333333333333</v>
      </c>
      <c r="F20" s="58"/>
      <c r="G20" s="60"/>
      <c r="H20" s="59"/>
      <c r="I20" s="58"/>
    </row>
    <row r="21" spans="2:9" ht="24" customHeight="1" thickTop="1" thickBot="1">
      <c r="B21" s="63">
        <f>+C20+1</f>
        <v>15001</v>
      </c>
      <c r="C21" s="61" t="s">
        <v>96</v>
      </c>
      <c r="D21" s="62">
        <f t="shared" si="0"/>
        <v>0.38</v>
      </c>
      <c r="E21" s="61">
        <f>E11/12</f>
        <v>2033.3333333333333</v>
      </c>
      <c r="F21" s="58"/>
      <c r="G21" s="60"/>
      <c r="H21" s="59"/>
      <c r="I21" s="58"/>
    </row>
    <row r="22" spans="2:9" ht="15.75" customHeight="1" thickTop="1">
      <c r="B22" s="57"/>
      <c r="C22" s="57"/>
    </row>
    <row r="23" spans="2:9" ht="15.75" customHeight="1">
      <c r="B23" s="57" t="s">
        <v>95</v>
      </c>
      <c r="C23" s="57"/>
      <c r="D23" s="57"/>
      <c r="E23" s="57"/>
      <c r="F23" s="57"/>
    </row>
    <row r="24" spans="2:9" ht="15.75" customHeight="1">
      <c r="B24" s="57" t="s">
        <v>94</v>
      </c>
      <c r="C24" s="57"/>
      <c r="D24" s="57"/>
      <c r="E24" s="57"/>
      <c r="F24" s="57"/>
    </row>
    <row r="25" spans="2:9" ht="15.75" customHeight="1">
      <c r="B25" s="57" t="s">
        <v>93</v>
      </c>
      <c r="C25" s="57"/>
      <c r="D25" s="57"/>
      <c r="E25" s="57"/>
      <c r="F25" s="57"/>
    </row>
    <row r="26" spans="2:9" ht="12.75" customHeight="1" thickBot="1"/>
    <row r="27" spans="2:9" ht="19.5" customHeight="1" thickBot="1">
      <c r="B27" s="53"/>
      <c r="C27" s="53"/>
      <c r="D27" s="269" t="s">
        <v>53</v>
      </c>
      <c r="E27" s="180"/>
      <c r="F27" s="53"/>
    </row>
    <row r="28" spans="2:9" ht="19.5" customHeight="1" thickBot="1">
      <c r="B28" s="53"/>
      <c r="C28" s="53"/>
      <c r="D28" s="56" t="s">
        <v>92</v>
      </c>
      <c r="E28" s="56" t="s">
        <v>50</v>
      </c>
      <c r="F28" s="53"/>
    </row>
    <row r="29" spans="2:9" ht="15.75" customHeight="1">
      <c r="B29" s="53"/>
      <c r="C29" s="53"/>
      <c r="D29" s="55" t="s">
        <v>91</v>
      </c>
      <c r="E29" s="55">
        <v>0.05</v>
      </c>
      <c r="F29" s="53"/>
    </row>
    <row r="30" spans="2:9" ht="15.75" customHeight="1">
      <c r="B30" s="53"/>
      <c r="C30" s="53"/>
      <c r="D30" s="55" t="s">
        <v>90</v>
      </c>
      <c r="E30" s="55">
        <v>0.1</v>
      </c>
      <c r="F30" s="53"/>
    </row>
    <row r="31" spans="2:9" ht="15.75" customHeight="1">
      <c r="B31" s="53"/>
      <c r="C31" s="53"/>
      <c r="D31" s="55" t="s">
        <v>89</v>
      </c>
      <c r="E31" s="55">
        <v>0.15</v>
      </c>
      <c r="F31" s="53"/>
    </row>
    <row r="32" spans="2:9" ht="15.75" customHeight="1">
      <c r="B32" s="53"/>
      <c r="C32" s="53"/>
      <c r="D32" s="55" t="s">
        <v>88</v>
      </c>
      <c r="E32" s="55">
        <v>0.2</v>
      </c>
      <c r="F32" s="53"/>
    </row>
    <row r="33" spans="2:6" ht="15.75" customHeight="1" thickBot="1">
      <c r="B33" s="53"/>
      <c r="C33" s="53"/>
      <c r="D33" s="54" t="s">
        <v>87</v>
      </c>
      <c r="E33" s="54">
        <v>0.25</v>
      </c>
      <c r="F33" s="53"/>
    </row>
    <row r="34" spans="2:6" ht="12.75" customHeight="1"/>
    <row r="35" spans="2:6" ht="12.75" customHeight="1"/>
    <row r="36" spans="2:6" ht="12.75" customHeight="1"/>
    <row r="37" spans="2:6" ht="12.75" customHeight="1"/>
    <row r="38" spans="2:6" ht="12.75" customHeight="1"/>
    <row r="39" spans="2:6" ht="12.75" customHeight="1"/>
    <row r="40" spans="2:6" ht="12.75" customHeight="1"/>
    <row r="41" spans="2:6" ht="12.75" customHeight="1"/>
    <row r="42" spans="2:6" ht="12.75" customHeight="1"/>
    <row r="43" spans="2:6" ht="12.75" customHeight="1"/>
    <row r="44" spans="2:6" ht="12.75" customHeight="1"/>
    <row r="45" spans="2:6" ht="12.75" customHeight="1"/>
    <row r="46" spans="2:6" ht="12.75" customHeight="1"/>
    <row r="47" spans="2:6" ht="12.75" customHeight="1"/>
    <row r="48" spans="2:6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">
    <mergeCell ref="B1:E1"/>
    <mergeCell ref="B5:C5"/>
    <mergeCell ref="B15:C15"/>
    <mergeCell ref="D27:E27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7</vt:i4>
      </vt:variant>
    </vt:vector>
  </HeadingPairs>
  <TitlesOfParts>
    <vt:vector size="18" baseType="lpstr">
      <vt:lpstr>Menu D'accueil</vt:lpstr>
      <vt:lpstr>INFORMATION SOCIETE</vt:lpstr>
      <vt:lpstr>Calendrier</vt:lpstr>
      <vt:lpstr>DONNEE PROF C</vt:lpstr>
      <vt:lpstr>Prof-C1</vt:lpstr>
      <vt:lpstr>Reçu de paiement prof</vt:lpstr>
      <vt:lpstr>Attestation Travail</vt:lpstr>
      <vt:lpstr>Attestation Congé</vt:lpstr>
      <vt:lpstr>Fiche de paie</vt:lpstr>
      <vt:lpstr>PARAMETRAGE</vt:lpstr>
      <vt:lpstr>IR</vt:lpstr>
      <vt:lpstr>'Prof-C1'!Décembre</vt:lpstr>
      <vt:lpstr>'Prof-C1'!Mois</vt:lpstr>
      <vt:lpstr>'Prof-C1'!Novembre</vt:lpstr>
      <vt:lpstr>'Prof-C1'!Octobre</vt:lpstr>
      <vt:lpstr>'Prof-C1'!Septembre</vt:lpstr>
      <vt:lpstr>'Attestation Travail'!Zone_d_impression</vt:lpstr>
      <vt:lpstr>'Reçu de paiement prof'!Zone_d_impression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cp:lastPrinted>2019-06-18T20:14:50Z</cp:lastPrinted>
  <dcterms:created xsi:type="dcterms:W3CDTF">2019-06-01T00:14:09Z</dcterms:created>
  <dcterms:modified xsi:type="dcterms:W3CDTF">2019-06-18T20:17:47Z</dcterms:modified>
</cp:coreProperties>
</file>